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autoCompressPictures="0" defaultThemeVersion="124226"/>
  <xr:revisionPtr revIDLastSave="0" documentId="8_{2D27D459-8AC6-4E53-8A50-D56CA20B92E1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Final Sheet" sheetId="4" r:id="rId1"/>
    <sheet name="GMCB Formulas" sheetId="5" r:id="rId2"/>
    <sheet name="Report Data" sheetId="1" r:id="rId3"/>
    <sheet name="Report Info" sheetId="2" r:id="rId4"/>
    <sheet name="CVMC" sheetId="6" state="hidden" r:id="rId5"/>
    <sheet name="Report" sheetId="7" state="hidden" r:id="rId6"/>
    <sheet name="CVMC (2)" sheetId="8" state="hidden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ADCTable">[1]ADC!$W$70:$AM$224</definedName>
    <definedName name="DACTmp" localSheetId="4" hidden="1">{"add",#N/A,FALSE,"code"}</definedName>
    <definedName name="DACTmp" localSheetId="6" hidden="1">{"add",#N/A,FALSE,"code"}</definedName>
    <definedName name="DACTmp" hidden="1">{"add",#N/A,FALSE,"code"}</definedName>
    <definedName name="_xlnm.Print_Area" localSheetId="5">Report!$AC$45:$BC$1619</definedName>
    <definedName name="_xlnm.Print_Titles" localSheetId="5">Report!$45:$51</definedName>
    <definedName name="ScenGrpList">OFFSET([2]Control!$AG$1,0,0,COUNTIF([2]Control!$AG:$AG,"&gt;"""),1)</definedName>
    <definedName name="Slicer_Category">#N/A</definedName>
    <definedName name="Supplemental_filter">[2]Settings!$C$31</definedName>
    <definedName name="wrn.rep1." localSheetId="4" hidden="1">{"add",#N/A,FALSE,"code"}</definedName>
    <definedName name="wrn.rep1." localSheetId="6" hidden="1">{"add",#N/A,FALSE,"code"}</definedName>
    <definedName name="wrn.rep1." localSheetId="5" hidden="1">{"add",#N/A,FALSE,"code"}</definedName>
    <definedName name="wrn.rep1." hidden="1">{"add",#N/A,FALSE,"code"}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M7" i="1"/>
  <c r="L7" i="1"/>
  <c r="M6" i="1"/>
  <c r="L6" i="1"/>
  <c r="M5" i="1"/>
  <c r="L5" i="1"/>
  <c r="I14" i="1"/>
  <c r="J7" i="1"/>
  <c r="I7" i="1"/>
  <c r="J6" i="1"/>
  <c r="I6" i="1"/>
  <c r="J5" i="1"/>
  <c r="I5" i="1"/>
  <c r="E5" i="1"/>
  <c r="E14" i="1"/>
  <c r="F7" i="1"/>
  <c r="E7" i="1"/>
  <c r="E6" i="1"/>
  <c r="F6" i="1"/>
  <c r="F5" i="1"/>
  <c r="H145" i="8"/>
  <c r="J137" i="8"/>
  <c r="L144" i="8"/>
  <c r="J144" i="8"/>
  <c r="H144" i="8"/>
  <c r="H143" i="8"/>
  <c r="J131" i="8"/>
  <c r="M116" i="8"/>
  <c r="L116" i="8"/>
  <c r="J116" i="8"/>
  <c r="L113" i="8"/>
  <c r="M113" i="8"/>
  <c r="J113" i="8"/>
  <c r="H105" i="8"/>
  <c r="H107" i="8"/>
  <c r="N104" i="8"/>
  <c r="H104" i="8"/>
  <c r="G104" i="8"/>
  <c r="F104" i="8"/>
  <c r="F105" i="8"/>
  <c r="E104" i="8"/>
  <c r="E105" i="8"/>
  <c r="E107" i="8"/>
  <c r="N103" i="8"/>
  <c r="L103" i="8"/>
  <c r="O103" i="8"/>
  <c r="K103" i="8"/>
  <c r="J103" i="8"/>
  <c r="J14" i="8"/>
  <c r="I103" i="8"/>
  <c r="H103" i="8"/>
  <c r="G103" i="8"/>
  <c r="F103" i="8"/>
  <c r="F14" i="8"/>
  <c r="E103" i="8"/>
  <c r="E14" i="8"/>
  <c r="G102" i="8"/>
  <c r="O101" i="8"/>
  <c r="L101" i="8"/>
  <c r="J101" i="8"/>
  <c r="I100" i="8"/>
  <c r="J100" i="8"/>
  <c r="H97" i="8"/>
  <c r="F97" i="8"/>
  <c r="J96" i="8"/>
  <c r="L96" i="8"/>
  <c r="O96" i="8"/>
  <c r="I96" i="8"/>
  <c r="L95" i="8"/>
  <c r="O95" i="8"/>
  <c r="J95" i="8"/>
  <c r="O94" i="8"/>
  <c r="L94" i="8"/>
  <c r="J94" i="8"/>
  <c r="J93" i="8"/>
  <c r="L93" i="8"/>
  <c r="O93" i="8"/>
  <c r="L92" i="8"/>
  <c r="O92" i="8"/>
  <c r="J92" i="8"/>
  <c r="L91" i="8"/>
  <c r="O91" i="8"/>
  <c r="J91" i="8"/>
  <c r="O90" i="8"/>
  <c r="L90" i="8"/>
  <c r="J90" i="8"/>
  <c r="J87" i="8"/>
  <c r="L87" i="8"/>
  <c r="J86" i="8"/>
  <c r="L86" i="8"/>
  <c r="O86" i="8"/>
  <c r="I85" i="8"/>
  <c r="J85" i="8"/>
  <c r="L83" i="8"/>
  <c r="J83" i="8"/>
  <c r="N81" i="8"/>
  <c r="N97" i="8"/>
  <c r="N105" i="8"/>
  <c r="H81" i="8"/>
  <c r="G81" i="8"/>
  <c r="G97" i="8"/>
  <c r="G105" i="8"/>
  <c r="F81" i="8"/>
  <c r="E81" i="8"/>
  <c r="E97" i="8"/>
  <c r="I80" i="8"/>
  <c r="J80" i="8"/>
  <c r="L79" i="8"/>
  <c r="O79" i="8"/>
  <c r="J79" i="8"/>
  <c r="L78" i="8"/>
  <c r="O78" i="8"/>
  <c r="J78" i="8"/>
  <c r="O77" i="8"/>
  <c r="L77" i="8"/>
  <c r="J77" i="8"/>
  <c r="J76" i="8"/>
  <c r="J75" i="8"/>
  <c r="L75" i="8"/>
  <c r="O75" i="8"/>
  <c r="J74" i="8"/>
  <c r="L74" i="8"/>
  <c r="O74" i="8"/>
  <c r="O73" i="8"/>
  <c r="L73" i="8"/>
  <c r="J73" i="8"/>
  <c r="K72" i="8"/>
  <c r="J72" i="8"/>
  <c r="L72" i="8"/>
  <c r="O72" i="8"/>
  <c r="K71" i="8"/>
  <c r="L71" i="8"/>
  <c r="O71" i="8"/>
  <c r="J71" i="8"/>
  <c r="O70" i="8"/>
  <c r="L70" i="8"/>
  <c r="J70" i="8"/>
  <c r="J69" i="8"/>
  <c r="K69" i="8"/>
  <c r="J63" i="8"/>
  <c r="L63" i="8"/>
  <c r="O63" i="8"/>
  <c r="J62" i="8"/>
  <c r="L62" i="8"/>
  <c r="O62" i="8"/>
  <c r="L61" i="8"/>
  <c r="O61" i="8"/>
  <c r="J61" i="8"/>
  <c r="J60" i="8"/>
  <c r="L60" i="8"/>
  <c r="O60" i="8"/>
  <c r="J59" i="8"/>
  <c r="L59" i="8"/>
  <c r="O59" i="8"/>
  <c r="J58" i="8"/>
  <c r="L58" i="8"/>
  <c r="O58" i="8"/>
  <c r="L57" i="8"/>
  <c r="O57" i="8"/>
  <c r="J57" i="8"/>
  <c r="J56" i="8"/>
  <c r="L56" i="8"/>
  <c r="O56" i="8"/>
  <c r="N54" i="8"/>
  <c r="G54" i="8"/>
  <c r="N53" i="8"/>
  <c r="H53" i="8"/>
  <c r="I51" i="8"/>
  <c r="J51" i="8"/>
  <c r="G53" i="8"/>
  <c r="G16" i="8"/>
  <c r="F53" i="8"/>
  <c r="E53" i="8"/>
  <c r="E54" i="8"/>
  <c r="O52" i="8"/>
  <c r="L52" i="8"/>
  <c r="J52" i="8"/>
  <c r="J50" i="8"/>
  <c r="I50" i="8"/>
  <c r="I53" i="8"/>
  <c r="N48" i="8"/>
  <c r="H48" i="8"/>
  <c r="H54" i="8"/>
  <c r="G48" i="8"/>
  <c r="F48" i="8"/>
  <c r="F54" i="8"/>
  <c r="E48" i="8"/>
  <c r="N40" i="8"/>
  <c r="K40" i="8"/>
  <c r="I40" i="8"/>
  <c r="H40" i="8"/>
  <c r="G40" i="8"/>
  <c r="F40" i="8"/>
  <c r="E40" i="8"/>
  <c r="E64" i="8"/>
  <c r="J39" i="8"/>
  <c r="L39" i="8"/>
  <c r="O39" i="8"/>
  <c r="J38" i="8"/>
  <c r="L38" i="8"/>
  <c r="O38" i="8"/>
  <c r="O37" i="8"/>
  <c r="L37" i="8"/>
  <c r="J37" i="8"/>
  <c r="J36" i="8"/>
  <c r="J40" i="8"/>
  <c r="L35" i="8"/>
  <c r="O35" i="8"/>
  <c r="J35" i="8"/>
  <c r="N32" i="8"/>
  <c r="N64" i="8"/>
  <c r="I32" i="8"/>
  <c r="H32" i="8"/>
  <c r="H64" i="8"/>
  <c r="G32" i="8"/>
  <c r="G64" i="8"/>
  <c r="F32" i="8"/>
  <c r="F64" i="8"/>
  <c r="E32" i="8"/>
  <c r="J31" i="8"/>
  <c r="L31" i="8"/>
  <c r="O31" i="8"/>
  <c r="J30" i="8"/>
  <c r="J29" i="8"/>
  <c r="L29" i="8"/>
  <c r="O29" i="8"/>
  <c r="J28" i="8"/>
  <c r="L28" i="8"/>
  <c r="O28" i="8"/>
  <c r="L27" i="8"/>
  <c r="O27" i="8"/>
  <c r="J27" i="8"/>
  <c r="J26" i="8"/>
  <c r="L26" i="8"/>
  <c r="O26" i="8"/>
  <c r="J25" i="8"/>
  <c r="L25" i="8"/>
  <c r="O25" i="8"/>
  <c r="D25" i="8"/>
  <c r="L24" i="8"/>
  <c r="J24" i="8"/>
  <c r="J127" i="8"/>
  <c r="J133" i="8"/>
  <c r="O23" i="8"/>
  <c r="L23" i="8"/>
  <c r="K23" i="8"/>
  <c r="J23" i="8"/>
  <c r="V35" i="8"/>
  <c r="J22" i="8"/>
  <c r="J32" i="8"/>
  <c r="N16" i="8"/>
  <c r="F16" i="8"/>
  <c r="N15" i="8"/>
  <c r="H15" i="8"/>
  <c r="G15" i="8"/>
  <c r="N14" i="8"/>
  <c r="L14" i="8"/>
  <c r="G14" i="8"/>
  <c r="N12" i="8"/>
  <c r="J12" i="8"/>
  <c r="I19" i="8"/>
  <c r="H12" i="8"/>
  <c r="G12" i="8"/>
  <c r="F12" i="8"/>
  <c r="E12" i="8"/>
  <c r="N10" i="8"/>
  <c r="H10" i="8"/>
  <c r="J10" i="8"/>
  <c r="G10" i="8"/>
  <c r="F10" i="8"/>
  <c r="E10" i="8"/>
  <c r="C10" i="8"/>
  <c r="P8" i="8"/>
  <c r="N8" i="8"/>
  <c r="I2" i="8"/>
  <c r="I1" i="8"/>
  <c r="H144" i="6"/>
  <c r="H143" i="6"/>
  <c r="H145" i="6"/>
  <c r="J137" i="6"/>
  <c r="J131" i="6"/>
  <c r="L116" i="6"/>
  <c r="M116" i="6"/>
  <c r="J116" i="6"/>
  <c r="M113" i="6"/>
  <c r="L113" i="6"/>
  <c r="J113" i="6"/>
  <c r="N104" i="6"/>
  <c r="N105" i="6"/>
  <c r="H104" i="6"/>
  <c r="H105" i="6"/>
  <c r="E104" i="6"/>
  <c r="N103" i="6"/>
  <c r="L103" i="6"/>
  <c r="O103" i="6"/>
  <c r="K103" i="6"/>
  <c r="J103" i="6"/>
  <c r="J14" i="6"/>
  <c r="I103" i="6"/>
  <c r="H103" i="6"/>
  <c r="G103" i="6"/>
  <c r="G14" i="6"/>
  <c r="F103" i="6"/>
  <c r="F14" i="6"/>
  <c r="E103" i="6"/>
  <c r="G102" i="6"/>
  <c r="G104" i="6"/>
  <c r="O101" i="6"/>
  <c r="L101" i="6"/>
  <c r="J101" i="6"/>
  <c r="I96" i="6"/>
  <c r="I100" i="6"/>
  <c r="J95" i="6"/>
  <c r="L95" i="6"/>
  <c r="O95" i="6"/>
  <c r="O94" i="6"/>
  <c r="L94" i="6"/>
  <c r="J94" i="6"/>
  <c r="L93" i="6"/>
  <c r="O93" i="6"/>
  <c r="J93" i="6"/>
  <c r="J92" i="6"/>
  <c r="L92" i="6"/>
  <c r="O92" i="6"/>
  <c r="J91" i="6"/>
  <c r="L91" i="6"/>
  <c r="O91" i="6"/>
  <c r="O90" i="6"/>
  <c r="L90" i="6"/>
  <c r="J90" i="6"/>
  <c r="J87" i="6"/>
  <c r="L87" i="6"/>
  <c r="J86" i="6"/>
  <c r="L86" i="6"/>
  <c r="O86" i="6"/>
  <c r="I85" i="6"/>
  <c r="I97" i="6"/>
  <c r="L83" i="6"/>
  <c r="J83" i="6"/>
  <c r="N81" i="6"/>
  <c r="N97" i="6"/>
  <c r="I81" i="6"/>
  <c r="H81" i="6"/>
  <c r="H97" i="6"/>
  <c r="G81" i="6"/>
  <c r="G97" i="6"/>
  <c r="F81" i="6"/>
  <c r="F97" i="6"/>
  <c r="E81" i="6"/>
  <c r="E97" i="6"/>
  <c r="E105" i="6"/>
  <c r="E107" i="6"/>
  <c r="J80" i="6"/>
  <c r="I80" i="6"/>
  <c r="J79" i="6"/>
  <c r="L79" i="6"/>
  <c r="O79" i="6"/>
  <c r="J78" i="6"/>
  <c r="L78" i="6"/>
  <c r="O78" i="6"/>
  <c r="O77" i="6"/>
  <c r="L77" i="6"/>
  <c r="J77" i="6"/>
  <c r="L76" i="6"/>
  <c r="O76" i="6"/>
  <c r="K76" i="6"/>
  <c r="J76" i="6"/>
  <c r="J75" i="6"/>
  <c r="L75" i="6"/>
  <c r="O75" i="6"/>
  <c r="J74" i="6"/>
  <c r="L74" i="6"/>
  <c r="O74" i="6"/>
  <c r="J73" i="6"/>
  <c r="L73" i="6"/>
  <c r="O73" i="6"/>
  <c r="K72" i="6"/>
  <c r="J72" i="6"/>
  <c r="L72" i="6"/>
  <c r="O72" i="6"/>
  <c r="K71" i="6"/>
  <c r="J71" i="6"/>
  <c r="J81" i="6"/>
  <c r="O70" i="6"/>
  <c r="L70" i="6"/>
  <c r="J70" i="6"/>
  <c r="L69" i="6"/>
  <c r="O69" i="6"/>
  <c r="K69" i="6"/>
  <c r="J69" i="6"/>
  <c r="J63" i="6"/>
  <c r="L63" i="6"/>
  <c r="O63" i="6"/>
  <c r="J62" i="6"/>
  <c r="L62" i="6"/>
  <c r="O62" i="6"/>
  <c r="L61" i="6"/>
  <c r="O61" i="6"/>
  <c r="J61" i="6"/>
  <c r="J60" i="6"/>
  <c r="L60" i="6"/>
  <c r="O60" i="6"/>
  <c r="J59" i="6"/>
  <c r="L59" i="6"/>
  <c r="O59" i="6"/>
  <c r="J58" i="6"/>
  <c r="L58" i="6"/>
  <c r="O58" i="6"/>
  <c r="L57" i="6"/>
  <c r="O57" i="6"/>
  <c r="J57" i="6"/>
  <c r="J56" i="6"/>
  <c r="L56" i="6"/>
  <c r="O56" i="6"/>
  <c r="H54" i="6"/>
  <c r="H64" i="6"/>
  <c r="G54" i="6"/>
  <c r="N53" i="6"/>
  <c r="N16" i="6"/>
  <c r="H53" i="6"/>
  <c r="I51" i="6"/>
  <c r="J51" i="6"/>
  <c r="G53" i="6"/>
  <c r="G16" i="6"/>
  <c r="F53" i="6"/>
  <c r="F16" i="6"/>
  <c r="E53" i="6"/>
  <c r="E16" i="6"/>
  <c r="J52" i="6"/>
  <c r="L52" i="6"/>
  <c r="O52" i="6"/>
  <c r="J50" i="6"/>
  <c r="I50" i="6"/>
  <c r="N48" i="6"/>
  <c r="N54" i="6"/>
  <c r="H48" i="6"/>
  <c r="G48" i="6"/>
  <c r="F48" i="6"/>
  <c r="F54" i="6"/>
  <c r="E48" i="6"/>
  <c r="E54" i="6"/>
  <c r="E64" i="6"/>
  <c r="N40" i="6"/>
  <c r="K40" i="6"/>
  <c r="I40" i="6"/>
  <c r="H40" i="6"/>
  <c r="G40" i="6"/>
  <c r="F40" i="6"/>
  <c r="E40" i="6"/>
  <c r="J39" i="6"/>
  <c r="L39" i="6"/>
  <c r="O39" i="6"/>
  <c r="J38" i="6"/>
  <c r="L38" i="6"/>
  <c r="O38" i="6"/>
  <c r="J37" i="6"/>
  <c r="L37" i="6"/>
  <c r="O37" i="6"/>
  <c r="O36" i="6"/>
  <c r="L36" i="6"/>
  <c r="J36" i="6"/>
  <c r="J35" i="6"/>
  <c r="J40" i="6"/>
  <c r="N32" i="6"/>
  <c r="N64" i="6"/>
  <c r="I32" i="6"/>
  <c r="H32" i="6"/>
  <c r="G32" i="6"/>
  <c r="G64" i="6"/>
  <c r="F32" i="6"/>
  <c r="E32" i="6"/>
  <c r="J31" i="6"/>
  <c r="L31" i="6"/>
  <c r="O31" i="6"/>
  <c r="J30" i="6"/>
  <c r="J29" i="6"/>
  <c r="L29" i="6"/>
  <c r="O29" i="6"/>
  <c r="J28" i="6"/>
  <c r="L28" i="6"/>
  <c r="O28" i="6"/>
  <c r="L27" i="6"/>
  <c r="O27" i="6"/>
  <c r="J27" i="6"/>
  <c r="J26" i="6"/>
  <c r="L26" i="6"/>
  <c r="O26" i="6"/>
  <c r="J25" i="6"/>
  <c r="L25" i="6"/>
  <c r="O25" i="6"/>
  <c r="D25" i="6"/>
  <c r="J24" i="6"/>
  <c r="J127" i="6"/>
  <c r="J133" i="6"/>
  <c r="J23" i="6"/>
  <c r="K23" i="6"/>
  <c r="L23" i="6"/>
  <c r="O23" i="6"/>
  <c r="J22" i="6"/>
  <c r="N15" i="6"/>
  <c r="H15" i="6"/>
  <c r="G15" i="6"/>
  <c r="E15" i="6"/>
  <c r="N14" i="6"/>
  <c r="L14" i="6"/>
  <c r="E14" i="6"/>
  <c r="N12" i="6"/>
  <c r="H12" i="6"/>
  <c r="G12" i="6"/>
  <c r="F12" i="6"/>
  <c r="E12" i="6"/>
  <c r="N10" i="6"/>
  <c r="J10" i="6"/>
  <c r="H10" i="6"/>
  <c r="G10" i="6"/>
  <c r="F10" i="6"/>
  <c r="E10" i="6"/>
  <c r="C10" i="6"/>
  <c r="P8" i="6"/>
  <c r="N8" i="6"/>
  <c r="I2" i="6"/>
  <c r="I1" i="6"/>
  <c r="D11" i="4"/>
  <c r="E11" i="4"/>
  <c r="F11" i="4"/>
  <c r="G11" i="4"/>
  <c r="C11" i="4"/>
  <c r="D10" i="4"/>
  <c r="E10" i="4"/>
  <c r="F10" i="4"/>
  <c r="G10" i="4"/>
  <c r="C10" i="4"/>
  <c r="D9" i="4"/>
  <c r="E9" i="4"/>
  <c r="F9" i="4"/>
  <c r="G9" i="4"/>
  <c r="C9" i="4"/>
  <c r="D8" i="4"/>
  <c r="E8" i="4"/>
  <c r="F8" i="4"/>
  <c r="G8" i="4"/>
  <c r="C8" i="4"/>
  <c r="D7" i="4"/>
  <c r="E7" i="4"/>
  <c r="F7" i="4"/>
  <c r="G7" i="4"/>
  <c r="C7" i="4"/>
  <c r="D6" i="4"/>
  <c r="E6" i="4"/>
  <c r="F6" i="4"/>
  <c r="G6" i="4"/>
  <c r="C6" i="4"/>
  <c r="D5" i="4"/>
  <c r="E5" i="4"/>
  <c r="F5" i="4"/>
  <c r="G5" i="4"/>
  <c r="D4" i="4"/>
  <c r="E4" i="4"/>
  <c r="F4" i="4"/>
  <c r="G4" i="4"/>
  <c r="D3" i="4"/>
  <c r="E3" i="4"/>
  <c r="F3" i="4"/>
  <c r="G3" i="4"/>
  <c r="C3" i="4"/>
  <c r="C4" i="4"/>
  <c r="C5" i="4"/>
  <c r="G2" i="4"/>
  <c r="F2" i="4"/>
  <c r="E2" i="4"/>
  <c r="D2" i="4"/>
  <c r="C2" i="4"/>
  <c r="L30" i="8"/>
  <c r="O30" i="8"/>
  <c r="K51" i="8"/>
  <c r="L51" i="8"/>
  <c r="O51" i="8"/>
  <c r="J53" i="8"/>
  <c r="J16" i="8"/>
  <c r="K80" i="8"/>
  <c r="L80" i="8"/>
  <c r="O80" i="8"/>
  <c r="G107" i="8"/>
  <c r="L76" i="8"/>
  <c r="O76" i="8"/>
  <c r="L100" i="8"/>
  <c r="L127" i="8"/>
  <c r="L133" i="8"/>
  <c r="N107" i="8"/>
  <c r="N108" i="8"/>
  <c r="F107" i="8"/>
  <c r="K85" i="8"/>
  <c r="L85" i="8"/>
  <c r="L131" i="8"/>
  <c r="L40" i="8"/>
  <c r="O40" i="8"/>
  <c r="K50" i="8"/>
  <c r="E15" i="8"/>
  <c r="F15" i="8"/>
  <c r="O24" i="8"/>
  <c r="J143" i="8"/>
  <c r="J145" i="8"/>
  <c r="L137" i="8"/>
  <c r="I43" i="8"/>
  <c r="I81" i="8"/>
  <c r="I97" i="8"/>
  <c r="J81" i="8"/>
  <c r="J97" i="8"/>
  <c r="K22" i="8"/>
  <c r="K76" i="8"/>
  <c r="K127" i="8"/>
  <c r="K133" i="8"/>
  <c r="L69" i="8"/>
  <c r="E16" i="8"/>
  <c r="K30" i="8"/>
  <c r="L22" i="8"/>
  <c r="L36" i="8"/>
  <c r="O36" i="8"/>
  <c r="H107" i="6"/>
  <c r="K127" i="6"/>
  <c r="K133" i="6"/>
  <c r="G105" i="6"/>
  <c r="G107" i="6"/>
  <c r="N108" i="6"/>
  <c r="N107" i="6"/>
  <c r="K51" i="6"/>
  <c r="L51" i="6"/>
  <c r="O51" i="6"/>
  <c r="L30" i="6"/>
  <c r="O30" i="6"/>
  <c r="F64" i="6"/>
  <c r="I53" i="6"/>
  <c r="J100" i="6"/>
  <c r="J53" i="6"/>
  <c r="J16" i="6"/>
  <c r="J97" i="6"/>
  <c r="K50" i="6"/>
  <c r="J85" i="6"/>
  <c r="L24" i="6"/>
  <c r="L35" i="6"/>
  <c r="L50" i="6"/>
  <c r="J143" i="6"/>
  <c r="J145" i="6"/>
  <c r="L137" i="6"/>
  <c r="F15" i="6"/>
  <c r="L71" i="6"/>
  <c r="O71" i="6"/>
  <c r="V35" i="6"/>
  <c r="I43" i="6"/>
  <c r="J12" i="6"/>
  <c r="I19" i="6"/>
  <c r="J96" i="6"/>
  <c r="L96" i="6"/>
  <c r="O96" i="6"/>
  <c r="J144" i="6"/>
  <c r="K22" i="6"/>
  <c r="K32" i="6"/>
  <c r="K81" i="6"/>
  <c r="F104" i="6"/>
  <c r="F105" i="6"/>
  <c r="J32" i="6"/>
  <c r="K30" i="6"/>
  <c r="K80" i="6"/>
  <c r="L80" i="6"/>
  <c r="K53" i="8"/>
  <c r="O100" i="8"/>
  <c r="K81" i="8"/>
  <c r="K97" i="8"/>
  <c r="O69" i="8"/>
  <c r="L81" i="8"/>
  <c r="I45" i="8"/>
  <c r="J45" i="8"/>
  <c r="I47" i="8"/>
  <c r="J47" i="8"/>
  <c r="I44" i="8"/>
  <c r="I46" i="8"/>
  <c r="J46" i="8"/>
  <c r="L50" i="8"/>
  <c r="O22" i="8"/>
  <c r="L32" i="8"/>
  <c r="L12" i="8"/>
  <c r="K19" i="8"/>
  <c r="W35" i="8"/>
  <c r="L143" i="8"/>
  <c r="L145" i="8"/>
  <c r="O85" i="8"/>
  <c r="K32" i="8"/>
  <c r="O80" i="6"/>
  <c r="L81" i="6"/>
  <c r="K97" i="6"/>
  <c r="L53" i="6"/>
  <c r="O50" i="6"/>
  <c r="L22" i="6"/>
  <c r="L144" i="6"/>
  <c r="O35" i="6"/>
  <c r="L40" i="6"/>
  <c r="O40" i="6"/>
  <c r="L127" i="6"/>
  <c r="L133" i="6"/>
  <c r="O24" i="6"/>
  <c r="L85" i="6"/>
  <c r="K85" i="6"/>
  <c r="K53" i="6"/>
  <c r="F107" i="6"/>
  <c r="I47" i="6"/>
  <c r="J47" i="6"/>
  <c r="I45" i="6"/>
  <c r="J45" i="6"/>
  <c r="I44" i="6"/>
  <c r="I46" i="6"/>
  <c r="J46" i="6"/>
  <c r="L100" i="6"/>
  <c r="L53" i="8"/>
  <c r="O50" i="8"/>
  <c r="J44" i="8"/>
  <c r="I48" i="8"/>
  <c r="I54" i="8"/>
  <c r="I64" i="8"/>
  <c r="O81" i="8"/>
  <c r="L97" i="8"/>
  <c r="O97" i="8"/>
  <c r="O32" i="8"/>
  <c r="L32" i="6"/>
  <c r="O22" i="6"/>
  <c r="L12" i="6"/>
  <c r="K19" i="6"/>
  <c r="L143" i="6"/>
  <c r="L145" i="6"/>
  <c r="W35" i="6"/>
  <c r="O100" i="6"/>
  <c r="J44" i="6"/>
  <c r="I48" i="6"/>
  <c r="I54" i="6"/>
  <c r="I64" i="6"/>
  <c r="O53" i="6"/>
  <c r="L16" i="6"/>
  <c r="O85" i="6"/>
  <c r="L131" i="6"/>
  <c r="O81" i="6"/>
  <c r="L97" i="6"/>
  <c r="O97" i="6"/>
  <c r="J48" i="8"/>
  <c r="K44" i="8"/>
  <c r="O53" i="8"/>
  <c r="L16" i="8"/>
  <c r="J48" i="6"/>
  <c r="O32" i="6"/>
  <c r="L44" i="8"/>
  <c r="J54" i="8"/>
  <c r="K46" i="8"/>
  <c r="L46" i="8"/>
  <c r="O46" i="8"/>
  <c r="K47" i="8"/>
  <c r="L47" i="8"/>
  <c r="O47" i="8"/>
  <c r="K45" i="8"/>
  <c r="L45" i="8"/>
  <c r="O45" i="8"/>
  <c r="J54" i="6"/>
  <c r="K47" i="6"/>
  <c r="L47" i="6"/>
  <c r="O47" i="6"/>
  <c r="K45" i="6"/>
  <c r="L45" i="6"/>
  <c r="O45" i="6"/>
  <c r="K46" i="6"/>
  <c r="L46" i="6"/>
  <c r="O46" i="6"/>
  <c r="K44" i="6"/>
  <c r="J129" i="8"/>
  <c r="J64" i="8"/>
  <c r="I102" i="8"/>
  <c r="L48" i="8"/>
  <c r="O44" i="8"/>
  <c r="K48" i="8"/>
  <c r="K54" i="8"/>
  <c r="K64" i="8"/>
  <c r="K48" i="6"/>
  <c r="K54" i="6"/>
  <c r="K64" i="6"/>
  <c r="L44" i="6"/>
  <c r="J129" i="6"/>
  <c r="J64" i="6"/>
  <c r="I102" i="6"/>
  <c r="O48" i="8"/>
  <c r="L54" i="8"/>
  <c r="J102" i="8"/>
  <c r="I104" i="8"/>
  <c r="I105" i="8"/>
  <c r="O44" i="6"/>
  <c r="L48" i="6"/>
  <c r="J102" i="6"/>
  <c r="I104" i="6"/>
  <c r="I105" i="6"/>
  <c r="O54" i="8"/>
  <c r="L129" i="8"/>
  <c r="L64" i="8"/>
  <c r="J15" i="8"/>
  <c r="J104" i="8"/>
  <c r="J15" i="6"/>
  <c r="J104" i="6"/>
  <c r="O48" i="6"/>
  <c r="L54" i="6"/>
  <c r="J105" i="8"/>
  <c r="J107" i="8"/>
  <c r="J118" i="8"/>
  <c r="J123" i="8"/>
  <c r="J135" i="8"/>
  <c r="J139" i="8"/>
  <c r="J147" i="8"/>
  <c r="O64" i="8"/>
  <c r="K102" i="8"/>
  <c r="J105" i="6"/>
  <c r="J107" i="6"/>
  <c r="J118" i="6"/>
  <c r="J123" i="6"/>
  <c r="J135" i="6"/>
  <c r="J139" i="6"/>
  <c r="J147" i="6"/>
  <c r="O54" i="6"/>
  <c r="L129" i="6"/>
  <c r="L64" i="6"/>
  <c r="K104" i="8"/>
  <c r="L102" i="8"/>
  <c r="O64" i="6"/>
  <c r="K102" i="6"/>
  <c r="O102" i="8"/>
  <c r="L104" i="8"/>
  <c r="L15" i="8"/>
  <c r="K105" i="8"/>
  <c r="K118" i="8"/>
  <c r="K123" i="8"/>
  <c r="K104" i="6"/>
  <c r="L102" i="6"/>
  <c r="L105" i="8"/>
  <c r="L118" i="8"/>
  <c r="L123" i="8"/>
  <c r="L135" i="8"/>
  <c r="L139" i="8"/>
  <c r="L147" i="8"/>
  <c r="O104" i="8"/>
  <c r="O102" i="6"/>
  <c r="L104" i="6"/>
  <c r="L15" i="6"/>
  <c r="K105" i="6"/>
  <c r="K118" i="6"/>
  <c r="K123" i="6"/>
  <c r="L107" i="8"/>
  <c r="O105" i="8"/>
  <c r="L105" i="6"/>
  <c r="L118" i="6"/>
  <c r="L123" i="6"/>
  <c r="L135" i="6"/>
  <c r="L139" i="6"/>
  <c r="L147" i="6"/>
  <c r="O104" i="6"/>
  <c r="L107" i="6"/>
  <c r="O105" i="6"/>
</calcChain>
</file>

<file path=xl/sharedStrings.xml><?xml version="1.0" encoding="utf-8"?>
<sst xmlns="http://schemas.openxmlformats.org/spreadsheetml/2006/main" count="11076" uniqueCount="2877">
  <si>
    <t>Hospital</t>
  </si>
  <si>
    <t>Metric</t>
  </si>
  <si>
    <t>FY23 Approved Budget</t>
  </si>
  <si>
    <t>FY23 Acutals</t>
  </si>
  <si>
    <t>FY24 Approved Budget</t>
  </si>
  <si>
    <t>FY24 Projected</t>
  </si>
  <si>
    <t>FY25 Submitted Budget</t>
  </si>
  <si>
    <t>Central Vermont Medical Center</t>
  </si>
  <si>
    <t>Operating Margin</t>
  </si>
  <si>
    <t>EBIDA %</t>
  </si>
  <si>
    <t>Days Cash on Hand</t>
  </si>
  <si>
    <t>Average Age of Plant</t>
  </si>
  <si>
    <t xml:space="preserve">Total Margin </t>
  </si>
  <si>
    <t>Debt Service Coverage Ratio</t>
  </si>
  <si>
    <t>Long Term Debt to Capitalization</t>
  </si>
  <si>
    <t>Current Ratio (including unrestricted funded depreciation)</t>
  </si>
  <si>
    <t>Current Ratio (assets/liabilities only)</t>
  </si>
  <si>
    <t>Days in patient account receivables</t>
  </si>
  <si>
    <t>Formula</t>
  </si>
  <si>
    <t>Net Operating Income / 
Total Operating Revenue</t>
  </si>
  <si>
    <t>(Net Operating Income + Interest (Short Term) + Interest (Long Term) + Depreciation Amortization) /
Total Operating Revenue</t>
  </si>
  <si>
    <t>(((Cash Investments + Unrestricted Funded Depreciation + Unrestricted Other Board Designated  Assets) * 365) /
(Operating Expenses - Depreciation Amortization - Bad Debt)) * 12/Time Metric</t>
  </si>
  <si>
    <t>(-Accumulated Depreciation) / 
(Depreciation Building &amp; Fixed + Depreciation Major Movable) * 12/Time Metric</t>
  </si>
  <si>
    <t>(Excess of Revenue Over Expense) / 
(Net Patient Revenue + Other Operating Revenue + Non-Operating Revenue)</t>
  </si>
  <si>
    <t>(Net Operating Income (Loss) + Depreciation Amortization + Interest (Short Term) + Interest (Long Term)) / 
(Current Portion of Long Term Debt + Interest (Short Term) + Interest (Long Term))</t>
  </si>
  <si>
    <t>Long Term Debt / 
(Long Term Debt + Fund Balance)</t>
  </si>
  <si>
    <t>(Current Assets + Unrestricted Funded Depreciation) / 
Current Liabilities</t>
  </si>
  <si>
    <t>Current Assets / Current Liabilities</t>
  </si>
  <si>
    <t>(Gross Patient Accounts Receivable - Allowance for Uncollectable Accounts) / 
(Net Patient Care Revenue / 365)</t>
  </si>
  <si>
    <t>Levels</t>
  </si>
  <si>
    <t>Accounts</t>
  </si>
  <si>
    <t>Budget 2023 Approved</t>
  </si>
  <si>
    <t>Actuals</t>
  </si>
  <si>
    <t>Budget 2024 Approved</t>
  </si>
  <si>
    <t>Budget 2025 Submitted 2024 Proj.</t>
  </si>
  <si>
    <t>FY2023</t>
  </si>
  <si>
    <t>FY2024</t>
  </si>
  <si>
    <t>FY2025</t>
  </si>
  <si>
    <t xml:space="preserve">  Central Vermont Medical Center</t>
  </si>
  <si>
    <t>Operating Margin %</t>
  </si>
  <si>
    <t>Age of Plant</t>
  </si>
  <si>
    <t>Long-Term Debt</t>
  </si>
  <si>
    <t>Fund Balance</t>
  </si>
  <si>
    <t>Total Margin %</t>
  </si>
  <si>
    <t>Current Ratio</t>
  </si>
  <si>
    <t>Current Assets</t>
  </si>
  <si>
    <t>Current Liabilities</t>
  </si>
  <si>
    <t>Patient Accounts Receivable, Gross</t>
  </si>
  <si>
    <t>Less: Allowance For Uncollectible Accts</t>
  </si>
  <si>
    <t>Net Patient Care Revenue</t>
  </si>
  <si>
    <t>Total All Vermont Community Hospitals (Rollup)</t>
  </si>
  <si>
    <t>Currency:</t>
  </si>
  <si>
    <t>United States of America, Dollars</t>
  </si>
  <si>
    <t>Salaries</t>
  </si>
  <si>
    <t>Gross Revenue</t>
  </si>
  <si>
    <t>Depreciation</t>
  </si>
  <si>
    <t>Interest</t>
  </si>
  <si>
    <t>ACCT.HNDetail_L500 NOT IN ('R_NonOpGainLoss', 'R_NonOpRev')</t>
  </si>
  <si>
    <t>INCREASE/(DECREASE) UNRESTRICTED NET ASSETS</t>
  </si>
  <si>
    <t>Total Expense</t>
  </si>
  <si>
    <t>ACT2022.TOT</t>
  </si>
  <si>
    <t>ACT2023.TOT</t>
  </si>
  <si>
    <t>BUD2024.TOT</t>
  </si>
  <si>
    <t>ACT2024.YTD7</t>
  </si>
  <si>
    <t>BUD2025.GMCB_Projection</t>
  </si>
  <si>
    <t>BUD2025.TOT</t>
  </si>
  <si>
    <t>ADJUSTMENTS</t>
  </si>
  <si>
    <t>FY25</t>
  </si>
  <si>
    <t>CVMC</t>
  </si>
  <si>
    <t>ACTUAL</t>
  </si>
  <si>
    <t>BUDGET</t>
  </si>
  <si>
    <t>YTD April</t>
  </si>
  <si>
    <t>Projection</t>
  </si>
  <si>
    <t>Variance</t>
  </si>
  <si>
    <t>Days cash on hand</t>
  </si>
  <si>
    <r>
      <t>Cash + Unrestricted ST Investments + Board Designated Assets - Line of Credit</t>
    </r>
    <r>
      <rPr>
        <b/>
        <sz val="11"/>
        <rFont val="Calibri"/>
        <family val="2"/>
      </rPr>
      <t xml:space="preserve"> - Inter Health Network ST Loans Payable </t>
    </r>
    <r>
      <rPr>
        <sz val="10"/>
        <rFont val="Arial"/>
      </rPr>
      <t xml:space="preserve"> / ((Operating Exp 12 Month Rolling - Depreciation 12 Month Rolling)/Days in Year)</t>
    </r>
  </si>
  <si>
    <t>MADS</t>
  </si>
  <si>
    <t>#ERR</t>
  </si>
  <si>
    <t>Debt service coverage ratio</t>
  </si>
  <si>
    <t>(Excess Margin 12 Month Rolling + Depreciation 12 Month Rolling + Interest 12 Month Rolloing) / MADS</t>
  </si>
  <si>
    <t>Long-term Debt to capitalization ratio</t>
  </si>
  <si>
    <t xml:space="preserve">[Long Term Debt/(Unrestricted Net Assets + Long Term Debt)] </t>
  </si>
  <si>
    <t>Accumulated Depreciation / Depreciation 12 Month Rolling</t>
  </si>
  <si>
    <t>GMCB</t>
  </si>
  <si>
    <t>AXIOM</t>
  </si>
  <si>
    <t>Assets</t>
  </si>
  <si>
    <t>ACCT.GMCB</t>
  </si>
  <si>
    <t>HNDetail_L50</t>
  </si>
  <si>
    <t>A_Cash</t>
  </si>
  <si>
    <t>Cash &amp; Investments</t>
  </si>
  <si>
    <t>Cash and Cash Equivalents</t>
  </si>
  <si>
    <t>Doug- 4% interest</t>
  </si>
  <si>
    <t>A_CashInvestUn</t>
  </si>
  <si>
    <t>Short Term Investments - Unrestricted</t>
  </si>
  <si>
    <t xml:space="preserve">Doug- 4% interest </t>
  </si>
  <si>
    <t>A_AR</t>
  </si>
  <si>
    <t>Patient Accounts Receivable, Net</t>
  </si>
  <si>
    <t>YTD</t>
  </si>
  <si>
    <t>A_AR-UN</t>
  </si>
  <si>
    <t>A_DueFromRelParty</t>
  </si>
  <si>
    <t>Due From Third Parties</t>
  </si>
  <si>
    <t>Due From Related Parties</t>
  </si>
  <si>
    <t>A_ACORiskReserve</t>
  </si>
  <si>
    <t>A_ThirdPartyRecvbls</t>
  </si>
  <si>
    <t>ACO Risk Reserve/Settlement Receivable</t>
  </si>
  <si>
    <t>Estimated Receivables from Third Party Payors</t>
  </si>
  <si>
    <t>A_CurOtherAsset</t>
  </si>
  <si>
    <t>Other Current Assets</t>
  </si>
  <si>
    <t>Prepaids and Other Current Assets</t>
  </si>
  <si>
    <t>Vanessa /Melissa</t>
  </si>
  <si>
    <t>A_Inventory</t>
  </si>
  <si>
    <t>Inventory</t>
  </si>
  <si>
    <t>Vanessa</t>
  </si>
  <si>
    <t>A_CurReceivable</t>
  </si>
  <si>
    <t>Current Portion of restricted assets</t>
  </si>
  <si>
    <t>Total Current Assets</t>
  </si>
  <si>
    <t>Board Designated Assets</t>
  </si>
  <si>
    <t>A_BoardInvest</t>
  </si>
  <si>
    <t>Unrestricted Funded Depreciaton</t>
  </si>
  <si>
    <t>Calculation for DCOH</t>
  </si>
  <si>
    <t>A_RestrictedOther</t>
  </si>
  <si>
    <t>A_DonorRestrPE</t>
  </si>
  <si>
    <t>Restricted Other Board Designated Assets</t>
  </si>
  <si>
    <t>Donor Restricted Assets for Permanent Endowment</t>
  </si>
  <si>
    <t>A_DonorRestrSP</t>
  </si>
  <si>
    <t>Donor Restricted Assets for Specific Purposes</t>
  </si>
  <si>
    <t>A_RestrAsset</t>
  </si>
  <si>
    <t>Restricted Assets</t>
  </si>
  <si>
    <t>A_Trusteed</t>
  </si>
  <si>
    <t>Funds Held by Trustee</t>
  </si>
  <si>
    <t>Total Board Designated Assets</t>
  </si>
  <si>
    <t>Net, Property, Plant And Equipment</t>
  </si>
  <si>
    <t>Property and Equipment, Net</t>
  </si>
  <si>
    <t>Gross, Property, Plant And Equipment</t>
  </si>
  <si>
    <t>Add Est Cap Spend</t>
  </si>
  <si>
    <t>A_PPE-Land</t>
  </si>
  <si>
    <t>A_PPEN</t>
  </si>
  <si>
    <t>Land, Buildings &amp; Improvements</t>
  </si>
  <si>
    <t>A_PPE-CON</t>
  </si>
  <si>
    <t>Construction In Progress</t>
  </si>
  <si>
    <t>A_PPE-MME</t>
  </si>
  <si>
    <t>Major Movable Equipment</t>
  </si>
  <si>
    <t>A_PPE-FE</t>
  </si>
  <si>
    <t>Fixed Equipment</t>
  </si>
  <si>
    <t>Total Gross, Property, Plant And Equipment</t>
  </si>
  <si>
    <t>Accumulated Depreciation</t>
  </si>
  <si>
    <t>A_PPE-DE-Land</t>
  </si>
  <si>
    <t>A_PPE-DE-MME</t>
  </si>
  <si>
    <t>Equipment - Major Moveable</t>
  </si>
  <si>
    <t>A_PPE-DE-FE</t>
  </si>
  <si>
    <t>Equipment - Fixed</t>
  </si>
  <si>
    <t>Total Accumulated Depreciation</t>
  </si>
  <si>
    <t>A_LTOtherAsset</t>
  </si>
  <si>
    <t>A_BondAmort</t>
  </si>
  <si>
    <t>Other Long-Term Assets</t>
  </si>
  <si>
    <t>Notes &amp; Other Receivables</t>
  </si>
  <si>
    <t>Long Term Investments</t>
  </si>
  <si>
    <t>A_FinanceLeaseROU</t>
  </si>
  <si>
    <t>Finance Lease of Right of Use Assets, net</t>
  </si>
  <si>
    <t>A_IntangibleAsset</t>
  </si>
  <si>
    <t>Other Assets</t>
  </si>
  <si>
    <t>A_LTDueFromRelParty</t>
  </si>
  <si>
    <t>Due From Related Parties, LT</t>
  </si>
  <si>
    <t>A_OperatingLeaseROU</t>
  </si>
  <si>
    <t>Operating Lease Right of Use Assets, net</t>
  </si>
  <si>
    <t>V&amp;M Additional Condos</t>
  </si>
  <si>
    <t>A_PledgeRec</t>
  </si>
  <si>
    <t>Pledges Receivable, Net</t>
  </si>
  <si>
    <t>A_RelatedParty</t>
  </si>
  <si>
    <t>Investment in Affiliated Companies</t>
  </si>
  <si>
    <t>Total Assets</t>
  </si>
  <si>
    <t>Liabilities and Equities</t>
  </si>
  <si>
    <t>Liabilities</t>
  </si>
  <si>
    <t>L_AP</t>
  </si>
  <si>
    <t>Accounts Payable</t>
  </si>
  <si>
    <t>Trend</t>
  </si>
  <si>
    <t>L_ContractLiabilities</t>
  </si>
  <si>
    <t>Current Liabilities COVID-19</t>
  </si>
  <si>
    <t>Contract Liabilities</t>
  </si>
  <si>
    <t>Amy</t>
  </si>
  <si>
    <t>L_AccPayroll</t>
  </si>
  <si>
    <t>Salaries, Wages And Payroll Taxes Payable</t>
  </si>
  <si>
    <t>Accrued Payroll and Related Benefits</t>
  </si>
  <si>
    <t>Vanessa / Amy PP End Date</t>
  </si>
  <si>
    <t>L_MedicalClaims</t>
  </si>
  <si>
    <t>Est. Incurred but Unreported Medical Claims</t>
  </si>
  <si>
    <t>YTD + 5%</t>
  </si>
  <si>
    <t>L_ThirdPartyPay</t>
  </si>
  <si>
    <t>Other Third Party Settlements</t>
  </si>
  <si>
    <t>Estimated Third Party Payor Settlements</t>
  </si>
  <si>
    <t>L_ACO_RiskRsrvLiabST</t>
  </si>
  <si>
    <t>ACO Risk Reserves/Settlement  Payable</t>
  </si>
  <si>
    <t>L_AccExpense</t>
  </si>
  <si>
    <t>Other Current Liabilities</t>
  </si>
  <si>
    <t>Accrued Expenses and Other Current Liabilities</t>
  </si>
  <si>
    <t>L_DueToRelParty</t>
  </si>
  <si>
    <t>Due to Related Parties</t>
  </si>
  <si>
    <t>L_FinanceLeaseROU</t>
  </si>
  <si>
    <t>Finance Lease Right of Use Liability</t>
  </si>
  <si>
    <t>L_OperatingLeaseROU</t>
  </si>
  <si>
    <t>Operating Lease Right of Use Liability</t>
  </si>
  <si>
    <t>L_CurLTDebt</t>
  </si>
  <si>
    <t>L_Lineofcredit</t>
  </si>
  <si>
    <t>Current Portion Of Long-Term Debt</t>
  </si>
  <si>
    <t>Line of Credit</t>
  </si>
  <si>
    <t>Paying 100K per month</t>
  </si>
  <si>
    <t>Current Installment of Long Term Debt</t>
  </si>
  <si>
    <t>V&amp;Doug- from MADS</t>
  </si>
  <si>
    <t>Total Current Liabilities</t>
  </si>
  <si>
    <t>Long Term Liabilities COVID-19</t>
  </si>
  <si>
    <t>L_LTDebt</t>
  </si>
  <si>
    <t>Bonds &amp; Mortgages Payable</t>
  </si>
  <si>
    <t>Long Term Debt, excluding current installments</t>
  </si>
  <si>
    <t>L_LTFinanceLeaseROU</t>
  </si>
  <si>
    <t>Capital Lease Obligations</t>
  </si>
  <si>
    <t>Long-term - Finance Lease Right of Use Liability</t>
  </si>
  <si>
    <t>Other Long-Term Debt</t>
  </si>
  <si>
    <t>L_CurOthLiab</t>
  </si>
  <si>
    <t>Other Noncurrent Liabilities</t>
  </si>
  <si>
    <t>Malpractice and Workers Compensation Claims, Net</t>
  </si>
  <si>
    <t>L_LTMedicalClaims</t>
  </si>
  <si>
    <t>LT Est. Incurred but Unreported Medical Claims</t>
  </si>
  <si>
    <t>L_LTContractLiabilities</t>
  </si>
  <si>
    <t>Long Term Contract Liabilities</t>
  </si>
  <si>
    <t>L_LTOperatingLeaseROU</t>
  </si>
  <si>
    <t>Long-term - Operating Lease Right of Use Liability</t>
  </si>
  <si>
    <t>L_LTOther</t>
  </si>
  <si>
    <t>Other Long-Term Liabilities</t>
  </si>
  <si>
    <t>L_LTDueToRelParty</t>
  </si>
  <si>
    <t>Long Term Due to Related Parties</t>
  </si>
  <si>
    <t>L_LTOther1</t>
  </si>
  <si>
    <t>L_Pension</t>
  </si>
  <si>
    <t>Pension and Post Retirement Benefit Obligations</t>
  </si>
  <si>
    <t>Total Liabilities</t>
  </si>
  <si>
    <t>Q_Unrestricted</t>
  </si>
  <si>
    <t>Q_RestrictedPerm</t>
  </si>
  <si>
    <t xml:space="preserve">    Net Assets</t>
  </si>
  <si>
    <t>With Donor Restriction - Perpetual</t>
  </si>
  <si>
    <t>Q_RestrictedTemp</t>
  </si>
  <si>
    <t>With Donor Restriction - Time or Purpose</t>
  </si>
  <si>
    <t>Without Donor Restriction</t>
  </si>
  <si>
    <t>Calculation</t>
  </si>
  <si>
    <t>YTD Change In Net Assets</t>
  </si>
  <si>
    <t xml:space="preserve">    Total Fund Balance</t>
  </si>
  <si>
    <t>Total Liabilities and Equities</t>
  </si>
  <si>
    <t>CHECK</t>
  </si>
  <si>
    <t>Cash Flow Statement</t>
  </si>
  <si>
    <t>Sources of Cash:</t>
  </si>
  <si>
    <t xml:space="preserve">  Income from Operations</t>
  </si>
  <si>
    <t xml:space="preserve">  Items Not Affecting Working Capital:</t>
  </si>
  <si>
    <t xml:space="preserve">     Depreciation</t>
  </si>
  <si>
    <t xml:space="preserve">     Amortization</t>
  </si>
  <si>
    <t xml:space="preserve">     Other</t>
  </si>
  <si>
    <t xml:space="preserve">  Long Term Debt Proceeds</t>
  </si>
  <si>
    <t xml:space="preserve">     Total Sources of Cash</t>
  </si>
  <si>
    <t>Uses of Cash:</t>
  </si>
  <si>
    <t xml:space="preserve">  Change in Working Capital, Excluding</t>
  </si>
  <si>
    <t xml:space="preserve">     Current Portion of Debt</t>
  </si>
  <si>
    <t xml:space="preserve">  Additions to Property, Plant </t>
  </si>
  <si>
    <t xml:space="preserve">     &amp; Equipment, net</t>
  </si>
  <si>
    <t xml:space="preserve">  Long Term Debt Principal</t>
  </si>
  <si>
    <t xml:space="preserve">     Repayments</t>
  </si>
  <si>
    <t xml:space="preserve">     Total Uses of Cash</t>
  </si>
  <si>
    <t xml:space="preserve">     Cash Provided (Used) </t>
  </si>
  <si>
    <t xml:space="preserve">     Cash Balance, beginning of period</t>
  </si>
  <si>
    <t xml:space="preserve">     Cash Balance, end of period</t>
  </si>
  <si>
    <t xml:space="preserve">  Summary of Cash and Investments</t>
  </si>
  <si>
    <t xml:space="preserve">   Operating Cash</t>
  </si>
  <si>
    <t xml:space="preserve">   Board Designated Assets</t>
  </si>
  <si>
    <t xml:space="preserve">     Total</t>
  </si>
  <si>
    <t>[View; Show All]</t>
  </si>
  <si>
    <t>[View; Default]</t>
  </si>
  <si>
    <t>[HideColumn]</t>
  </si>
  <si>
    <t>[View; Default Base]</t>
  </si>
  <si>
    <t>[View; Detail]</t>
  </si>
  <si>
    <t>[View; Month]</t>
  </si>
  <si>
    <t>[View; Month-Detail]</t>
  </si>
  <si>
    <t>[View; Projection]</t>
  </si>
  <si>
    <t>[View; Projection-Detail]</t>
  </si>
  <si>
    <t>[View; PriorYear]</t>
  </si>
  <si>
    <t>[View; Additional Year]</t>
  </si>
  <si>
    <t>Hours for FTE Calculations</t>
  </si>
  <si>
    <t>Calendar Days</t>
  </si>
  <si>
    <t>Period</t>
  </si>
  <si>
    <t>Year</t>
  </si>
  <si>
    <t>ACCT.HNDetail_L500</t>
  </si>
  <si>
    <t>ACCT.HNDetail_L50</t>
  </si>
  <si>
    <t>ACCT.HNDetail_L50_Sort</t>
  </si>
  <si>
    <t>ACT2021.TOT</t>
  </si>
  <si>
    <t>ACT2024.YTD4</t>
  </si>
  <si>
    <t>ACT2024.YTD</t>
  </si>
  <si>
    <t>BUD2024.YTD</t>
  </si>
  <si>
    <t>BUD2025.BudPrelim</t>
  </si>
  <si>
    <t>BUD2025.P1</t>
  </si>
  <si>
    <t>BUD2025.P2</t>
  </si>
  <si>
    <t>BUD2025.P3</t>
  </si>
  <si>
    <t>BUD2025.P4</t>
  </si>
  <si>
    <t>BUD2025.P5</t>
  </si>
  <si>
    <t>BUD2025.P6</t>
  </si>
  <si>
    <t>BUD2025.P7</t>
  </si>
  <si>
    <t>BUD2025.P8</t>
  </si>
  <si>
    <t>BUD2025.P9</t>
  </si>
  <si>
    <t>BUD2025.P10</t>
  </si>
  <si>
    <t>BUD2025.P11</t>
  </si>
  <si>
    <t>BUD2025.P12</t>
  </si>
  <si>
    <t>[HideRow]</t>
  </si>
  <si>
    <t>KHAQ1</t>
  </si>
  <si>
    <t/>
  </si>
  <si>
    <t>KHAQ2</t>
  </si>
  <si>
    <t>[aq3;ACCT.HNDetail_L500='']</t>
  </si>
  <si>
    <t>[stop]</t>
  </si>
  <si>
    <t xml:space="preserve">Total </t>
  </si>
  <si>
    <t>KHAQ3</t>
  </si>
  <si>
    <t>[aq4;ACCT.HNDetail_L500='' and ACCT.HNDetail_L50='']</t>
  </si>
  <si>
    <t>ACCT.ACCT</t>
  </si>
  <si>
    <t>KHAQ4</t>
  </si>
  <si>
    <t>Acct.Type</t>
  </si>
  <si>
    <t>KHAQ5</t>
  </si>
  <si>
    <t>ACCT.Stat_L10</t>
  </si>
  <si>
    <t>KHAQ6</t>
  </si>
  <si>
    <t>ACCT.Labor_L400</t>
  </si>
  <si>
    <t>ACCT.Labor_L40</t>
  </si>
  <si>
    <t>KHAQ7</t>
  </si>
  <si>
    <t>ACCT.Labor_L500</t>
  </si>
  <si>
    <t>ACCT.Labor_L50</t>
  </si>
  <si>
    <t>KHAQ8</t>
  </si>
  <si>
    <t>Dept.KHABgtCode</t>
  </si>
  <si>
    <t>Y = 2200</t>
  </si>
  <si>
    <t>The University of Vermont Health Network</t>
  </si>
  <si>
    <t>As of: 8/14/2024 13:21</t>
  </si>
  <si>
    <t>UVMHN Central Vermont Medical Center</t>
  </si>
  <si>
    <t>Report:  BR150  Monthly Departmental Budget Variance Report</t>
  </si>
  <si>
    <t>2200 UVMHN Central Vermont Medical Center</t>
  </si>
  <si>
    <t>Comparison To FY25 Inflated Budget</t>
  </si>
  <si>
    <t>Comparison To FY25 Base Budget</t>
  </si>
  <si>
    <t>FY25 Inflated Budget</t>
  </si>
  <si>
    <t>Account</t>
  </si>
  <si>
    <t>Account Description</t>
  </si>
  <si>
    <t>FY21</t>
  </si>
  <si>
    <t>FY22</t>
  </si>
  <si>
    <t>FY23</t>
  </si>
  <si>
    <t>FY24</t>
  </si>
  <si>
    <t>FY24 Act</t>
  </si>
  <si>
    <t>FY24 Anlzd</t>
  </si>
  <si>
    <t>FY24 Bdgt</t>
  </si>
  <si>
    <t>FY24 RYB +</t>
  </si>
  <si>
    <t>FY25 Inflated</t>
  </si>
  <si>
    <t>FY24 Anlzd YTD Jan</t>
  </si>
  <si>
    <t>FY24 Budget</t>
  </si>
  <si>
    <t>FY23 Actual</t>
  </si>
  <si>
    <t>FY25 Base Budget</t>
  </si>
  <si>
    <t>FY25 BUDGET</t>
  </si>
  <si>
    <t>Actual</t>
  </si>
  <si>
    <t>Budget</t>
  </si>
  <si>
    <t>YTD Jan</t>
  </si>
  <si>
    <t>YTD Jul</t>
  </si>
  <si>
    <t>YTD Jul Act</t>
  </si>
  <si>
    <t>GMCB Proj</t>
  </si>
  <si>
    <t>Base Budget</t>
  </si>
  <si>
    <t>%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</si>
  <si>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</si>
  <si>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</si>
  <si>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</si>
  <si>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</si>
  <si>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</si>
  <si>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</si>
  <si>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</si>
  <si>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</si>
  <si>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</si>
  <si>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</si>
  <si>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</si>
  <si>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</si>
  <si>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</si>
  <si>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S_KeyStat</t>
  </si>
  <si>
    <t>Key Statistics</t>
  </si>
  <si>
    <t>[aq1; ACCT.HNDetail_L500='S_KeyStat']</t>
  </si>
  <si>
    <t>S_KeyStat;S_KeyIP;1</t>
  </si>
  <si>
    <t>S_KeyIP</t>
  </si>
  <si>
    <t>f</t>
  </si>
  <si>
    <t>Key Inpatient Statistics</t>
  </si>
  <si>
    <t>S_KeyStat;S_KeyOP;2</t>
  </si>
  <si>
    <t>S_KeyOP</t>
  </si>
  <si>
    <t>Key Outpatient Statistics</t>
  </si>
  <si>
    <t>S_KeyStat;S_KeyPRO;3</t>
  </si>
  <si>
    <t>S_KeyPRO</t>
  </si>
  <si>
    <t>Key Professional Statistics</t>
  </si>
  <si>
    <t>S_KeyStat;S_KeyOth;4</t>
  </si>
  <si>
    <t>S_KeyOth</t>
  </si>
  <si>
    <t>Key Other Statistics</t>
  </si>
  <si>
    <t>Total Key Statistics</t>
  </si>
  <si>
    <t>R_PatientRev</t>
  </si>
  <si>
    <t>Gross Patient Service Revenue</t>
  </si>
  <si>
    <t>[aq1; ACCT.HNDetail_L500='R_PatientRev']</t>
  </si>
  <si>
    <t>R_PatientRev;R_IPRev;100</t>
  </si>
  <si>
    <t>R_IPRev</t>
  </si>
  <si>
    <t>Inpatient Revenue</t>
  </si>
  <si>
    <t>R_PatientRev;R_OPRev;101</t>
  </si>
  <si>
    <t>R_OPRev</t>
  </si>
  <si>
    <t>Outpatient Revenue</t>
  </si>
  <si>
    <t>R_PatientRev;R_OthPtRev;102</t>
  </si>
  <si>
    <t>R_OthPtRev</t>
  </si>
  <si>
    <t>Professional Revenue</t>
  </si>
  <si>
    <t>R_PatientRev;R_SNFRev;103</t>
  </si>
  <si>
    <t>R_SNFRev</t>
  </si>
  <si>
    <t>SNF Revenue</t>
  </si>
  <si>
    <t>Total Gross Patient Service Revenue</t>
  </si>
  <si>
    <t>D_Deduction</t>
  </si>
  <si>
    <t>Deductions</t>
  </si>
  <si>
    <t>[aq1; ACCT.HNDetail_L500='D_Deduction']</t>
  </si>
  <si>
    <t>D_Deduction;D_BadDebt;150</t>
  </si>
  <si>
    <t>D_BadDebt</t>
  </si>
  <si>
    <t>u</t>
  </si>
  <si>
    <t>Bad Debt Deductions</t>
  </si>
  <si>
    <t>D_Deduction;D_Charity;151</t>
  </si>
  <si>
    <t>D_Charity</t>
  </si>
  <si>
    <t>Charity Care</t>
  </si>
  <si>
    <t>D_Deduction;D_Contractual;152</t>
  </si>
  <si>
    <t>D_Contractual</t>
  </si>
  <si>
    <t>Deductions From Patient Revenue</t>
  </si>
  <si>
    <t>D_Deduction;D_Denials;153</t>
  </si>
  <si>
    <t>D_Denials</t>
  </si>
  <si>
    <t>Denials</t>
  </si>
  <si>
    <t>D_Deduction;D_DSH;155</t>
  </si>
  <si>
    <t>D_DSH</t>
  </si>
  <si>
    <t>DSH Payment</t>
  </si>
  <si>
    <t>Total Deductions</t>
  </si>
  <si>
    <t>Net Patient Service Revenue</t>
  </si>
  <si>
    <t>Collection %</t>
  </si>
  <si>
    <t>R_FPPRev</t>
  </si>
  <si>
    <t>[aq1; ACCT.HNDetail_L500='R_FPPRev']</t>
  </si>
  <si>
    <t>R_FPPRev;R_OCV;170</t>
  </si>
  <si>
    <t>R_OCV</t>
  </si>
  <si>
    <t>OCV Value and Care Coordination Payments</t>
  </si>
  <si>
    <t>R_FPPRev;R_FPP;171</t>
  </si>
  <si>
    <t>R_FPP</t>
  </si>
  <si>
    <t>Fixed Prospective Payments (FPP)</t>
  </si>
  <si>
    <t>TOTAL NPSR + FPP + OCV REVENUE</t>
  </si>
  <si>
    <t>Collection % including FPP + OCV</t>
  </si>
  <si>
    <t>R_OtherRev</t>
  </si>
  <si>
    <t>Other Revenue</t>
  </si>
  <si>
    <t>[aq1; ACCT.HNDetail_L500='R_OtherRev']</t>
  </si>
  <si>
    <t>R_OtherRev;R_Premium;180</t>
  </si>
  <si>
    <t>R_Premium</t>
  </si>
  <si>
    <t>Premium Revenue and Payer Incentives</t>
  </si>
  <si>
    <t>R_OtherRev;R_OPPharm;181</t>
  </si>
  <si>
    <t>R_OPPharm</t>
  </si>
  <si>
    <t>Retail Pharmacy Revenue</t>
  </si>
  <si>
    <t>R_OtherRev;R_340B;182</t>
  </si>
  <si>
    <t>R_340B</t>
  </si>
  <si>
    <t>Contract 340B Pharmacy Revenue</t>
  </si>
  <si>
    <t>R_OtherRev;R_Cafeteria;183</t>
  </si>
  <si>
    <t>R_Cafeteria</t>
  </si>
  <si>
    <t>Cafeteria Revenue</t>
  </si>
  <si>
    <t>R_OtherRev;R_OthrRevClient;184</t>
  </si>
  <si>
    <t>R_OthrRevClient</t>
  </si>
  <si>
    <t>Institutional Services Revenue</t>
  </si>
  <si>
    <t>R_OtherRev;R_OtherRev;185</t>
  </si>
  <si>
    <t>R_OtherRev;R_AssetsRelsdRestr;186</t>
  </si>
  <si>
    <t>R_AssetsRelsdRestr</t>
  </si>
  <si>
    <t>Net Assets Released from Restriction</t>
  </si>
  <si>
    <t>Total Other Revenue</t>
  </si>
  <si>
    <t>TOTAL UNRESTRICTED REVENUE &amp; OTHER</t>
  </si>
  <si>
    <t>H_Hours</t>
  </si>
  <si>
    <t>H_Physician</t>
  </si>
  <si>
    <t xml:space="preserve">    Total Physician FTEs</t>
  </si>
  <si>
    <t>H_Prod</t>
  </si>
  <si>
    <t xml:space="preserve">    Total Staff FTEs (Incl Travelers)</t>
  </si>
  <si>
    <t>E_Salaries</t>
  </si>
  <si>
    <t>[aq1; ACCT.HNDetail_L500='E_Salaries']</t>
  </si>
  <si>
    <t>E_Salaries;E_SalariesPhy;220</t>
  </si>
  <si>
    <t>E_SalariesPhy</t>
  </si>
  <si>
    <t>Salaries: Physicians</t>
  </si>
  <si>
    <t>E_Salaries;E_SalariesProd;221</t>
  </si>
  <si>
    <t>E_SalariesProd</t>
  </si>
  <si>
    <t>Salaries: Staff, Residents, Fellows, &amp; APPs</t>
  </si>
  <si>
    <t>E_Salaries;E_SalariesPhyOth;230</t>
  </si>
  <si>
    <t>E_SalariesPhyOth</t>
  </si>
  <si>
    <t>Salaries: Physicians Other</t>
  </si>
  <si>
    <t>E_Salaries;E_SalariesOth;231</t>
  </si>
  <si>
    <t>E_SalariesOth</t>
  </si>
  <si>
    <t>Salaries: Staff Other</t>
  </si>
  <si>
    <t>Total Salaries</t>
  </si>
  <si>
    <t>E_Benefits</t>
  </si>
  <si>
    <t>[aq1; ACCT.HNDetail_L500='E_Benefits']</t>
  </si>
  <si>
    <t>E_Benefits;E_Benefits;240</t>
  </si>
  <si>
    <t>Payroll Tax &amp; Fringe</t>
  </si>
  <si>
    <t>Salaries, Payroll Taxes, and Fringe Benefits</t>
  </si>
  <si>
    <t>E_NonSalary</t>
  </si>
  <si>
    <t>Non-Salary Expense</t>
  </si>
  <si>
    <t>[aq1; ACCT.HNDetail_L500='E_NonSalary']</t>
  </si>
  <si>
    <t>E_NonSalary;E_MedSupplies;300</t>
  </si>
  <si>
    <t>E_MedSupplies</t>
  </si>
  <si>
    <t>Medical &amp; Surgical Supplies</t>
  </si>
  <si>
    <t>E_NonSalary;E_Drugs;302</t>
  </si>
  <si>
    <t>E_Drugs</t>
  </si>
  <si>
    <t>Pharmaceuticals</t>
  </si>
  <si>
    <t>E_NonSalary;E_Nutrition;303</t>
  </si>
  <si>
    <t>E_Nutrition</t>
  </si>
  <si>
    <t>Nutrition Supplies</t>
  </si>
  <si>
    <t>E_NonSalary;E_OthSupplies;304</t>
  </si>
  <si>
    <t>E_OthSupplies</t>
  </si>
  <si>
    <t>Other Supplies</t>
  </si>
  <si>
    <t>E_NonSalary;E_PurchSvcs;305</t>
  </si>
  <si>
    <t>E_PurchSvcs</t>
  </si>
  <si>
    <t>Purchased Services</t>
  </si>
  <si>
    <t>E_NonSalary;E_Software;306</t>
  </si>
  <si>
    <t>E_Software</t>
  </si>
  <si>
    <t>Software and IT Maintenance Fees</t>
  </si>
  <si>
    <t>E_NonSalary;E_MaintRepairs;307</t>
  </si>
  <si>
    <t>E_MaintRepairs</t>
  </si>
  <si>
    <t>Facility and Equip Maintenance and Repairs</t>
  </si>
  <si>
    <t>E_NonSalary;E_RentLease;308</t>
  </si>
  <si>
    <t>E_RentLease</t>
  </si>
  <si>
    <t>Lease and Rental</t>
  </si>
  <si>
    <t>E_NonSalary;E_Utilities;309</t>
  </si>
  <si>
    <t>E_Utilities</t>
  </si>
  <si>
    <t>Utilities</t>
  </si>
  <si>
    <t>E_NonSalary;E_OtherExp;311</t>
  </si>
  <si>
    <t>E_OtherExp</t>
  </si>
  <si>
    <t>Other Expenses</t>
  </si>
  <si>
    <t>E_NonSalary;E_Insurance;312</t>
  </si>
  <si>
    <t>E_Insurance</t>
  </si>
  <si>
    <t>Insurance</t>
  </si>
  <si>
    <t>E_NonSalary;E_Depreciation;313</t>
  </si>
  <si>
    <t>E_Depreciation</t>
  </si>
  <si>
    <t>Depreciation and Amortization</t>
  </si>
  <si>
    <t>E_NonSalary;E_Interest;314</t>
  </si>
  <si>
    <t>E_Interest</t>
  </si>
  <si>
    <t>Interest Expense</t>
  </si>
  <si>
    <t>E_NonSalary;E_ProvTax;316</t>
  </si>
  <si>
    <t>E_ProvTax</t>
  </si>
  <si>
    <t>Provider Tax Expense</t>
  </si>
  <si>
    <t>E_NonSalary;E_IntExpAlloc;317</t>
  </si>
  <si>
    <t>E_IntExpAlloc</t>
  </si>
  <si>
    <t>Internal Expense Allocation</t>
  </si>
  <si>
    <t>E_NonSalary;E_SharedSvcs;318</t>
  </si>
  <si>
    <t>E_SharedSvcs</t>
  </si>
  <si>
    <t>Shared Services</t>
  </si>
  <si>
    <t>E_NonSalary;E_SharedSvcsCredit;319</t>
  </si>
  <si>
    <t>E_SharedSvcsCredit</t>
  </si>
  <si>
    <t>Shared Services Credit</t>
  </si>
  <si>
    <t>Total Non-Salary Expense</t>
  </si>
  <si>
    <t>TOTAL EXPENSES</t>
  </si>
  <si>
    <t>NET INCOME (LOSS) FROM OPERATIONS</t>
  </si>
  <si>
    <t>Income (Loss) Margin</t>
  </si>
  <si>
    <t>Operating EBIDA Margin</t>
  </si>
  <si>
    <t>R_NonOpRev</t>
  </si>
  <si>
    <t>Non Operating Revenue (Expense)</t>
  </si>
  <si>
    <t>[aq1; ACCT.HNDetail_L500='R_NonOpRev']</t>
  </si>
  <si>
    <t>R_NonOpRev;R_InvstmtIncome;401</t>
  </si>
  <si>
    <t>R_InvstmtIncome</t>
  </si>
  <si>
    <t>Investment Income &amp; Losses on Investment</t>
  </si>
  <si>
    <t>R_NonOpRev;R_UnrealGainIRSC;402</t>
  </si>
  <si>
    <t>R_UnrealGainIRSC</t>
  </si>
  <si>
    <t>Unreal Gain in Interest Rate Swap Contract</t>
  </si>
  <si>
    <t>R_NonOpRev;R_InvestPool;405</t>
  </si>
  <si>
    <t>R_InvestPool</t>
  </si>
  <si>
    <t>Change in Interest in Investment Pool</t>
  </si>
  <si>
    <t>R_NonOpRev;R_DistrAccumGains;406</t>
  </si>
  <si>
    <t>R_DistrAccumGains</t>
  </si>
  <si>
    <t>Distribution of Accumulated Investment Gains</t>
  </si>
  <si>
    <t>R_NonOpRev;R_NonOpRev;407</t>
  </si>
  <si>
    <t>Other</t>
  </si>
  <si>
    <t>R_NonOpRev;R_NetGainLossInvst;408</t>
  </si>
  <si>
    <t>R_NetGainLossInvst</t>
  </si>
  <si>
    <t>Net Unrealized Gain/(Loss) on Investments</t>
  </si>
  <si>
    <t>R_NonOpRev;R_OthPenExp;409</t>
  </si>
  <si>
    <t>R_OthPenExp</t>
  </si>
  <si>
    <t>Other Components of Pension Expense</t>
  </si>
  <si>
    <t>Excess (Deficiency) Of Revenues Over Expenses</t>
  </si>
  <si>
    <t>R_NonOpGainLoss</t>
  </si>
  <si>
    <t>[aq1; ACCT.HNDetail_L500='R_NonOpGainLoss']</t>
  </si>
  <si>
    <t>R_NonOpGainLoss;R_NonOpGainLoss;412</t>
  </si>
  <si>
    <t>Other Non Operating Gain / (Loss)</t>
  </si>
  <si>
    <t>FTEs and Key Drivers</t>
  </si>
  <si>
    <t>Organizational Key Stats</t>
  </si>
  <si>
    <t>[aq6]</t>
  </si>
  <si>
    <t>S_IP_PatDays</t>
  </si>
  <si>
    <t>Inpatient Census Days</t>
  </si>
  <si>
    <t>S_IP_DischDays</t>
  </si>
  <si>
    <t>Inpatient Discharge Days</t>
  </si>
  <si>
    <t>S_IP_Admissions</t>
  </si>
  <si>
    <t>Inpatient Admissions</t>
  </si>
  <si>
    <t>S_IP_Discharges</t>
  </si>
  <si>
    <t>Inpatient Discharges</t>
  </si>
  <si>
    <t>S_OP_PatDays</t>
  </si>
  <si>
    <t>Outpatient Census Days</t>
  </si>
  <si>
    <t>S_IP_PatDays_SNF</t>
  </si>
  <si>
    <t>SNF Patient Days</t>
  </si>
  <si>
    <t>S_TOT_OrCase</t>
  </si>
  <si>
    <t>OR Cases</t>
  </si>
  <si>
    <t>S_TOT_OrHrs</t>
  </si>
  <si>
    <t>OR Hours</t>
  </si>
  <si>
    <t>S_TOT_EDVisit</t>
  </si>
  <si>
    <t>ED Visits</t>
  </si>
  <si>
    <t>S_TOT_Proc_CTScan</t>
  </si>
  <si>
    <t>CT Scan Procedures</t>
  </si>
  <si>
    <t>S_TOT_Proc_MRI</t>
  </si>
  <si>
    <t>MRI Scan Procedures</t>
  </si>
  <si>
    <t>S_PRO_TotalCFTEs</t>
  </si>
  <si>
    <t>Professional Clinical FTEs</t>
  </si>
  <si>
    <t>S_PRO_WrkRVUs</t>
  </si>
  <si>
    <t>Professional Work RVUs</t>
  </si>
  <si>
    <t>S_PRO_TotalRVUs</t>
  </si>
  <si>
    <t>Professional Total RVUs</t>
  </si>
  <si>
    <t>S_PRO_ArrivedVisits</t>
  </si>
  <si>
    <t>Professional Arrived Visits</t>
  </si>
  <si>
    <t>H_NursingHours</t>
  </si>
  <si>
    <t>[aq1; ACCT.HNDetail_L500='H_NursingHours']</t>
  </si>
  <si>
    <t>H_NursingHours;H_Nurse;430</t>
  </si>
  <si>
    <t>H_Nurse</t>
  </si>
  <si>
    <t xml:space="preserve">            Nursing Hours</t>
  </si>
  <si>
    <t>Per Unit Summary Information</t>
  </si>
  <si>
    <t>Total Revenue Per Unit</t>
  </si>
  <si>
    <t>Total Expense Per Unit</t>
  </si>
  <si>
    <t>Salaries Per Unit (Physicians)</t>
  </si>
  <si>
    <t>Salaries Per Unit (Staff Incl Travelers)</t>
  </si>
  <si>
    <t>Med Surg Per Unit</t>
  </si>
  <si>
    <t>Staff Worked Hours Per Unit</t>
  </si>
  <si>
    <t>Staff Paid Hours Per Unit</t>
  </si>
  <si>
    <t>Nursing Hours Per Patient Day</t>
  </si>
  <si>
    <t>Average Hourly Rate (Physicians)</t>
  </si>
  <si>
    <t>Average Hourly Rate (Staff Incl Travelers)</t>
  </si>
  <si>
    <t>Staffing Information</t>
  </si>
  <si>
    <t>Total Worked Hours (Staff Incl Travelers)</t>
  </si>
  <si>
    <t>Staff Salaries by Pay Class</t>
  </si>
  <si>
    <t>[aq7;ACCT.Labor_L400='E_Salaries']</t>
  </si>
  <si>
    <t>Salaries: Productive Direct</t>
  </si>
  <si>
    <t>E_SalariesProdNonDirect</t>
  </si>
  <si>
    <t>Salaries: Productive Non-Direct</t>
  </si>
  <si>
    <t>E_SalariesOvertime</t>
  </si>
  <si>
    <t>Salaries: Prod Direct Premium - Staff</t>
  </si>
  <si>
    <t>E_SalariesContract</t>
  </si>
  <si>
    <t>Salaries: Prod Direct Premium - Travelers</t>
  </si>
  <si>
    <t>E_SalariesNonProd</t>
  </si>
  <si>
    <t>Salaries: Non Productive</t>
  </si>
  <si>
    <t>Total Staff Salaries by Pay Class</t>
  </si>
  <si>
    <t>Staff FTEs by Pay Class</t>
  </si>
  <si>
    <t>[aq7;ACCT.Labor_L400='H_Hours']</t>
  </si>
  <si>
    <t>Productive Direct</t>
  </si>
  <si>
    <t>H_ProdNonDirect</t>
  </si>
  <si>
    <t>Productive Non-Direct</t>
  </si>
  <si>
    <t>H_Overtime</t>
  </si>
  <si>
    <t>Prod Direct Premium - Staff</t>
  </si>
  <si>
    <t>H_Contract</t>
  </si>
  <si>
    <t>Prod Direct Premium - Travelers</t>
  </si>
  <si>
    <t>H_NonProd</t>
  </si>
  <si>
    <t>Non Productive</t>
  </si>
  <si>
    <t>Total Staff FTEs by Pay Class</t>
  </si>
  <si>
    <t>FTEs by Job Class</t>
  </si>
  <si>
    <t>[aq8]</t>
  </si>
  <si>
    <t>H_HoursPhy</t>
  </si>
  <si>
    <t>Physicians</t>
  </si>
  <si>
    <t>H_HoursTrvPhys</t>
  </si>
  <si>
    <t>Travelers - Phys</t>
  </si>
  <si>
    <t>H_HoursMLP</t>
  </si>
  <si>
    <t>APP</t>
  </si>
  <si>
    <t>H_HoursStf</t>
  </si>
  <si>
    <t>Staff</t>
  </si>
  <si>
    <t>H_HoursTrv</t>
  </si>
  <si>
    <t>Travelers - Non-Phys</t>
  </si>
  <si>
    <t>H_HoursRNS</t>
  </si>
  <si>
    <t>RNs</t>
  </si>
  <si>
    <t>H_HoursLPN</t>
  </si>
  <si>
    <t>LPN</t>
  </si>
  <si>
    <t>H_HoursTec</t>
  </si>
  <si>
    <t>Techs</t>
  </si>
  <si>
    <t>H_HoursMgt</t>
  </si>
  <si>
    <t>Management</t>
  </si>
  <si>
    <t>Total Paid FTEs by Job Class</t>
  </si>
  <si>
    <t>Paid FTEs by Account</t>
  </si>
  <si>
    <t>[aq5]</t>
  </si>
  <si>
    <t>H_Hours;H_Physician;96000003</t>
  </si>
  <si>
    <t>Hours</t>
  </si>
  <si>
    <t>FTEs: FAHC Physicians - Fixed</t>
  </si>
  <si>
    <t>H_Hours;H_Physician;96000010</t>
  </si>
  <si>
    <t>FTEs: Physicians - Fixed</t>
  </si>
  <si>
    <t>H_Hours;H_Physician;96000700</t>
  </si>
  <si>
    <t>FTEs: Physician Affiliated Recovery</t>
  </si>
  <si>
    <t>H_Hours;H_Physician;96000710</t>
  </si>
  <si>
    <t>FTEs: MD PO Expense</t>
  </si>
  <si>
    <t>H_Hours;H_Physician;96640095</t>
  </si>
  <si>
    <t>FTEs: Physician Locum Tenens</t>
  </si>
  <si>
    <t>H_Hours;H_Prod;96000040</t>
  </si>
  <si>
    <t>FTEs: APP</t>
  </si>
  <si>
    <t>H_Hours;H_Prod;96000088</t>
  </si>
  <si>
    <t>FTEs: NonProductive-Other</t>
  </si>
  <si>
    <t>H_Hours;H_Prod;96000089</t>
  </si>
  <si>
    <t>FTEs: NonProductive-Regular</t>
  </si>
  <si>
    <t>H_Hours;H_Prod;96000090</t>
  </si>
  <si>
    <t>FTEs: Productive-Regular</t>
  </si>
  <si>
    <t>H_Hours;H_Prod;96000100</t>
  </si>
  <si>
    <t>FTEs: Urgent Pay</t>
  </si>
  <si>
    <t>H_Hours;H_Prod;96000104</t>
  </si>
  <si>
    <t>FTEs: Productive OT</t>
  </si>
  <si>
    <t>H_Hours;H_Prod;96000105</t>
  </si>
  <si>
    <t>FTEs: Called In</t>
  </si>
  <si>
    <t>H_Hours;H_Prod;96000106</t>
  </si>
  <si>
    <t>FTEs: Holiday</t>
  </si>
  <si>
    <t>H_Hours;H_Prod;96000107</t>
  </si>
  <si>
    <t>FTEs: Productive-NonDirect</t>
  </si>
  <si>
    <t>H_Hours;H_Prod;96000108</t>
  </si>
  <si>
    <t>FTEs: Education</t>
  </si>
  <si>
    <t>H_Hours;H_Prod;96000109</t>
  </si>
  <si>
    <t>FTEs: Orientation</t>
  </si>
  <si>
    <t>H_Hours;H_Prod;96640855</t>
  </si>
  <si>
    <t>FTEs: Traveler/Agency Fees</t>
  </si>
  <si>
    <t>[Stop]</t>
  </si>
  <si>
    <t>Total Paid FTEs by Account</t>
  </si>
  <si>
    <t>DETAIL INFORMATION</t>
  </si>
  <si>
    <t>[aq2; ACCT.HNDetail_L500='S_KeyStat']</t>
  </si>
  <si>
    <t>[aq3;ACCT.HNDetail_L500='S_KeyStat']</t>
  </si>
  <si>
    <t>[aq4;ACCT.HNDetail_L500='S_KeyStat' and ACCT.HNDetail_L50='S_KeyIP']</t>
  </si>
  <si>
    <t>S_KeyStat;S_KeyIP;1;811100</t>
  </si>
  <si>
    <t>IP Days - Med/Surg</t>
  </si>
  <si>
    <t>S_KeyStat;S_KeyIP;1;811102</t>
  </si>
  <si>
    <t>IP Days - Critical Care</t>
  </si>
  <si>
    <t>S_KeyStat;S_KeyIP;1;811104</t>
  </si>
  <si>
    <t>IP Days - Psych</t>
  </si>
  <si>
    <t>S_KeyStat;S_KeyIP;1;811106</t>
  </si>
  <si>
    <t>IP Days - OB/GYN</t>
  </si>
  <si>
    <t>S_KeyStat;S_KeyIP;1;811126</t>
  </si>
  <si>
    <t>IP Days - Nursery</t>
  </si>
  <si>
    <t>S_KeyStat;S_KeyIP;1;811127</t>
  </si>
  <si>
    <t>IP Days - Other</t>
  </si>
  <si>
    <t>S_KeyStat;S_KeyIP;1;811201</t>
  </si>
  <si>
    <t>IP Visits - Emergency</t>
  </si>
  <si>
    <t>S_KeyStat;S_KeyIP;1;811288</t>
  </si>
  <si>
    <t>IP Proc - Rad Onc</t>
  </si>
  <si>
    <t>S_KeyStat;S_KeyIP;1;811289</t>
  </si>
  <si>
    <t>IP Proc - Noninvasive</t>
  </si>
  <si>
    <t>S_KeyStat;S_KeyIP;1;811292</t>
  </si>
  <si>
    <t>IP Proc - GI/Endo</t>
  </si>
  <si>
    <t>S_KeyStat;S_KeyIP;1;811293</t>
  </si>
  <si>
    <t>IP Proc - MRI</t>
  </si>
  <si>
    <t>S_KeyStat;S_KeyIP;1;811294</t>
  </si>
  <si>
    <t>IP Proc - CT Scan</t>
  </si>
  <si>
    <t>S_KeyStat;S_KeyIP;1;811295</t>
  </si>
  <si>
    <t>IP Proc - Nuc Med / PET</t>
  </si>
  <si>
    <t>S_KeyStat;S_KeyIP;1;811296</t>
  </si>
  <si>
    <t>IP Proc - Rad Diagnostic</t>
  </si>
  <si>
    <t>S_KeyStat;S_KeyIP;1;811297</t>
  </si>
  <si>
    <t>IP Proc - Ultrasound</t>
  </si>
  <si>
    <t>S_KeyStat;S_KeyIP;1;811298</t>
  </si>
  <si>
    <t>IP Proc - Mammography</t>
  </si>
  <si>
    <t>S_KeyStat;S_KeyIP;1;811299</t>
  </si>
  <si>
    <t>IP Procedures</t>
  </si>
  <si>
    <t>S_KeyStat;S_KeyIP;1;811300</t>
  </si>
  <si>
    <t>IP OR Cases</t>
  </si>
  <si>
    <t>S_KeyStat;S_KeyIP;1;811305</t>
  </si>
  <si>
    <t>IP Minutes</t>
  </si>
  <si>
    <t>S_KeyStat;S_KeyIP;1;811315</t>
  </si>
  <si>
    <t>IP Billed Tests</t>
  </si>
  <si>
    <t>S_KeyStat;S_KeyIP;1;811336</t>
  </si>
  <si>
    <t>IP Doses_Net</t>
  </si>
  <si>
    <t>S_KeyStat;S_KeyIP;1;811440</t>
  </si>
  <si>
    <t>IP Type Patients Discharged by 11:00</t>
  </si>
  <si>
    <t>S_KeyStat;S_KeyIP;1;811441</t>
  </si>
  <si>
    <t>IP Type Patients Discharged by 15:00</t>
  </si>
  <si>
    <t>S_KeyStat;S_KeyIP;1;811601</t>
  </si>
  <si>
    <t>IP CMI All FSCs - Month Total</t>
  </si>
  <si>
    <t>S_KeyStat;S_KeyIP;1;811602</t>
  </si>
  <si>
    <t>IP CMI All FSCs - YTD Total</t>
  </si>
  <si>
    <t>S_KeyStat;S_KeyIP;1;811603</t>
  </si>
  <si>
    <t>IP CMI All Ex Newborns - Month Total</t>
  </si>
  <si>
    <t>S_KeyStat;S_KeyIP;1;811604</t>
  </si>
  <si>
    <t>IP CMI All Ex Newborns - YTD Total</t>
  </si>
  <si>
    <t>S_KeyStat;S_KeyIP;1;811605</t>
  </si>
  <si>
    <t>IP CMI Medicare Only - Month Total</t>
  </si>
  <si>
    <t>S_KeyStat;S_KeyIP;1;811606</t>
  </si>
  <si>
    <t>IP CMI Medicare Only - YTD Total</t>
  </si>
  <si>
    <t>S_KeyStat;S_KeyIP;1;811805</t>
  </si>
  <si>
    <t>Total IP Days - SNF</t>
  </si>
  <si>
    <t>S_KeyStat;S_KeyIP;1;220099811100</t>
  </si>
  <si>
    <t>S_KeyStat;S_KeyIP;1;220099811102</t>
  </si>
  <si>
    <t>S_KeyStat;S_KeyIP;1;220099811104</t>
  </si>
  <si>
    <t>S_KeyStat;S_KeyIP;1;220099811106</t>
  </si>
  <si>
    <t>S_KeyStat;S_KeyIP;1;220099811126</t>
  </si>
  <si>
    <t>S_KeyStat;S_KeyIP;1;220099811201</t>
  </si>
  <si>
    <t>S_KeyStat;S_KeyIP;1;220099811288</t>
  </si>
  <si>
    <t>S_KeyStat;S_KeyIP;1;220099811289</t>
  </si>
  <si>
    <t>S_KeyStat;S_KeyIP;1;220099811292</t>
  </si>
  <si>
    <t>S_KeyStat;S_KeyIP;1;220099811293</t>
  </si>
  <si>
    <t>S_KeyStat;S_KeyIP;1;220099811294</t>
  </si>
  <si>
    <t>S_KeyStat;S_KeyIP;1;220099811295</t>
  </si>
  <si>
    <t>S_KeyStat;S_KeyIP;1;220099811296</t>
  </si>
  <si>
    <t>S_KeyStat;S_KeyIP;1;220099811297</t>
  </si>
  <si>
    <t>S_KeyStat;S_KeyIP;1;220099811298</t>
  </si>
  <si>
    <t>S_KeyStat;S_KeyIP;1;220099811300</t>
  </si>
  <si>
    <t>S_KeyStat;S_KeyIP;1;220099811301</t>
  </si>
  <si>
    <t>IP MPU Cases</t>
  </si>
  <si>
    <t>S_KeyStat;S_KeyIP;1;220099811315</t>
  </si>
  <si>
    <t>S_KeyStat;S_KeyIP;1;220099811340</t>
  </si>
  <si>
    <t>IP Work Load Units</t>
  </si>
  <si>
    <t>S_KeyStat;S_KeyIP;1;220099811342</t>
  </si>
  <si>
    <t>IP Procedures/Tests</t>
  </si>
  <si>
    <t>S_KeyStat;S_KeyIP;1;220099811343</t>
  </si>
  <si>
    <t>IP Patient Visits</t>
  </si>
  <si>
    <t>S_KeyStat;S_KeyIP;1;220099811344</t>
  </si>
  <si>
    <t>IP IV Infusions/Inj</t>
  </si>
  <si>
    <t>S_KeyStat;S_KeyIP;1;220099811601</t>
  </si>
  <si>
    <t>IP CMI All Cases/FSCs - Month Total</t>
  </si>
  <si>
    <t>S_KeyStat;S_KeyIP;1;220099811602</t>
  </si>
  <si>
    <t>IP CMI All Cases/FSCs - YTD Total</t>
  </si>
  <si>
    <t>S_KeyStat;S_KeyIP;1;220099811605</t>
  </si>
  <si>
    <t>S_KeyStat;S_KeyIP;1;220099811606</t>
  </si>
  <si>
    <t>Total Key Inpatient Statistics</t>
  </si>
  <si>
    <t>[aq4;ACCT.HNDetail_L500='S_KeyStat' and ACCT.HNDetail_L50='S_KeyOP']</t>
  </si>
  <si>
    <t>S_KeyStat;S_KeyOP;2;812100</t>
  </si>
  <si>
    <t>OP Days - Med/Surg</t>
  </si>
  <si>
    <t>S_KeyStat;S_KeyOP;2;812102</t>
  </si>
  <si>
    <t>OP Days - Critical Care</t>
  </si>
  <si>
    <t>S_KeyStat;S_KeyOP;2;812104</t>
  </si>
  <si>
    <t>OP Days - Psych</t>
  </si>
  <si>
    <t>S_KeyStat;S_KeyOP;2;812106</t>
  </si>
  <si>
    <t>OP Days - OB/GYN</t>
  </si>
  <si>
    <t>S_KeyStat;S_KeyOP;2;812140</t>
  </si>
  <si>
    <t>OP Admissions</t>
  </si>
  <si>
    <t>S_KeyStat;S_KeyOP;2;812201</t>
  </si>
  <si>
    <t>OP Visits - Emergency</t>
  </si>
  <si>
    <t>S_KeyStat;S_KeyOP;2;812202</t>
  </si>
  <si>
    <t>OP Visits from Scheduling</t>
  </si>
  <si>
    <t>S_KeyStat;S_KeyOP;2;812210</t>
  </si>
  <si>
    <t>OP Hospital Visits</t>
  </si>
  <si>
    <t>S_KeyStat;S_KeyOP;2;812288</t>
  </si>
  <si>
    <t>OP Proc - Rad Onc</t>
  </si>
  <si>
    <t>S_KeyStat;S_KeyOP;2;812289</t>
  </si>
  <si>
    <t>OP Proc - Noninvasive</t>
  </si>
  <si>
    <t>S_KeyStat;S_KeyOP;2;812292</t>
  </si>
  <si>
    <t>OP Proc - GI/Endo</t>
  </si>
  <si>
    <t>S_KeyStat;S_KeyOP;2;812293</t>
  </si>
  <si>
    <t>OP Proc - MRI</t>
  </si>
  <si>
    <t>S_KeyStat;S_KeyOP;2;812294</t>
  </si>
  <si>
    <t>OP Proc - CT Scan</t>
  </si>
  <si>
    <t>S_KeyStat;S_KeyOP;2;812295</t>
  </si>
  <si>
    <t>OP Proc - Nuc Med / PET</t>
  </si>
  <si>
    <t>S_KeyStat;S_KeyOP;2;812296</t>
  </si>
  <si>
    <t>OP Proc - Rad Diagnostic</t>
  </si>
  <si>
    <t>S_KeyStat;S_KeyOP;2;812297</t>
  </si>
  <si>
    <t>OP Proc - Ultrasound</t>
  </si>
  <si>
    <t>S_KeyStat;S_KeyOP;2;812298</t>
  </si>
  <si>
    <t>OP Proc - Mammography</t>
  </si>
  <si>
    <t>S_KeyStat;S_KeyOP;2;812299</t>
  </si>
  <si>
    <t>OP Procedures</t>
  </si>
  <si>
    <t>S_KeyStat;S_KeyOP;2;812300</t>
  </si>
  <si>
    <t>OP OR Cases</t>
  </si>
  <si>
    <t>S_KeyStat;S_KeyOP;2;812305</t>
  </si>
  <si>
    <t>OP Minutes</t>
  </si>
  <si>
    <t>S_KeyStat;S_KeyOP;2;812315</t>
  </si>
  <si>
    <t>OP Billed Tests</t>
  </si>
  <si>
    <t>S_KeyStat;S_KeyOP;2;812335</t>
  </si>
  <si>
    <t>OP Prescriptions</t>
  </si>
  <si>
    <t>S_KeyStat;S_KeyOP;2;812336</t>
  </si>
  <si>
    <t>OP Doses_Net</t>
  </si>
  <si>
    <t>S_KeyStat;S_KeyOP;2;812339</t>
  </si>
  <si>
    <t>340B OP Prescriptions</t>
  </si>
  <si>
    <t>S_KeyStat;S_KeyOP;2;220099812100</t>
  </si>
  <si>
    <t>S_KeyStat;S_KeyOP;2;220099812102</t>
  </si>
  <si>
    <t>S_KeyStat;S_KeyOP;2;220099812106</t>
  </si>
  <si>
    <t>S_KeyStat;S_KeyOP;2;220099812201</t>
  </si>
  <si>
    <t>S_KeyStat;S_KeyOP;2;220099812288</t>
  </si>
  <si>
    <t>S_KeyStat;S_KeyOP;2;220099812289</t>
  </si>
  <si>
    <t>S_KeyStat;S_KeyOP;2;220099812292</t>
  </si>
  <si>
    <t>S_KeyStat;S_KeyOP;2;220099812293</t>
  </si>
  <si>
    <t>S_KeyStat;S_KeyOP;2;220099812294</t>
  </si>
  <si>
    <t>S_KeyStat;S_KeyOP;2;220099812295</t>
  </si>
  <si>
    <t>S_KeyStat;S_KeyOP;2;220099812296</t>
  </si>
  <si>
    <t>S_KeyStat;S_KeyOP;2;220099812297</t>
  </si>
  <si>
    <t>S_KeyStat;S_KeyOP;2;220099812298</t>
  </si>
  <si>
    <t>S_KeyStat;S_KeyOP;2;220099812300</t>
  </si>
  <si>
    <t>S_KeyStat;S_KeyOP;2;220099812301</t>
  </si>
  <si>
    <t>OP MPU Cases</t>
  </si>
  <si>
    <t>S_KeyStat;S_KeyOP;2;220099812315</t>
  </si>
  <si>
    <t>S_KeyStat;S_KeyOP;2;220099812340</t>
  </si>
  <si>
    <t>OP Work Load Units</t>
  </si>
  <si>
    <t>S_KeyStat;S_KeyOP;2;220099812342</t>
  </si>
  <si>
    <t>OP Procedures/Tests</t>
  </si>
  <si>
    <t>S_KeyStat;S_KeyOP;2;220099812343</t>
  </si>
  <si>
    <t>OP Patient Visits</t>
  </si>
  <si>
    <t>S_KeyStat;S_KeyOP;2;220099812344</t>
  </si>
  <si>
    <t>OP IV Infusions/Inj</t>
  </si>
  <si>
    <t>Total Key Outpatient Statistics</t>
  </si>
  <si>
    <t>[aq4;ACCT.HNDetail_L500='S_KeyStat' and ACCT.HNDetail_L50='S_KeyPRO']</t>
  </si>
  <si>
    <t>S_KeyStat;S_KeyPRO;3;813356</t>
  </si>
  <si>
    <t>PRO Physician Work RVUs</t>
  </si>
  <si>
    <t>S_KeyStat;S_KeyPRO;3;220099813356</t>
  </si>
  <si>
    <t>Total Key Professional Statistics</t>
  </si>
  <si>
    <t>[aq4;ACCT.HNDetail_L500='S_KeyStat' and ACCT.HNDetail_L50='S_KeyOth']</t>
  </si>
  <si>
    <t>S_KeyStat;S_KeyOth;4;814831</t>
  </si>
  <si>
    <t>Total Adjusted Discharges</t>
  </si>
  <si>
    <t>S_KeyStat;S_KeyOth;4;220094010400</t>
  </si>
  <si>
    <t>INPATIENT MEALS</t>
  </si>
  <si>
    <t>S_KeyStat;S_KeyOth;4;220094010410</t>
  </si>
  <si>
    <t>OUTPATIENT MEALS</t>
  </si>
  <si>
    <t>S_KeyStat;S_KeyOth;4;220094010420</t>
  </si>
  <si>
    <t>CATERING MEALS</t>
  </si>
  <si>
    <t>S_KeyStat;S_KeyOth;4;220094010430</t>
  </si>
  <si>
    <t>CAFETERIA MEALS</t>
  </si>
  <si>
    <t>S_KeyStat;S_KeyOth;4;220094010440</t>
  </si>
  <si>
    <t>Foregone Meals</t>
  </si>
  <si>
    <t>Total Key Other Statistics</t>
  </si>
  <si>
    <t>[aq2; ACCT.HNDetail_L500='S_OthStat']</t>
  </si>
  <si>
    <t>S_OthStat</t>
  </si>
  <si>
    <t>[aq3;ACCT.HNDetail_L500='S_OthStat']</t>
  </si>
  <si>
    <t>Secondary Statistics</t>
  </si>
  <si>
    <t>S_OthStat;S_SecIP;420</t>
  </si>
  <si>
    <t>[aq4;ACCT.HNDetail_L500='S_OthStat' and ACCT.HNDetail_L50='S_SecIP']</t>
  </si>
  <si>
    <t>S_SecIP</t>
  </si>
  <si>
    <t>Secondary Inpatient Statistics</t>
  </si>
  <si>
    <t>S_OthStat;S_SecIP;420;811304</t>
  </si>
  <si>
    <t>IP Business Days</t>
  </si>
  <si>
    <t>S_OthStat;S_SecIP;420;821127</t>
  </si>
  <si>
    <t>S_OthStat;S_SecIP;420;821128</t>
  </si>
  <si>
    <t>IP Days - SNF</t>
  </si>
  <si>
    <t>S_OthStat;S_SecIP;420;821135</t>
  </si>
  <si>
    <t>IP Births</t>
  </si>
  <si>
    <t>S_OthStat;S_SecIP;420;821141</t>
  </si>
  <si>
    <t>IP Admissions - Med/Surg</t>
  </si>
  <si>
    <t>S_OthStat;S_SecIP;420;821142</t>
  </si>
  <si>
    <t>IP Admissions - Critical Care</t>
  </si>
  <si>
    <t>S_OthStat;S_SecIP;420;821143</t>
  </si>
  <si>
    <t>IP Admissions - Psych</t>
  </si>
  <si>
    <t>S_OthStat;S_SecIP;420;821145</t>
  </si>
  <si>
    <t>IP Admissions - OB/GYN</t>
  </si>
  <si>
    <t>S_OthStat;S_SecIP;420;821149</t>
  </si>
  <si>
    <t>IP Admissions - Other</t>
  </si>
  <si>
    <t>S_OthStat;S_SecIP;420;821151</t>
  </si>
  <si>
    <t>IP Discharge Days - Med/Surg</t>
  </si>
  <si>
    <t>S_OthStat;S_SecIP;420;821152</t>
  </si>
  <si>
    <t>IP Discharge Days - Critical Care</t>
  </si>
  <si>
    <t>S_OthStat;S_SecIP;420;821153</t>
  </si>
  <si>
    <t>IP Discharge Days - Psych</t>
  </si>
  <si>
    <t>S_OthStat;S_SecIP;420;821155</t>
  </si>
  <si>
    <t>IP Discharge Days - OB/GYN</t>
  </si>
  <si>
    <t>S_OthStat;S_SecIP;420;821159</t>
  </si>
  <si>
    <t>IP Discharge Days - Other</t>
  </si>
  <si>
    <t>S_OthStat;S_SecIP;420;821171</t>
  </si>
  <si>
    <t>IP Discharges - Med/Surg</t>
  </si>
  <si>
    <t>S_OthStat;S_SecIP;420;821172</t>
  </si>
  <si>
    <t>IP Discharges - Critical Care</t>
  </si>
  <si>
    <t>S_OthStat;S_SecIP;420;821173</t>
  </si>
  <si>
    <t>IP Discharges - Psych</t>
  </si>
  <si>
    <t>S_OthStat;S_SecIP;420;821175</t>
  </si>
  <si>
    <t>IP Discharges - OB/GYN</t>
  </si>
  <si>
    <t>S_OthStat;S_SecIP;420;821179</t>
  </si>
  <si>
    <t>IP Discharges - Other</t>
  </si>
  <si>
    <t>S_OthStat;S_SecIP;420;821305</t>
  </si>
  <si>
    <t>S_OthStat;S_SecIP;420;821306</t>
  </si>
  <si>
    <t>IP OR Hours</t>
  </si>
  <si>
    <t>S_OthStat;S_SecIP;420;821310</t>
  </si>
  <si>
    <t>IP Patient Hours</t>
  </si>
  <si>
    <t>S_OthStat;S_SecIP;420;821338</t>
  </si>
  <si>
    <t>IP Doses_Total</t>
  </si>
  <si>
    <t>S_OthStat;S_SecIP;420;821339</t>
  </si>
  <si>
    <t>S_OthStat;S_SecIP;420;821370</t>
  </si>
  <si>
    <t>IP NON-BILLABLE MINUTES</t>
  </si>
  <si>
    <t>S_OthStat;S_SecIP;420;821371</t>
  </si>
  <si>
    <t>IP BILLABLE MINUTES</t>
  </si>
  <si>
    <t>S_OthStat;S_SecIP;420;821413</t>
  </si>
  <si>
    <t>IP Tubes Received</t>
  </si>
  <si>
    <t>S_OthStat;S_SecIP;420;821440</t>
  </si>
  <si>
    <t>S_OthStat;S_SecIP;420;821441</t>
  </si>
  <si>
    <t>S_OthStat;S_SecIP;420;821452</t>
  </si>
  <si>
    <t>Deduction Model Assumptions - IPBC_Other</t>
  </si>
  <si>
    <t>S_OthStat;S_SecIP;420;821453</t>
  </si>
  <si>
    <t>Deduction Model Assumptions - IPBC_VHP</t>
  </si>
  <si>
    <t>S_OthStat;S_SecIP;420;821455</t>
  </si>
  <si>
    <t>Deduction Model Assumptions - IPBC_VT</t>
  </si>
  <si>
    <t>S_OthStat;S_SecIP;420;821456</t>
  </si>
  <si>
    <t>Deduction Model Assumptions - IPCigna</t>
  </si>
  <si>
    <t>S_OthStat;S_SecIP;420;821458</t>
  </si>
  <si>
    <t>Deduction Model Assumptions - IPCommercial</t>
  </si>
  <si>
    <t>S_OthStat;S_SecIP;420;821459</t>
  </si>
  <si>
    <t>Deduction Model Assumptions - IPEmpire</t>
  </si>
  <si>
    <t>S_OthStat;S_SecIP;420;821460</t>
  </si>
  <si>
    <t>Deduction Model Assumptions - IPExcellus</t>
  </si>
  <si>
    <t>S_OthStat;S_SecIP;420;821467</t>
  </si>
  <si>
    <t>Deduction Model Assumptions - IPMedicare</t>
  </si>
  <si>
    <t>S_OthStat;S_SecIP;420;821468</t>
  </si>
  <si>
    <t>Deduction Model Assumptions - IPMedicareACO</t>
  </si>
  <si>
    <t>S_OthStat;S_SecIP;420;821469</t>
  </si>
  <si>
    <t>Deduction Model Assumptions - IPMedicareAdvantage</t>
  </si>
  <si>
    <t>S_OthStat;S_SecIP;420;821470</t>
  </si>
  <si>
    <t>Deduction Model Assumptions - IPMVP</t>
  </si>
  <si>
    <t>S_OthStat;S_SecIP;420;821476</t>
  </si>
  <si>
    <t>Deduction Model Assumptions - IPUVMHNHealthAdvantage</t>
  </si>
  <si>
    <t>S_OthStat;S_SecIP;420;821650</t>
  </si>
  <si>
    <t>Inpatient Unique MRNs - Month</t>
  </si>
  <si>
    <t>S_OthStat;S_SecIP;420;821651</t>
  </si>
  <si>
    <t>Inpatient Unique MRNs - YTD</t>
  </si>
  <si>
    <t>S_OthStat;S_SecIP;420;821665</t>
  </si>
  <si>
    <t>Inpatient # of Encounters - Month</t>
  </si>
  <si>
    <t>S_OthStat;S_SecIP;420;821666</t>
  </si>
  <si>
    <t>Inpatient # of Encounters - YTD</t>
  </si>
  <si>
    <t>S_OthStat;S_SecIP;420;821670</t>
  </si>
  <si>
    <t>Inpatient GPSR - Month</t>
  </si>
  <si>
    <t>S_OthStat;S_SecIP;420;821671</t>
  </si>
  <si>
    <t>Inpatient GPSR - YTD</t>
  </si>
  <si>
    <t>S_OthStat;S_SecIP;420;823476</t>
  </si>
  <si>
    <t>Deduction Model Assumptions - OthPtUVMHNHealthAdvantage</t>
  </si>
  <si>
    <t>S_OthStat;S_SecIP;420;824452</t>
  </si>
  <si>
    <t>Deduction Model Assumptions - SNFBC_Other</t>
  </si>
  <si>
    <t>S_OthStat;S_SecIP;420;824453</t>
  </si>
  <si>
    <t>Deduction Model Assumptions - SNFBC_VHP</t>
  </si>
  <si>
    <t>S_OthStat;S_SecIP;420;824455</t>
  </si>
  <si>
    <t>Deduction Model Assumptions - SNFBC_VT</t>
  </si>
  <si>
    <t>S_OthStat;S_SecIP;420;824456</t>
  </si>
  <si>
    <t>Deduction Model Assumptions - SNFCigna</t>
  </si>
  <si>
    <t>S_OthStat;S_SecIP;420;824459</t>
  </si>
  <si>
    <t>Deduction Model Assumptions - SNFEmpire</t>
  </si>
  <si>
    <t>S_OthStat;S_SecIP;420;824460</t>
  </si>
  <si>
    <t>Deduction Model Assumptions - SNFExcellus</t>
  </si>
  <si>
    <t>S_OthStat;S_SecIP;420;824467</t>
  </si>
  <si>
    <t>Deduction Model Assumptions - SNFMedicare</t>
  </si>
  <si>
    <t>S_OthStat;S_SecIP;420;824468</t>
  </si>
  <si>
    <t>Deduction Model Assumptions - SNFMedicareACO</t>
  </si>
  <si>
    <t>S_OthStat;S_SecIP;420;824469</t>
  </si>
  <si>
    <t>Deduction Model Assumptions - SNFMedicareAdvantage</t>
  </si>
  <si>
    <t>S_OthStat;S_SecIP;420;824470</t>
  </si>
  <si>
    <t>Deduction Model Assumptions - SNFMVP</t>
  </si>
  <si>
    <t>S_OthStat;S_SecIP;420;824476</t>
  </si>
  <si>
    <t>Deduction Model Assumptions - SNFUVMHNHealthAdvantage</t>
  </si>
  <si>
    <t>S_OthStat;S_SecIP;420;220090100201</t>
  </si>
  <si>
    <t>RR LEVEL 1 I/P VISIT</t>
  </si>
  <si>
    <t>S_OthStat;S_SecIP;420;220090100202</t>
  </si>
  <si>
    <t>RR LEVEL 2 I/P VISIT</t>
  </si>
  <si>
    <t>S_OthStat;S_SecIP;420;220090100222</t>
  </si>
  <si>
    <t>INPATIENT PROCEDURE</t>
  </si>
  <si>
    <t>S_OthStat;S_SecIP;420;220090100800</t>
  </si>
  <si>
    <t>MEDICARE PATIENT DAYS</t>
  </si>
  <si>
    <t>S_OthStat;S_SecIP;420;220090105800</t>
  </si>
  <si>
    <t>MEDICARE ACO PATIENT DAYS</t>
  </si>
  <si>
    <t>S_OthStat;S_SecIP;420;220090110800</t>
  </si>
  <si>
    <t>MEDICAID PATIENT DAYS</t>
  </si>
  <si>
    <t>S_OthStat;S_SecIP;420;220090110888</t>
  </si>
  <si>
    <t>MEDICAID PATIENT DAY</t>
  </si>
  <si>
    <t>S_OthStat;S_SecIP;420;220090111888</t>
  </si>
  <si>
    <t>MEDICAID PENDING PATIENT DAYS</t>
  </si>
  <si>
    <t>S_OthStat;S_SecIP;420;220090115800</t>
  </si>
  <si>
    <t>MD ACO PATIENT DAYS</t>
  </si>
  <si>
    <t>S_OthStat;S_SecIP;420;220090115888</t>
  </si>
  <si>
    <t>MD ACO PATIENT DAY</t>
  </si>
  <si>
    <t>S_OthStat;S_SecIP;420;220090120800</t>
  </si>
  <si>
    <t>BLUE CROSS PATIENT DAYS</t>
  </si>
  <si>
    <t>S_OthStat;S_SecIP;420;220090120888</t>
  </si>
  <si>
    <t>BLUE CROSS PATIENT DAY</t>
  </si>
  <si>
    <t>S_OthStat;S_SecIP;420;220090130800</t>
  </si>
  <si>
    <t>COMMERCIAL PATIENT DAYS</t>
  </si>
  <si>
    <t>S_OthStat;S_SecIP;420;220090130888</t>
  </si>
  <si>
    <t>COMMERCIAL PATIENT DAY</t>
  </si>
  <si>
    <t>S_OthStat;S_SecIP;420;220090135800</t>
  </si>
  <si>
    <t>TVHP PATIENT DAYS</t>
  </si>
  <si>
    <t>S_OthStat;S_SecIP;420;220090135888</t>
  </si>
  <si>
    <t>S_OthStat;S_SecIP;420;220090140800</t>
  </si>
  <si>
    <t>MANAGED CARE PATIENT DAYS</t>
  </si>
  <si>
    <t>S_OthStat;S_SecIP;420;220090140888</t>
  </si>
  <si>
    <t>MANAGED CARE PATIENT DAY</t>
  </si>
  <si>
    <t>S_OthStat;S_SecIP;420;220090167800</t>
  </si>
  <si>
    <t>MVP PATIENT DAYS</t>
  </si>
  <si>
    <t>S_OthStat;S_SecIP;420;220090167888</t>
  </si>
  <si>
    <t>MVP PATIENT DAY</t>
  </si>
  <si>
    <t>S_OthStat;S_SecIP;420;220090170800</t>
  </si>
  <si>
    <t>OTHER PATIENT DAYS</t>
  </si>
  <si>
    <t>S_OthStat;S_SecIP;420;220090170888</t>
  </si>
  <si>
    <t>OTHER PATIENT DAY</t>
  </si>
  <si>
    <t>S_OthStat;S_SecIP;420;220090179800</t>
  </si>
  <si>
    <t>WORKERS COMP PATIENT DAYS</t>
  </si>
  <si>
    <t>S_OthStat;S_SecIP;420;220090181800</t>
  </si>
  <si>
    <t>OTHER GOV'T PATIENT DAYS</t>
  </si>
  <si>
    <t>S_OthStat;S_SecIP;420;220090181888</t>
  </si>
  <si>
    <t>OTHER GOVT PATIENT DAY</t>
  </si>
  <si>
    <t>S_OthStat;S_SecIP;420;220090196800</t>
  </si>
  <si>
    <t>CIGNA PATIENT DAYS</t>
  </si>
  <si>
    <t>S_OthStat;S_SecIP;420;220090196888</t>
  </si>
  <si>
    <t>CIGNA PATIENT DAY</t>
  </si>
  <si>
    <t>S_OthStat;S_SecIP;420;220090199200</t>
  </si>
  <si>
    <t># OF I/P PROC OR TESTS</t>
  </si>
  <si>
    <t>S_OthStat;S_SecIP;420;220090199220</t>
  </si>
  <si>
    <t>I/P BILLABLE TESTS</t>
  </si>
  <si>
    <t>S_OthStat;S_SecIP;420;220090199301</t>
  </si>
  <si>
    <t>RR LEVEL 1 I/P HOURS</t>
  </si>
  <si>
    <t>S_OthStat;S_SecIP;420;220090199302</t>
  </si>
  <si>
    <t>RR LEVEL 2 I/P HOURS</t>
  </si>
  <si>
    <t>S_OthStat;S_SecIP;420;220090199700</t>
  </si>
  <si>
    <t># OF I/P PATIENT/VISITS</t>
  </si>
  <si>
    <t>S_OthStat;S_SecIP;420;220090199710</t>
  </si>
  <si>
    <t>INP OBSERVATION STAYS</t>
  </si>
  <si>
    <t>S_OthStat;S_SecIP;420;220090199711</t>
  </si>
  <si>
    <t>OBSERVATIONS TO ADMITS</t>
  </si>
  <si>
    <t>S_OthStat;S_SecIP;420;220090199800</t>
  </si>
  <si>
    <t>IP INIT IV INFUSION/INJ</t>
  </si>
  <si>
    <t>S_OthStat;S_SecIP;420;220090199900</t>
  </si>
  <si>
    <t>I/P WLU/RVU/TREATMNT UNIT</t>
  </si>
  <si>
    <t>S_OthStat;S_SecIP;420;220090199990</t>
  </si>
  <si>
    <t>I/P PRODUCTIVITY STAT</t>
  </si>
  <si>
    <t>S_OthStat;S_SecIP;420;220090200230</t>
  </si>
  <si>
    <t>LEVEL 1</t>
  </si>
  <si>
    <t>S_OthStat;S_SecIP;420;220090200231</t>
  </si>
  <si>
    <t>LEVEL 2</t>
  </si>
  <si>
    <t>S_OthStat;S_SecIP;420;220090200232</t>
  </si>
  <si>
    <t>LEVEL 3</t>
  </si>
  <si>
    <t>S_OthStat;S_SecIP;420;220090200233</t>
  </si>
  <si>
    <t>LEVEL 4</t>
  </si>
  <si>
    <t>S_OthStat;S_SecIP;420;220090200234</t>
  </si>
  <si>
    <t>LEVEL 5</t>
  </si>
  <si>
    <t>S_OthStat;S_SecIP;420;220090299711</t>
  </si>
  <si>
    <t>TOTAL OBSERVATION STAYS</t>
  </si>
  <si>
    <t>S_OthStat;S_SecIP;420;220094000240</t>
  </si>
  <si>
    <t>DEATHS - INPATIENT</t>
  </si>
  <si>
    <t>S_OthStat;S_SecIP;420;220099821127</t>
  </si>
  <si>
    <t>S_OthStat;S_SecIP;420;220099821135</t>
  </si>
  <si>
    <t>S_OthStat;S_SecIP;420;220099821141</t>
  </si>
  <si>
    <t>S_OthStat;S_SecIP;420;220099821142</t>
  </si>
  <si>
    <t>S_OthStat;S_SecIP;420;220099821143</t>
  </si>
  <si>
    <t>S_OthStat;S_SecIP;420;220099821145</t>
  </si>
  <si>
    <t>S_OthStat;S_SecIP;420;220099821149</t>
  </si>
  <si>
    <t>S_OthStat;S_SecIP;420;220099821151</t>
  </si>
  <si>
    <t>S_OthStat;S_SecIP;420;220099821152</t>
  </si>
  <si>
    <t>S_OthStat;S_SecIP;420;220099821153</t>
  </si>
  <si>
    <t>S_OthStat;S_SecIP;420;220099821155</t>
  </si>
  <si>
    <t>S_OthStat;S_SecIP;420;220099821159</t>
  </si>
  <si>
    <t>S_OthStat;S_SecIP;420;220099821171</t>
  </si>
  <si>
    <t>S_OthStat;S_SecIP;420;220099821172</t>
  </si>
  <si>
    <t>S_OthStat;S_SecIP;420;220099821173</t>
  </si>
  <si>
    <t>S_OthStat;S_SecIP;420;220099821175</t>
  </si>
  <si>
    <t>S_OthStat;S_SecIP;420;220099821178</t>
  </si>
  <si>
    <t>IP Discharges - Nursery</t>
  </si>
  <si>
    <t>S_OthStat;S_SecIP;420;220099821179</t>
  </si>
  <si>
    <t>S_OthStat;S_SecIP;420;220099821306</t>
  </si>
  <si>
    <t>S_OthStat;S_SecIP;420;220099821431</t>
  </si>
  <si>
    <t>Available Beds - Med/Surg</t>
  </si>
  <si>
    <t>S_OthStat;S_SecIP;420;220099821432</t>
  </si>
  <si>
    <t>Available Beds - Critical Care</t>
  </si>
  <si>
    <t>S_OthStat;S_SecIP;420;220099821433</t>
  </si>
  <si>
    <t>Available Beds - Psych</t>
  </si>
  <si>
    <t>S_OthStat;S_SecIP;420;220099821435</t>
  </si>
  <si>
    <t>Available Beds - OB/GYN</t>
  </si>
  <si>
    <t>S_OthStat;S_SecIP;420;220099821438</t>
  </si>
  <si>
    <t>Available Beds - Nursery</t>
  </si>
  <si>
    <t>S_OthStat;S_SecIP;420;220099821440</t>
  </si>
  <si>
    <t>Available Beds - SNF</t>
  </si>
  <si>
    <t>S_OthStat;S_SecIP;420;220099999230</t>
  </si>
  <si>
    <t>PORTABLE PROCEDURES</t>
  </si>
  <si>
    <t>S_OthStat;S_SecIP;420;220099999900</t>
  </si>
  <si>
    <t>WLU/RVU/TREATMENT UNITS</t>
  </si>
  <si>
    <t>Total Secondary Inpatient Statistics</t>
  </si>
  <si>
    <t>S_OthStat;S_SecOP;421</t>
  </si>
  <si>
    <t>[aq4;ACCT.HNDetail_L500='S_OthStat' and ACCT.HNDetail_L50='S_SecOP']</t>
  </si>
  <si>
    <t>S_SecOP</t>
  </si>
  <si>
    <t>Secondary Outpatient Statistics</t>
  </si>
  <si>
    <t>S_OthStat;S_SecOP;421;812304</t>
  </si>
  <si>
    <t>OP Business Days</t>
  </si>
  <si>
    <t>S_OthStat;S_SecOP;421;822140</t>
  </si>
  <si>
    <t>S_OthStat;S_SecOP;421;822211</t>
  </si>
  <si>
    <t>OP Pain Clinic Visits</t>
  </si>
  <si>
    <t>S_OthStat;S_SecOP;421;822305</t>
  </si>
  <si>
    <t>S_OthStat;S_SecOP;421;822306</t>
  </si>
  <si>
    <t>OP OR Hours</t>
  </si>
  <si>
    <t>S_OthStat;S_SecOP;421;822310</t>
  </si>
  <si>
    <t>OP Patient Hours</t>
  </si>
  <si>
    <t>S_OthStat;S_SecOP;421;822339</t>
  </si>
  <si>
    <t>S_OthStat;S_SecOP;421;822370</t>
  </si>
  <si>
    <t>OP NON-BILLABLE MINUTES</t>
  </si>
  <si>
    <t>S_OthStat;S_SecOP;421;822371</t>
  </si>
  <si>
    <t>OP BILLABLE MINUTES</t>
  </si>
  <si>
    <t>S_OthStat;S_SecOP;421;822413</t>
  </si>
  <si>
    <t>OP Tubes Received</t>
  </si>
  <si>
    <t>S_OthStat;S_SecOP;421;822452</t>
  </si>
  <si>
    <t>Deduction Model Assumptions - OPBC_Other</t>
  </si>
  <si>
    <t>S_OthStat;S_SecOP;421;822453</t>
  </si>
  <si>
    <t>Deduction Model Assumptions - OPBC_VHP</t>
  </si>
  <si>
    <t>S_OthStat;S_SecOP;421;822455</t>
  </si>
  <si>
    <t>Deduction Model Assumptions - OPBC_VT</t>
  </si>
  <si>
    <t>S_OthStat;S_SecOP;421;822456</t>
  </si>
  <si>
    <t>Deduction Model Assumptions - OPCigna</t>
  </si>
  <si>
    <t>S_OthStat;S_SecOP;421;822458</t>
  </si>
  <si>
    <t>Deduction Model Assumptions - OPCommercial</t>
  </si>
  <si>
    <t>S_OthStat;S_SecOP;421;822459</t>
  </si>
  <si>
    <t>Deduction Model Assumptions - OPEmpire</t>
  </si>
  <si>
    <t>S_OthStat;S_SecOP;421;822460</t>
  </si>
  <si>
    <t>Deduction Model Assumptions - OPExcellus</t>
  </si>
  <si>
    <t>S_OthStat;S_SecOP;421;822467</t>
  </si>
  <si>
    <t>Deduction Model Assumptions - OPMedicare</t>
  </si>
  <si>
    <t>S_OthStat;S_SecOP;421;822468</t>
  </si>
  <si>
    <t>Deduction Model Assumptions - OPMedicareACO</t>
  </si>
  <si>
    <t>S_OthStat;S_SecOP;421;822469</t>
  </si>
  <si>
    <t>Deduction Model Assumptions - OPMedicareAdvantage</t>
  </si>
  <si>
    <t>S_OthStat;S_SecOP;421;822470</t>
  </si>
  <si>
    <t>Deduction Model Assumptions - OPMVP</t>
  </si>
  <si>
    <t>S_OthStat;S_SecOP;421;822650</t>
  </si>
  <si>
    <t>Outpatient Unique MRNs - Month</t>
  </si>
  <si>
    <t>S_OthStat;S_SecOP;421;822651</t>
  </si>
  <si>
    <t>Outpatient Unique MRNs - YTD</t>
  </si>
  <si>
    <t>S_OthStat;S_SecOP;421;822665</t>
  </si>
  <si>
    <t>Outpatient # of Encounters - Month</t>
  </si>
  <si>
    <t>S_OthStat;S_SecOP;421;822666</t>
  </si>
  <si>
    <t>Outpatient # of Encounters - YTD</t>
  </si>
  <si>
    <t>S_OthStat;S_SecOP;421;822670</t>
  </si>
  <si>
    <t>Outpatient GPSR - Month</t>
  </si>
  <si>
    <t>S_OthStat;S_SecOP;421;822671</t>
  </si>
  <si>
    <t>Outpatient GPSR - YTD</t>
  </si>
  <si>
    <t>S_OthStat;S_SecOP;421;220090200201</t>
  </si>
  <si>
    <t>RR LEVEL 1 O/P VISIT</t>
  </si>
  <si>
    <t>S_OthStat;S_SecOP;421;220090200202</t>
  </si>
  <si>
    <t>RR LEVEL 2 O/P VISIT</t>
  </si>
  <si>
    <t>S_OthStat;S_SecOP;421;220090200222</t>
  </si>
  <si>
    <t>OUTPATIENT PROCEDURE</t>
  </si>
  <si>
    <t>S_OthStat;S_SecOP;421;220090299200</t>
  </si>
  <si>
    <t># OF O/P PROC OR TESTS</t>
  </si>
  <si>
    <t>S_OthStat;S_SecOP;421;220090299220</t>
  </si>
  <si>
    <t>O/P BILLABLE TESTS</t>
  </si>
  <si>
    <t>S_OthStat;S_SecOP;421;220090299301</t>
  </si>
  <si>
    <t>RR LEVEL 1 O/P HOURS</t>
  </si>
  <si>
    <t>S_OthStat;S_SecOP;421;220090299302</t>
  </si>
  <si>
    <t>RR LEVEL 2 O/P HOURS</t>
  </si>
  <si>
    <t>S_OthStat;S_SecOP;421;220090299700</t>
  </si>
  <si>
    <t># OF O/P PATIENT/VISITS</t>
  </si>
  <si>
    <t>S_OthStat;S_SecOP;421;220090299710</t>
  </si>
  <si>
    <t>OBSERVATION STAYS</t>
  </si>
  <si>
    <t>S_OthStat;S_SecOP;421;220090299800</t>
  </si>
  <si>
    <t>OP INITIAL IV INFUSIONS/INJ</t>
  </si>
  <si>
    <t>S_OthStat;S_SecOP;421;220090299900</t>
  </si>
  <si>
    <t>O/P WLU/RVU/TREATMNT UNIT</t>
  </si>
  <si>
    <t>S_OthStat;S_SecOP;421;220090299990</t>
  </si>
  <si>
    <t>O/P PRODUCTIVITY</t>
  </si>
  <si>
    <t>S_OthStat;S_SecOP;421;220099822127</t>
  </si>
  <si>
    <t>OP Days - Other</t>
  </si>
  <si>
    <t>S_OthStat;S_SecOP;421;220099822306</t>
  </si>
  <si>
    <t>S_OthStat;S_SecOP;421;220099822340</t>
  </si>
  <si>
    <t>S_OthStat;S_SecOP;421;220099999200</t>
  </si>
  <si>
    <t># OF VISITS</t>
  </si>
  <si>
    <t>S_OthStat;S_SecOP;421;220099999221</t>
  </si>
  <si>
    <t>REFERENCE/SENDOUT TESTS</t>
  </si>
  <si>
    <t>S_OthStat;S_SecOP;421;220099999910</t>
  </si>
  <si>
    <t>EMP RX WLUs</t>
  </si>
  <si>
    <t>Total Secondary Outpatient Statistics</t>
  </si>
  <si>
    <t>S_OthStat;S_SecPRO;422</t>
  </si>
  <si>
    <t>[aq4;ACCT.HNDetail_L500='S_OthStat' and ACCT.HNDetail_L50='S_SecPRO']</t>
  </si>
  <si>
    <t>S_SecPRO</t>
  </si>
  <si>
    <t>Secondary Professional Statistics</t>
  </si>
  <si>
    <t>S_OthStat;S_SecPRO;422;823209</t>
  </si>
  <si>
    <t>PRO Arrived Visits</t>
  </si>
  <si>
    <t>S_OthStat;S_SecPRO;422;823355</t>
  </si>
  <si>
    <t>PRO Physician Total RVUs</t>
  </si>
  <si>
    <t>S_OthStat;S_SecPRO;422;823650</t>
  </si>
  <si>
    <t>Professional Unique MRNs - Month</t>
  </si>
  <si>
    <t>S_OthStat;S_SecPRO;422;823651</t>
  </si>
  <si>
    <t>Professional Unique MRNs - YTD</t>
  </si>
  <si>
    <t>S_OthStat;S_SecPRO;422;823665</t>
  </si>
  <si>
    <t>Professional # of Encounters - Month</t>
  </si>
  <si>
    <t>S_OthStat;S_SecPRO;422;823666</t>
  </si>
  <si>
    <t>Professional # of Encounters - YTD</t>
  </si>
  <si>
    <t>S_OthStat;S_SecPRO;422;823670</t>
  </si>
  <si>
    <t>Professional GPSR - Month</t>
  </si>
  <si>
    <t>S_OthStat;S_SecPRO;422;823671</t>
  </si>
  <si>
    <t>Professional GPSR - YTD</t>
  </si>
  <si>
    <t>S_OthStat;S_SecPRO;422;220099823209</t>
  </si>
  <si>
    <t>S_OthStat;S_SecPRO;422;220099823355</t>
  </si>
  <si>
    <t>Total Secondary Professional Statistics</t>
  </si>
  <si>
    <t>S_OthStat;S_SecOth;423</t>
  </si>
  <si>
    <t>[aq4;ACCT.HNDetail_L500='S_OthStat' and ACCT.HNDetail_L50='S_SecOth']</t>
  </si>
  <si>
    <t>S_SecOth</t>
  </si>
  <si>
    <t>Secondary Other Statistics</t>
  </si>
  <si>
    <t>S_OthStat;S_SecOth;423;814200</t>
  </si>
  <si>
    <t>S_OthStat;S_SecOth;423;814304</t>
  </si>
  <si>
    <t>Business Days</t>
  </si>
  <si>
    <t>S_OthStat;S_SecOth;423;822476</t>
  </si>
  <si>
    <t>Deduction Model Assumptions - OPUVMHNHealthAdvantage</t>
  </si>
  <si>
    <t>S_OthStat;S_SecOth;423;823452</t>
  </si>
  <si>
    <t>Deduction Model Assumptions - OthPtBC_Other</t>
  </si>
  <si>
    <t>S_OthStat;S_SecOth;423;823453</t>
  </si>
  <si>
    <t>Deduction Model Assumptions - OthPtBC_VHP</t>
  </si>
  <si>
    <t>S_OthStat;S_SecOth;423;823455</t>
  </si>
  <si>
    <t>Deduction Model Assumptions - OthPtBC_VT</t>
  </si>
  <si>
    <t>S_OthStat;S_SecOth;423;823456</t>
  </si>
  <si>
    <t>Deduction Model Assumptions - OthPtCigna</t>
  </si>
  <si>
    <t>S_OthStat;S_SecOth;423;823458</t>
  </si>
  <si>
    <t>Deduction Model Assumptions - OthPtCommercial</t>
  </si>
  <si>
    <t>S_OthStat;S_SecOth;423;823459</t>
  </si>
  <si>
    <t>Deduction Model Assumptions - OthPtEmpire</t>
  </si>
  <si>
    <t>S_OthStat;S_SecOth;423;823460</t>
  </si>
  <si>
    <t>Deduction Model Assumptions - OthPtExcellus</t>
  </si>
  <si>
    <t>S_OthStat;S_SecOth;423;823463</t>
  </si>
  <si>
    <t>Deduction Model Assumptions - OthPtMedicaid_ACO VT</t>
  </si>
  <si>
    <t>S_OthStat;S_SecOth;423;823465</t>
  </si>
  <si>
    <t>Deduction Model Assumptions - OthPtMedicaid_VT</t>
  </si>
  <si>
    <t>S_OthStat;S_SecOth;423;823467</t>
  </si>
  <si>
    <t>Deduction Model Assumptions - OthPtMedicare</t>
  </si>
  <si>
    <t>S_OthStat;S_SecOth;423;823468</t>
  </si>
  <si>
    <t>Deduction Model Assumptions - OthPtMedicareACO</t>
  </si>
  <si>
    <t>S_OthStat;S_SecOth;423;823469</t>
  </si>
  <si>
    <t>Deduction Model Assumptions - OthPtMedicareAdvantage</t>
  </si>
  <si>
    <t>S_OthStat;S_SecOth;423;823470</t>
  </si>
  <si>
    <t>Deduction Model Assumptions - OthPtMVP</t>
  </si>
  <si>
    <t>S_OthStat;S_SecOth;423;824426</t>
  </si>
  <si>
    <t>Clinical FTEs</t>
  </si>
  <si>
    <t>S_OthStat;S_SecOth;423;824427</t>
  </si>
  <si>
    <t>Clinical FTEs - YTD</t>
  </si>
  <si>
    <t>S_OthStat;S_SecOth;423;824511</t>
  </si>
  <si>
    <t>MADS UVMMC</t>
  </si>
  <si>
    <t>S_OthStat;S_SecOth;423;824655</t>
  </si>
  <si>
    <t>VT Unique MRNs - Month</t>
  </si>
  <si>
    <t>S_OthStat;S_SecOth;423;824656</t>
  </si>
  <si>
    <t>NY Unique MRNs - Month</t>
  </si>
  <si>
    <t>S_OthStat;S_SecOth;423;824658</t>
  </si>
  <si>
    <t>Out of Network Unique MRNs - Month</t>
  </si>
  <si>
    <t>S_OthStat;S_SecOth;423;824660</t>
  </si>
  <si>
    <t>VT Unique MRNs - YTD</t>
  </si>
  <si>
    <t>S_OthStat;S_SecOth;423;824661</t>
  </si>
  <si>
    <t>NY Unique MRNs - YTD</t>
  </si>
  <si>
    <t>S_OthStat;S_SecOth;423;824663</t>
  </si>
  <si>
    <t>Out of Network Unique MRNs - YTD</t>
  </si>
  <si>
    <t>S_OthStat;S_SecOth;423;824715</t>
  </si>
  <si>
    <t>Salaries: Physician</t>
  </si>
  <si>
    <t>S_OthStat;S_SecOth;423;824831</t>
  </si>
  <si>
    <t>S_OthStat;S_SecOth;423;824971</t>
  </si>
  <si>
    <t>Total Direct Salaries</t>
  </si>
  <si>
    <t>S_OthStat;S_SecOth;423;824991</t>
  </si>
  <si>
    <t>Total YTD Cost of Care</t>
  </si>
  <si>
    <t>S_OthStat;S_SecOth;423;824992</t>
  </si>
  <si>
    <t>Total YTD Cost of Care Bgt</t>
  </si>
  <si>
    <t>S_OthStat;S_SecOth;423;220099814200</t>
  </si>
  <si>
    <t>Total Revenue</t>
  </si>
  <si>
    <t>S_OthStat;S_SecOth;423;220099814831</t>
  </si>
  <si>
    <t>S_OthStat;S_SecOth;423;220099824511</t>
  </si>
  <si>
    <t>MADS CVMC</t>
  </si>
  <si>
    <t>Total Secondary Other Statistics</t>
  </si>
  <si>
    <t>Total Secondary Statistics</t>
  </si>
  <si>
    <t>[aq2; ACCT.HNDetail_L500='H_NursingHours']</t>
  </si>
  <si>
    <t>[aq3;ACCT.HNDetail_L500='H_NursingHours']</t>
  </si>
  <si>
    <t>Nursing Hours</t>
  </si>
  <si>
    <t>[aq4;ACCT.HNDetail_L500='H_NursingHours' and ACCT.HNDetail_L50='H_Nurse']</t>
  </si>
  <si>
    <t>H_NursingHours;H_Nurse;430;96000001</t>
  </si>
  <si>
    <t>Hours-Nursing Hours</t>
  </si>
  <si>
    <t>Total Nursing Hours</t>
  </si>
  <si>
    <t>[aq2; ACCT.HNDetail_L500='R_PatientRev']</t>
  </si>
  <si>
    <t>[aq3;ACCT.HNDetail_L500='R_PatientRev']</t>
  </si>
  <si>
    <t>[aq4;ACCT.HNDetail_L500='R_PatientRev' and ACCT.HNDetail_L50='R_IPRev']</t>
  </si>
  <si>
    <t>R_PatientRev;R_IPRev;100;3020090</t>
  </si>
  <si>
    <t>IP GROSS REVENUE - BC VHP</t>
  </si>
  <si>
    <t>R_PatientRev;R_IPRev;100;3020105</t>
  </si>
  <si>
    <t>IP GROSS REVENUE - BC VT</t>
  </si>
  <si>
    <t>R_PatientRev;R_IPRev;100;3020107</t>
  </si>
  <si>
    <t>IP GROSS REVENUE - EXCELLUS</t>
  </si>
  <si>
    <t>R_PatientRev;R_IPRev;100;3020109</t>
  </si>
  <si>
    <t>Inpatient Gross Charges - Empire</t>
  </si>
  <si>
    <t>R_PatientRev;R_IPRev;100;3020110</t>
  </si>
  <si>
    <t>IP GROSS REVENUE - BC OTHER</t>
  </si>
  <si>
    <t>R_PatientRev;R_IPRev;100;3020113</t>
  </si>
  <si>
    <t>IP GROSS REVENUE - CIGNA</t>
  </si>
  <si>
    <t>R_PatientRev;R_IPRev;100;3020114</t>
  </si>
  <si>
    <t>IP GROSS REVENUE - MVP</t>
  </si>
  <si>
    <t>R_PatientRev;R_IPRev;100;3020115</t>
  </si>
  <si>
    <t>IP GROSS REVENUE - MEDICARE</t>
  </si>
  <si>
    <t>R_PatientRev;R_IPRev;100;3020120</t>
  </si>
  <si>
    <t>IP GROSS REVENUE - MEDICAID VT</t>
  </si>
  <si>
    <t>R_PatientRev;R_IPRev;100;3020125</t>
  </si>
  <si>
    <t>IP GROSS REVENUE - MEDICAID NY &amp; OTHER</t>
  </si>
  <si>
    <t>R_PatientRev;R_IPRev;100;3020130</t>
  </si>
  <si>
    <t>IP GROSS REVENUE - PUBLIC AGENCY</t>
  </si>
  <si>
    <t>R_PatientRev;R_IPRev;100;3020131</t>
  </si>
  <si>
    <t>IP GROSS REVENUE - MEDICARE ADVANTAGE</t>
  </si>
  <si>
    <t>R_PatientRev;R_IPRev;100;3020135</t>
  </si>
  <si>
    <t>IP GROSS REVENUE - WORK COMP</t>
  </si>
  <si>
    <t>R_PatientRev;R_IPRev;100;3020140</t>
  </si>
  <si>
    <t>IP GROSS REVENUE - COMMERCIAL</t>
  </si>
  <si>
    <t>R_PatientRev;R_IPRev;100;3020147</t>
  </si>
  <si>
    <t>IP GROSS REVENUE - OTHER</t>
  </si>
  <si>
    <t>R_PatientRev;R_IPRev;100;3020150</t>
  </si>
  <si>
    <t>IP GROSS REVENUE - SELF PAY</t>
  </si>
  <si>
    <t>R_PatientRev;R_IPRev;100;3020155</t>
  </si>
  <si>
    <t>IP GROSS REVENUE - MEDICAID ACO VT</t>
  </si>
  <si>
    <t>R_PatientRev;R_IPRev;100;3020160</t>
  </si>
  <si>
    <t>IP GROSS REVENUE - EMPLOYEE SELF INSURED</t>
  </si>
  <si>
    <t>R_PatientRev;R_IPRev;100;3020165</t>
  </si>
  <si>
    <t>IP GROSS REVENUE - UVMHN HEALTH ADVANTAGE</t>
  </si>
  <si>
    <t>R_PatientRev;R_IPRev;100;3020170</t>
  </si>
  <si>
    <t>IP GROSS REVENUE - MEDICARE ACO</t>
  </si>
  <si>
    <t>Total Inpatient Revenue</t>
  </si>
  <si>
    <t>[aq4;ACCT.HNDetail_L500='R_PatientRev' and ACCT.HNDetail_L50='R_OPRev']</t>
  </si>
  <si>
    <t>R_PatientRev;R_OPRev;101;3100090</t>
  </si>
  <si>
    <t>OP GROSS REVENUE - BC VHP</t>
  </si>
  <si>
    <t>R_PatientRev;R_OPRev;101;3100105</t>
  </si>
  <si>
    <t>OP GROSS REVENUE - BC VT</t>
  </si>
  <si>
    <t>R_PatientRev;R_OPRev;101;3100107</t>
  </si>
  <si>
    <t>OP GROSS REVENUE - EXCELLUS</t>
  </si>
  <si>
    <t>R_PatientRev;R_OPRev;101;3100109</t>
  </si>
  <si>
    <t>Outpatient Gross Charges - Empire</t>
  </si>
  <si>
    <t>R_PatientRev;R_OPRev;101;3100110</t>
  </si>
  <si>
    <t>OP GROSS REVENUE - BC OTHER</t>
  </si>
  <si>
    <t>R_PatientRev;R_OPRev;101;3100113</t>
  </si>
  <si>
    <t>OP GROSS REVENUE - CIGNA</t>
  </si>
  <si>
    <t>R_PatientRev;R_OPRev;101;3100114</t>
  </si>
  <si>
    <t>OP GROSS REVENUE - MVP</t>
  </si>
  <si>
    <t>R_PatientRev;R_OPRev;101;3100115</t>
  </si>
  <si>
    <t>OP GROSS REVENUE - MEDICARE</t>
  </si>
  <si>
    <t>R_PatientRev;R_OPRev;101;3100120</t>
  </si>
  <si>
    <t>OP GROSS REVENUE - MEDICAID VT</t>
  </si>
  <si>
    <t>R_PatientRev;R_OPRev;101;3100125</t>
  </si>
  <si>
    <t>OP GROSS REVENUE - MEDICAID NY &amp; OTHER</t>
  </si>
  <si>
    <t>R_PatientRev;R_OPRev;101;3100130</t>
  </si>
  <si>
    <t>OP GROSS REVENUE - PUBLIC AGENCY</t>
  </si>
  <si>
    <t>R_PatientRev;R_OPRev;101;3100131</t>
  </si>
  <si>
    <t>OP GROSS REVENUE - MEDICARE ADVANTAGE</t>
  </si>
  <si>
    <t>R_PatientRev;R_OPRev;101;3100135</t>
  </si>
  <si>
    <t>OP GROSS REVENUE - WORK COMP</t>
  </si>
  <si>
    <t>R_PatientRev;R_OPRev;101;3100140</t>
  </si>
  <si>
    <t>OP GROSS REVENUE - COMMERCIAL</t>
  </si>
  <si>
    <t>R_PatientRev;R_OPRev;101;3100146</t>
  </si>
  <si>
    <t>OP GROSS REVENUE - CLIENT</t>
  </si>
  <si>
    <t>R_PatientRev;R_OPRev;101;3100147</t>
  </si>
  <si>
    <t>OP GROSS REVENUE - OTHER</t>
  </si>
  <si>
    <t>R_PatientRev;R_OPRev;101;3100150</t>
  </si>
  <si>
    <t>OP GROSS REVENUE - SELF PAY</t>
  </si>
  <si>
    <t>R_PatientRev;R_OPRev;101;3100155</t>
  </si>
  <si>
    <t>OP GROSS REVENUE - MEDICAID ACO VT</t>
  </si>
  <si>
    <t>R_PatientRev;R_OPRev;101;3100160</t>
  </si>
  <si>
    <t>OP GROSS REVENUE - EMPLOYEE SELF INSURED</t>
  </si>
  <si>
    <t>R_PatientRev;R_OPRev;101;3100165</t>
  </si>
  <si>
    <t>OP GROSS REVENUE - UVMHN HEALTH ADVANTAGE</t>
  </si>
  <si>
    <t>R_PatientRev;R_OPRev;101;3100170</t>
  </si>
  <si>
    <t>OP GROSS REVENUE - MEDICARE ACO</t>
  </si>
  <si>
    <t>R_PatientRev;R_OPRev;101;3100175</t>
  </si>
  <si>
    <t>OP GROSS REVENUE - BC VHP ACO</t>
  </si>
  <si>
    <t>Total Outpatient Revenue</t>
  </si>
  <si>
    <t>[aq4;ACCT.HNDetail_L500='R_PatientRev' and ACCT.HNDetail_L50='R_OthPtRev']</t>
  </si>
  <si>
    <t>R_PatientRev;R_OthPtRev;102;3200090</t>
  </si>
  <si>
    <t>PRO Gross Revenue - BC VHP</t>
  </si>
  <si>
    <t>R_PatientRev;R_OthPtRev;102;3200105</t>
  </si>
  <si>
    <t>PRO Gross Revenue - BC VT</t>
  </si>
  <si>
    <t>R_PatientRev;R_OthPtRev;102;3200107</t>
  </si>
  <si>
    <t>PRO Gross Revenue - Excellus</t>
  </si>
  <si>
    <t>R_PatientRev;R_OthPtRev;102;3200109</t>
  </si>
  <si>
    <t>PRO Gross Revenue - Empire</t>
  </si>
  <si>
    <t>R_PatientRev;R_OthPtRev;102;3200110</t>
  </si>
  <si>
    <t>PRO Gross Revenue - BC Other</t>
  </si>
  <si>
    <t>R_PatientRev;R_OthPtRev;102;3200113</t>
  </si>
  <si>
    <t>PRO Gross Revenue - Cigna</t>
  </si>
  <si>
    <t>R_PatientRev;R_OthPtRev;102;3200114</t>
  </si>
  <si>
    <t>PRO Gross Revenue - MVP</t>
  </si>
  <si>
    <t>R_PatientRev;R_OthPtRev;102;3200115</t>
  </si>
  <si>
    <t>PRO Gross Revenue - Medicare</t>
  </si>
  <si>
    <t>R_PatientRev;R_OthPtRev;102;3200120</t>
  </si>
  <si>
    <t>PRO Gross Revenue - Medicaid VT</t>
  </si>
  <si>
    <t>R_PatientRev;R_OthPtRev;102;3200125</t>
  </si>
  <si>
    <t>PRO Gross Revenue - Medicaid NY &amp; Other</t>
  </si>
  <si>
    <t>R_PatientRev;R_OthPtRev;102;3200130</t>
  </si>
  <si>
    <t>PRO Gross Revenue - Public Agency</t>
  </si>
  <si>
    <t>R_PatientRev;R_OthPtRev;102;3200131</t>
  </si>
  <si>
    <t>PRO Gross Revenue - Medicare Advantage</t>
  </si>
  <si>
    <t>R_PatientRev;R_OthPtRev;102;3200135</t>
  </si>
  <si>
    <t>PRO Gross Revenue  - Work Comp</t>
  </si>
  <si>
    <t>R_PatientRev;R_OthPtRev;102;3200140</t>
  </si>
  <si>
    <t>PRO Gross Revenue - Commercial</t>
  </si>
  <si>
    <t>R_PatientRev;R_OthPtRev;102;3200147</t>
  </si>
  <si>
    <t>PRO Gross Revenue - Other</t>
  </si>
  <si>
    <t>R_PatientRev;R_OthPtRev;102;3200150</t>
  </si>
  <si>
    <t>PRO Gross Revenue - Self Pay</t>
  </si>
  <si>
    <t>R_PatientRev;R_OthPtRev;102;3200155</t>
  </si>
  <si>
    <t>PRO Gross Revenue - Medicaid ACO VT</t>
  </si>
  <si>
    <t>R_PatientRev;R_OthPtRev;102;3200160</t>
  </si>
  <si>
    <t>PRO Gross Revenue - EMPLOYEE SELF INSURED</t>
  </si>
  <si>
    <t>R_PatientRev;R_OthPtRev;102;3200165</t>
  </si>
  <si>
    <t>PRO GROSS REVENUE - UVMHN HEALTH ADVANTAGE</t>
  </si>
  <si>
    <t>R_PatientRev;R_OthPtRev;102;3200170</t>
  </si>
  <si>
    <t>PRO Gross Revenue - Medicare ACO</t>
  </si>
  <si>
    <t>R_PatientRev;R_OthPtRev;102;3200175</t>
  </si>
  <si>
    <t>PRO Gross Revenue - BC VHP ACO</t>
  </si>
  <si>
    <t>Total Professional Revenue</t>
  </si>
  <si>
    <t>[aq4;ACCT.HNDetail_L500='R_PatientRev' and ACCT.HNDetail_L50='R_SNFRev']</t>
  </si>
  <si>
    <t>R_PatientRev;R_SNFRev;103;3300115</t>
  </si>
  <si>
    <t>SNF Gross Charges - Medicare</t>
  </si>
  <si>
    <t>R_PatientRev;R_SNFRev;103;3300116</t>
  </si>
  <si>
    <t>SNF MC PART B</t>
  </si>
  <si>
    <t>R_PatientRev;R_SNFRev;103;3300120</t>
  </si>
  <si>
    <t>SNF MD</t>
  </si>
  <si>
    <t>R_PatientRev;R_SNFRev;103;3300122</t>
  </si>
  <si>
    <t>SNF Revenue - MD Pending</t>
  </si>
  <si>
    <t>R_PatientRev;R_SNFRev;103;3300130</t>
  </si>
  <si>
    <t>SNF Gross Charges-Public Agency</t>
  </si>
  <si>
    <t>R_PatientRev;R_SNFRev;103;3300140</t>
  </si>
  <si>
    <t>SNF Commercial Gross</t>
  </si>
  <si>
    <t>R_PatientRev;R_SNFRev;103;3300150</t>
  </si>
  <si>
    <t>SNF Gross Charges - Self Pay/Guarantor</t>
  </si>
  <si>
    <t>R_PatientRev;R_SNFRev;103;3300170</t>
  </si>
  <si>
    <t>SNF Revenue MC ACO</t>
  </si>
  <si>
    <t>Total SNF Revenue</t>
  </si>
  <si>
    <t>[aq2; ACCT.HNDetail_L500='D_Deduction']</t>
  </si>
  <si>
    <t>[aq3;ACCT.HNDetail_L500='D_Deduction']</t>
  </si>
  <si>
    <t>[aq4;ACCT.HNDetail_L500='D_Deduction' and ACCT.HNDetail_L50='D_BadDebt']</t>
  </si>
  <si>
    <t>D_Deduction;D_BadDebt;150;3800100</t>
  </si>
  <si>
    <t>Prov for Bad Debt Inst IP</t>
  </si>
  <si>
    <t>D_Deduction;D_BadDebt;150;3800101</t>
  </si>
  <si>
    <t>Prov for Bad Debt Inst OP</t>
  </si>
  <si>
    <t>D_Deduction;D_BadDebt;150;3800106</t>
  </si>
  <si>
    <t>Professional Bad Debt</t>
  </si>
  <si>
    <t>D_Deduction;D_BadDebt;150;3800300</t>
  </si>
  <si>
    <t>Bad Debt Expense - SNF</t>
  </si>
  <si>
    <t>D_Deduction;D_BadDebt;150;3810090</t>
  </si>
  <si>
    <t>IP BAD DEBT - BC VHP</t>
  </si>
  <si>
    <t>D_Deduction;D_BadDebt;150;3810105</t>
  </si>
  <si>
    <t>IP BAD DEBT - BC VT</t>
  </si>
  <si>
    <t>D_Deduction;D_BadDebt;150;3810109</t>
  </si>
  <si>
    <t>IP BAD DEBT - EMPIRE</t>
  </si>
  <si>
    <t>D_Deduction;D_BadDebt;150;3810110</t>
  </si>
  <si>
    <t>IP BAD DEBT - BC OTHER</t>
  </si>
  <si>
    <t>D_Deduction;D_BadDebt;150;3810113</t>
  </si>
  <si>
    <t>IP BAD DEBT - CIGNA</t>
  </si>
  <si>
    <t>D_Deduction;D_BadDebt;150;3810114</t>
  </si>
  <si>
    <t>IP BAD DEBT - MVP</t>
  </si>
  <si>
    <t>D_Deduction;D_BadDebt;150;3810115</t>
  </si>
  <si>
    <t>IP BAD DEBT - MEDICARE</t>
  </si>
  <si>
    <t>D_Deduction;D_BadDebt;150;3810120</t>
  </si>
  <si>
    <t>IP BAD DEBT - MEDICAID VT</t>
  </si>
  <si>
    <t>D_Deduction;D_BadDebt;150;3810125</t>
  </si>
  <si>
    <t>IP BAD DEBT - MEDICAID NY &amp; OTHER</t>
  </si>
  <si>
    <t>D_Deduction;D_BadDebt;150;3810130</t>
  </si>
  <si>
    <t>IP BAD DEBT - PUBLIC AGENCY</t>
  </si>
  <si>
    <t>D_Deduction;D_BadDebt;150;3810131</t>
  </si>
  <si>
    <t>IP BAD DEBT - MEDICARE ADVANTAGE</t>
  </si>
  <si>
    <t>D_Deduction;D_BadDebt;150;3810140</t>
  </si>
  <si>
    <t>IP BAD DEBT - COMMERCIAL</t>
  </si>
  <si>
    <t>D_Deduction;D_BadDebt;150;3810147</t>
  </si>
  <si>
    <t>IP BAD DEBT - OTHER</t>
  </si>
  <si>
    <t>D_Deduction;D_BadDebt;150;3810150</t>
  </si>
  <si>
    <t>IP BAD DEBT - SELF PAY</t>
  </si>
  <si>
    <t>D_Deduction;D_BadDebt;150;3810160</t>
  </si>
  <si>
    <t>IP BAD DEBT - EMPLOYEE SELF INSURED</t>
  </si>
  <si>
    <t>D_Deduction;D_BadDebt;150;3810165</t>
  </si>
  <si>
    <t>IP BAD DEBT - UVMHN HEALTH ADVANTAGE</t>
  </si>
  <si>
    <t>D_Deduction;D_BadDebt;150;3810170</t>
  </si>
  <si>
    <t>IP BAD DEBT - MEDICARE ACO</t>
  </si>
  <si>
    <t>D_Deduction;D_BadDebt;150;3820090</t>
  </si>
  <si>
    <t>OP BAD DEBT - BC VHP</t>
  </si>
  <si>
    <t>D_Deduction;D_BadDebt;150;3820100</t>
  </si>
  <si>
    <t>OP MEDICARE CROSSOVER BAD DEBT EXPENSE</t>
  </si>
  <si>
    <t>D_Deduction;D_BadDebt;150;3820105</t>
  </si>
  <si>
    <t>OP BAD DEBT - BC VT</t>
  </si>
  <si>
    <t>D_Deduction;D_BadDebt;150;3820107</t>
  </si>
  <si>
    <t>OP BAD DEBT - EXCELLUS</t>
  </si>
  <si>
    <t>D_Deduction;D_BadDebt;150;3820109</t>
  </si>
  <si>
    <t>OP BAD DEBT - EMPIRE</t>
  </si>
  <si>
    <t>D_Deduction;D_BadDebt;150;3820110</t>
  </si>
  <si>
    <t>OP BAD DEBT - BC OTHER</t>
  </si>
  <si>
    <t>D_Deduction;D_BadDebt;150;3820113</t>
  </si>
  <si>
    <t>OP BAD DEBT - CIGNA</t>
  </si>
  <si>
    <t>D_Deduction;D_BadDebt;150;3820114</t>
  </si>
  <si>
    <t>OP BAD DEBT - MVP</t>
  </si>
  <si>
    <t>D_Deduction;D_BadDebt;150;3820115</t>
  </si>
  <si>
    <t>OP BAD DEBT - MEDICARE</t>
  </si>
  <si>
    <t>D_Deduction;D_BadDebt;150;3820120</t>
  </si>
  <si>
    <t>OP BAD DEBT - MEDICAID VT</t>
  </si>
  <si>
    <t>D_Deduction;D_BadDebt;150;3820125</t>
  </si>
  <si>
    <t>OP BAD DEBT - MEDICAID NY &amp; OTHER</t>
  </si>
  <si>
    <t>D_Deduction;D_BadDebt;150;3820130</t>
  </si>
  <si>
    <t>OP BAD DEBT - PUBLIC AGENCY</t>
  </si>
  <si>
    <t>D_Deduction;D_BadDebt;150;3820131</t>
  </si>
  <si>
    <t>OP BAD DEBT - MEDICARE ADVANTAGE</t>
  </si>
  <si>
    <t>D_Deduction;D_BadDebt;150;3820135</t>
  </si>
  <si>
    <t>OP BAD DEBT - WORK COMP</t>
  </si>
  <si>
    <t>D_Deduction;D_BadDebt;150;3820140</t>
  </si>
  <si>
    <t>OP BAD DEBT - COMMERCIAL</t>
  </si>
  <si>
    <t>D_Deduction;D_BadDebt;150;3820147</t>
  </si>
  <si>
    <t>OP BAD DEBT - OTHER</t>
  </si>
  <si>
    <t>D_Deduction;D_BadDebt;150;3820150</t>
  </si>
  <si>
    <t>OP BAD DEBT - SELF PAY</t>
  </si>
  <si>
    <t>D_Deduction;D_BadDebt;150;3820155</t>
  </si>
  <si>
    <t>OP BAD DEBT - MEDICAID ACO VT</t>
  </si>
  <si>
    <t>D_Deduction;D_BadDebt;150;3820160</t>
  </si>
  <si>
    <t>OP BAD DEBT - EMPLOYEE SELF INSURED</t>
  </si>
  <si>
    <t>D_Deduction;D_BadDebt;150;3820165</t>
  </si>
  <si>
    <t>OP BAD DEBT - UVMHN HEALTH ADVANTAGE</t>
  </si>
  <si>
    <t>D_Deduction;D_BadDebt;150;3820170</t>
  </si>
  <si>
    <t>OP BAD DEBT - MEDICARE ACO</t>
  </si>
  <si>
    <t>D_Deduction;D_BadDebt;150;3830090</t>
  </si>
  <si>
    <t>PRO BAD DEBT - BC VHP</t>
  </si>
  <si>
    <t>D_Deduction;D_BadDebt;150;3830105</t>
  </si>
  <si>
    <t>PRO BAD DEBT - BC VT</t>
  </si>
  <si>
    <t>D_Deduction;D_BadDebt;150;3830107</t>
  </si>
  <si>
    <t>PRO BAD DEBT - EXCELLUS</t>
  </si>
  <si>
    <t>D_Deduction;D_BadDebt;150;3830109</t>
  </si>
  <si>
    <t>PRO BAD DEBT - EMPIRE</t>
  </si>
  <si>
    <t>D_Deduction;D_BadDebt;150;3830110</t>
  </si>
  <si>
    <t>PRO BAD DEBT - BC OTHER</t>
  </si>
  <si>
    <t>D_Deduction;D_BadDebt;150;3830113</t>
  </si>
  <si>
    <t>PRO BAD DEBT - CIGNA</t>
  </si>
  <si>
    <t>D_Deduction;D_BadDebt;150;3830114</t>
  </si>
  <si>
    <t>PRO BAD DEBT - MVP</t>
  </si>
  <si>
    <t>D_Deduction;D_BadDebt;150;3830115</t>
  </si>
  <si>
    <t>PRO BAD DEBT - MEDICARE</t>
  </si>
  <si>
    <t>D_Deduction;D_BadDebt;150;3830120</t>
  </si>
  <si>
    <t>PRO BAD DEBT - MEDICAID VT</t>
  </si>
  <si>
    <t>D_Deduction;D_BadDebt;150;3830125</t>
  </si>
  <si>
    <t>PRO BAD DEBT - MEDICAID NY &amp; OTHER</t>
  </si>
  <si>
    <t>D_Deduction;D_BadDebt;150;3830130</t>
  </si>
  <si>
    <t>PRO BAD DEBT - PUBLIC AGENCY</t>
  </si>
  <si>
    <t>D_Deduction;D_BadDebt;150;3830131</t>
  </si>
  <si>
    <t>PRO BAD DEBT - MEDICARE ADVANTAGE</t>
  </si>
  <si>
    <t>D_Deduction;D_BadDebt;150;3830135</t>
  </si>
  <si>
    <t>PRO BAD DEBT - WORK COMP</t>
  </si>
  <si>
    <t>D_Deduction;D_BadDebt;150;3830140</t>
  </si>
  <si>
    <t>PRO BAD DEBT - COMMERCIAL</t>
  </si>
  <si>
    <t>D_Deduction;D_BadDebt;150;3830147</t>
  </si>
  <si>
    <t>PRO BAD DEBT - OTHER</t>
  </si>
  <si>
    <t>D_Deduction;D_BadDebt;150;3830150</t>
  </si>
  <si>
    <t>PRO BAD DEBT - SELF PAY</t>
  </si>
  <si>
    <t>D_Deduction;D_BadDebt;150;3830155</t>
  </si>
  <si>
    <t>PRO BAD DEBT - MEDICAID ACO VT</t>
  </si>
  <si>
    <t>D_Deduction;D_BadDebt;150;3830160</t>
  </si>
  <si>
    <t>PRO BAD DEBT - EMPLOYEE SELF INSURED</t>
  </si>
  <si>
    <t>D_Deduction;D_BadDebt;150;3830165</t>
  </si>
  <si>
    <t>PRO BAD DEBT - UVMHN HEALTH ADVANTAGE</t>
  </si>
  <si>
    <t>D_Deduction;D_BadDebt;150;3830170</t>
  </si>
  <si>
    <t>PRO BAD DEBT - MEDICARE ACO</t>
  </si>
  <si>
    <t>Total Bad Debt Deductions</t>
  </si>
  <si>
    <t>[aq4;ACCT.HNDetail_L500='D_Deduction' and ACCT.HNDetail_L50='D_Charity']</t>
  </si>
  <si>
    <t>D_Deduction;D_Charity;151;3900103</t>
  </si>
  <si>
    <t>SNF Charity Care</t>
  </si>
  <si>
    <t>D_Deduction;D_Charity;151;3900201</t>
  </si>
  <si>
    <t>OP Charity: Reserve Adj</t>
  </si>
  <si>
    <t>D_Deduction;D_Charity;151;3910090</t>
  </si>
  <si>
    <t>IP CHARITY - BC VHP</t>
  </si>
  <si>
    <t>D_Deduction;D_Charity;151;3910105</t>
  </si>
  <si>
    <t>IP CHARITY - BC VT</t>
  </si>
  <si>
    <t>D_Deduction;D_Charity;151;3910110</t>
  </si>
  <si>
    <t>IP CHARITY - BC OTHER</t>
  </si>
  <si>
    <t>D_Deduction;D_Charity;151;3910113</t>
  </si>
  <si>
    <t>IP CHARITY - CIGNA</t>
  </si>
  <si>
    <t>D_Deduction;D_Charity;151;3910114</t>
  </si>
  <si>
    <t>IP CHARITY - MVP</t>
  </si>
  <si>
    <t>D_Deduction;D_Charity;151;3910115</t>
  </si>
  <si>
    <t>IP CHARITY - MEDICARE</t>
  </si>
  <si>
    <t>D_Deduction;D_Charity;151;3910120</t>
  </si>
  <si>
    <t>IP CHARITY - MEDICAID VT</t>
  </si>
  <si>
    <t>D_Deduction;D_Charity;151;3910125</t>
  </si>
  <si>
    <t>IP CHARITY - MEDICAID NY &amp; OTHER</t>
  </si>
  <si>
    <t>D_Deduction;D_Charity;151;3910130</t>
  </si>
  <si>
    <t>IP CHARITY - PUBLIC AGENCY</t>
  </si>
  <si>
    <t>D_Deduction;D_Charity;151;3910131</t>
  </si>
  <si>
    <t>IP CHARITY - MEDICARE ADVANTAGE</t>
  </si>
  <si>
    <t>D_Deduction;D_Charity;151;3910140</t>
  </si>
  <si>
    <t>IP CHARITY - COMMERCIAL</t>
  </si>
  <si>
    <t>D_Deduction;D_Charity;151;3910150</t>
  </si>
  <si>
    <t>IP CHARITY - SELF PAY</t>
  </si>
  <si>
    <t>D_Deduction;D_Charity;151;3910160</t>
  </si>
  <si>
    <t>IP CHARITY - EMPLOYEE SELF INSURED</t>
  </si>
  <si>
    <t>D_Deduction;D_Charity;151;3910165</t>
  </si>
  <si>
    <t>IP CHARITY - UVMHN HEALTH ADVANTAGE</t>
  </si>
  <si>
    <t>D_Deduction;D_Charity;151;3910170</t>
  </si>
  <si>
    <t>IP CHARITY - MEDICARE ACO</t>
  </si>
  <si>
    <t>D_Deduction;D_Charity;151;3920090</t>
  </si>
  <si>
    <t>OP CHARITY - BC VHP</t>
  </si>
  <si>
    <t>D_Deduction;D_Charity;151;3920105</t>
  </si>
  <si>
    <t>OP CHARITY - BC VT</t>
  </si>
  <si>
    <t>D_Deduction;D_Charity;151;3920107</t>
  </si>
  <si>
    <t>OP CHARITY - EXCELLUS</t>
  </si>
  <si>
    <t>D_Deduction;D_Charity;151;3920109</t>
  </si>
  <si>
    <t>OP CHARITY - EMPIRE</t>
  </si>
  <si>
    <t>D_Deduction;D_Charity;151;3920110</t>
  </si>
  <si>
    <t>OP CHARITY - BC OTHER</t>
  </si>
  <si>
    <t>D_Deduction;D_Charity;151;3920113</t>
  </si>
  <si>
    <t>OP CHARITY - CIGNA</t>
  </si>
  <si>
    <t>D_Deduction;D_Charity;151;3920114</t>
  </si>
  <si>
    <t>OP CHARITY - MVP</t>
  </si>
  <si>
    <t>D_Deduction;D_Charity;151;3920115</t>
  </si>
  <si>
    <t>OP CHARITY - MEDICARE</t>
  </si>
  <si>
    <t>D_Deduction;D_Charity;151;3920120</t>
  </si>
  <si>
    <t>OP CHARITY - MEDICAID VT</t>
  </si>
  <si>
    <t>D_Deduction;D_Charity;151;3920125</t>
  </si>
  <si>
    <t>OP CHARITY - MEDICAID NY &amp; OTHER</t>
  </si>
  <si>
    <t>D_Deduction;D_Charity;151;3920130</t>
  </si>
  <si>
    <t>OP CHARITY - PUBLIC AGENCY</t>
  </si>
  <si>
    <t>D_Deduction;D_Charity;151;3920131</t>
  </si>
  <si>
    <t>OP CHARITY - MEDICARE ADVANTAGE</t>
  </si>
  <si>
    <t>D_Deduction;D_Charity;151;3920135</t>
  </si>
  <si>
    <t>OP CHARITY - WORK COMP</t>
  </si>
  <si>
    <t>D_Deduction;D_Charity;151;3920140</t>
  </si>
  <si>
    <t>OP CHARITY - COMMERCIAL</t>
  </si>
  <si>
    <t>D_Deduction;D_Charity;151;3920147</t>
  </si>
  <si>
    <t>OP CHARITY - OTHER</t>
  </si>
  <si>
    <t>D_Deduction;D_Charity;151;3920150</t>
  </si>
  <si>
    <t>OP CHARITY - SELF PAY</t>
  </si>
  <si>
    <t>D_Deduction;D_Charity;151;3920155</t>
  </si>
  <si>
    <t>OP CHARITY - MEDICAID ACO VT</t>
  </si>
  <si>
    <t>D_Deduction;D_Charity;151;3920160</t>
  </si>
  <si>
    <t>OP CHARITY - EMPLOYEE SELF INSURED</t>
  </si>
  <si>
    <t>D_Deduction;D_Charity;151;3920165</t>
  </si>
  <si>
    <t>OP CHARITY - UVMHN HEALTH ADVANTAGE</t>
  </si>
  <si>
    <t>D_Deduction;D_Charity;151;3920170</t>
  </si>
  <si>
    <t>OP CHARITY - MEDICARE ACO</t>
  </si>
  <si>
    <t>D_Deduction;D_Charity;151;3930090</t>
  </si>
  <si>
    <t>PRO CHARITY - BC VHP</t>
  </si>
  <si>
    <t>D_Deduction;D_Charity;151;3930105</t>
  </si>
  <si>
    <t>PRO CHARITY - BC VT</t>
  </si>
  <si>
    <t>D_Deduction;D_Charity;151;3930107</t>
  </si>
  <si>
    <t>PRO CHARITY - EXCELLUS</t>
  </si>
  <si>
    <t>D_Deduction;D_Charity;151;3930109</t>
  </si>
  <si>
    <t>PRO CHARITY - EMPIRE</t>
  </si>
  <si>
    <t>D_Deduction;D_Charity;151;3930110</t>
  </si>
  <si>
    <t>PRO CHARITY - BC OTHER</t>
  </si>
  <si>
    <t>D_Deduction;D_Charity;151;3930113</t>
  </si>
  <si>
    <t>PRO CHARITY - CIGNA</t>
  </si>
  <si>
    <t>D_Deduction;D_Charity;151;3930114</t>
  </si>
  <si>
    <t>PRO CHARITY - MVP</t>
  </si>
  <si>
    <t>D_Deduction;D_Charity;151;3930115</t>
  </si>
  <si>
    <t>PRO CHARITY - MEDICARE</t>
  </si>
  <si>
    <t>D_Deduction;D_Charity;151;3930120</t>
  </si>
  <si>
    <t>PRO CHARITY - MEDICAID VT</t>
  </si>
  <si>
    <t>D_Deduction;D_Charity;151;3930125</t>
  </si>
  <si>
    <t>PRO CHARITY - MEDICAID NY &amp; OTHER</t>
  </si>
  <si>
    <t>D_Deduction;D_Charity;151;3930130</t>
  </si>
  <si>
    <t>PRO CHARITY - PUBLIC AGENCY</t>
  </si>
  <si>
    <t>D_Deduction;D_Charity;151;3930131</t>
  </si>
  <si>
    <t>PRO CHARITY - MEDICARE ADVANTAGE</t>
  </si>
  <si>
    <t>D_Deduction;D_Charity;151;3930135</t>
  </si>
  <si>
    <t>PRO CHARITY - WORK COMP</t>
  </si>
  <si>
    <t>D_Deduction;D_Charity;151;3930140</t>
  </si>
  <si>
    <t>PRO CHARITY - COMMERCIAL</t>
  </si>
  <si>
    <t>D_Deduction;D_Charity;151;3930147</t>
  </si>
  <si>
    <t>PRO CHARITY - OTHER</t>
  </si>
  <si>
    <t>D_Deduction;D_Charity;151;3930150</t>
  </si>
  <si>
    <t>PRO CHARITY - SELF PAY</t>
  </si>
  <si>
    <t>D_Deduction;D_Charity;151;3930155</t>
  </si>
  <si>
    <t>PRO CHARITY - MEDICAID ACO VT</t>
  </si>
  <si>
    <t>D_Deduction;D_Charity;151;3930160</t>
  </si>
  <si>
    <t>PRO CHARITY - EMPLOYEE SELF INSURED</t>
  </si>
  <si>
    <t>D_Deduction;D_Charity;151;3930165</t>
  </si>
  <si>
    <t>PRO CHARITY - UVMHN HEALTH ADVANTAGE</t>
  </si>
  <si>
    <t>D_Deduction;D_Charity;151;3930170</t>
  </si>
  <si>
    <t>PRO CHARITY - MEDICARE ACO</t>
  </si>
  <si>
    <t>Total Charity Care</t>
  </si>
  <si>
    <t>[aq4;ACCT.HNDetail_L500='D_Deduction' and ACCT.HNDetail_L50='D_Contractual']</t>
  </si>
  <si>
    <t>D_Deduction;D_Contractual;152;4000050</t>
  </si>
  <si>
    <t>EMPLOYEE ALLOWANCES-OTHE</t>
  </si>
  <si>
    <t>D_Deduction;D_Contractual;152;4600090</t>
  </si>
  <si>
    <t>IP C/A: VHP</t>
  </si>
  <si>
    <t>D_Deduction;D_Contractual;152;4600105</t>
  </si>
  <si>
    <t>IP C/A: VT Blue Shield</t>
  </si>
  <si>
    <t>D_Deduction;D_Contractual;152;4600107</t>
  </si>
  <si>
    <t>IP C/A: Excellus</t>
  </si>
  <si>
    <t>D_Deduction;D_Contractual;152;4600109</t>
  </si>
  <si>
    <t>IP C/A: Empire</t>
  </si>
  <si>
    <t>D_Deduction;D_Contractual;152;4600110</t>
  </si>
  <si>
    <t>IP C/A: Other Blue Shield</t>
  </si>
  <si>
    <t>D_Deduction;D_Contractual;152;4600113</t>
  </si>
  <si>
    <t>IP C/A: Cigna</t>
  </si>
  <si>
    <t>D_Deduction;D_Contractual;152;4600114</t>
  </si>
  <si>
    <t>IP C/A: MVP</t>
  </si>
  <si>
    <t>D_Deduction;D_Contractual;152;4600115</t>
  </si>
  <si>
    <t>IP C/A: Medicare</t>
  </si>
  <si>
    <t>D_Deduction;D_Contractual;152;4600120</t>
  </si>
  <si>
    <t>IP C/A: VT Medicaid</t>
  </si>
  <si>
    <t>D_Deduction;D_Contractual;152;4600125</t>
  </si>
  <si>
    <t>IP C/A: NY &amp; Other Medicaid</t>
  </si>
  <si>
    <t>D_Deduction;D_Contractual;152;4600130</t>
  </si>
  <si>
    <t>IP C/A: Public Agencies</t>
  </si>
  <si>
    <t>D_Deduction;D_Contractual;152;4600131</t>
  </si>
  <si>
    <t>IP C/A - Medicare Advantage</t>
  </si>
  <si>
    <t>D_Deduction;D_Contractual;152;4600135</t>
  </si>
  <si>
    <t>IP C/A: Worker Comp &amp; Other</t>
  </si>
  <si>
    <t>D_Deduction;D_Contractual;152;4600140</t>
  </si>
  <si>
    <t>IP C/A: Commercial</t>
  </si>
  <si>
    <t>D_Deduction;D_Contractual;152;4600147</t>
  </si>
  <si>
    <t>IP C/A: All Other</t>
  </si>
  <si>
    <t>D_Deduction;D_Contractual;152;4600150</t>
  </si>
  <si>
    <t>IP C/A: Self Pay</t>
  </si>
  <si>
    <t>D_Deduction;D_Contractual;152;4600155</t>
  </si>
  <si>
    <t>IP Deduct: PH VT Medicaid</t>
  </si>
  <si>
    <t>D_Deduction;D_Contractual;152;4600160</t>
  </si>
  <si>
    <t>IP C/A: FAHC Preferred</t>
  </si>
  <si>
    <t>D_Deduction;D_Contractual;152;4600165</t>
  </si>
  <si>
    <t>IP CONTRACTUAL - UVMHN HEALTH ADVANTAGE</t>
  </si>
  <si>
    <t>D_Deduction;D_Contractual;152;4600170</t>
  </si>
  <si>
    <t>IP Deduct: VT Medicare ACO</t>
  </si>
  <si>
    <t>D_Deduction;D_Contractual;152;4600175</t>
  </si>
  <si>
    <t>IP Deduct: VT BC/BS ACO</t>
  </si>
  <si>
    <t>D_Deduction;D_Contractual;152;4600205</t>
  </si>
  <si>
    <t>IP C/A: Medicare Other Adjustments</t>
  </si>
  <si>
    <t>D_Deduction;D_Contractual;152;4600300</t>
  </si>
  <si>
    <t>IP C/A: Post Close Adj</t>
  </si>
  <si>
    <t>D_Deduction;D_Contractual;152;4600305</t>
  </si>
  <si>
    <t>IP COVID PATIENT BALANCE ADJ</t>
  </si>
  <si>
    <t>D_Deduction;D_Contractual;152;4600905</t>
  </si>
  <si>
    <t>IP Rev Adj - CVMC Affiliated Hospital</t>
  </si>
  <si>
    <t>D_Deduction;D_Contractual;152;4600995</t>
  </si>
  <si>
    <t>FAHC Preferred - IP Self Funded Adj</t>
  </si>
  <si>
    <t>D_Deduction;D_Contractual;152;4650090</t>
  </si>
  <si>
    <t>OP C/A: BC/BS VHP</t>
  </si>
  <si>
    <t>D_Deduction;D_Contractual;152;4650105</t>
  </si>
  <si>
    <t>OP C/A: VT Blue Shield</t>
  </si>
  <si>
    <t>D_Deduction;D_Contractual;152;4650107</t>
  </si>
  <si>
    <t>OP C/A: Excellus</t>
  </si>
  <si>
    <t>D_Deduction;D_Contractual;152;4650109</t>
  </si>
  <si>
    <t>OP C/A: Empire</t>
  </si>
  <si>
    <t>D_Deduction;D_Contractual;152;4650110</t>
  </si>
  <si>
    <t>OP C/A: Other Blue Shield</t>
  </si>
  <si>
    <t>D_Deduction;D_Contractual;152;4650113</t>
  </si>
  <si>
    <t>OP C/A: Cigna</t>
  </si>
  <si>
    <t>D_Deduction;D_Contractual;152;4650114</t>
  </si>
  <si>
    <t>OP C/A: MVP</t>
  </si>
  <si>
    <t>D_Deduction;D_Contractual;152;4650115</t>
  </si>
  <si>
    <t>OP C/A: Medicare</t>
  </si>
  <si>
    <t>D_Deduction;D_Contractual;152;4650120</t>
  </si>
  <si>
    <t>OP C/A: VT Medicaid</t>
  </si>
  <si>
    <t>D_Deduction;D_Contractual;152;4650125</t>
  </si>
  <si>
    <t>OP C/A: NY &amp; Other Medicaid</t>
  </si>
  <si>
    <t>D_Deduction;D_Contractual;152;4650130</t>
  </si>
  <si>
    <t>OP C/A: Public Agencies</t>
  </si>
  <si>
    <t>D_Deduction;D_Contractual;152;4650131</t>
  </si>
  <si>
    <t>OP C/A - Medicare Advantage</t>
  </si>
  <si>
    <t>D_Deduction;D_Contractual;152;4650135</t>
  </si>
  <si>
    <t>OP C/A: Worker Comp &amp; Other</t>
  </si>
  <si>
    <t>D_Deduction;D_Contractual;152;4650140</t>
  </si>
  <si>
    <t>OP C/A: Commercial</t>
  </si>
  <si>
    <t>D_Deduction;D_Contractual;152;4650146</t>
  </si>
  <si>
    <t>OP C/A: Client</t>
  </si>
  <si>
    <t>D_Deduction;D_Contractual;152;4650147</t>
  </si>
  <si>
    <t>OP C/A: All Other</t>
  </si>
  <si>
    <t>D_Deduction;D_Contractual;152;4650148</t>
  </si>
  <si>
    <t>OP C/A: Too Late To Bill</t>
  </si>
  <si>
    <t>D_Deduction;D_Contractual;152;4650150</t>
  </si>
  <si>
    <t>OP C/A: Self Pay</t>
  </si>
  <si>
    <t>D_Deduction;D_Contractual;152;4650151</t>
  </si>
  <si>
    <t>OP C/A: Lacks Documentation</t>
  </si>
  <si>
    <t>D_Deduction;D_Contractual;152;4650155</t>
  </si>
  <si>
    <t>OP Deduct: PH VT Medicaid</t>
  </si>
  <si>
    <t>D_Deduction;D_Contractual;152;4650160</t>
  </si>
  <si>
    <t>OP C/A: FAHC Preferred</t>
  </si>
  <si>
    <t>D_Deduction;D_Contractual;152;4650165</t>
  </si>
  <si>
    <t>OP C/A - UVMHN Health Advantage</t>
  </si>
  <si>
    <t>D_Deduction;D_Contractual;152;4650170</t>
  </si>
  <si>
    <t>OP Gross: VT Medicare ACO</t>
  </si>
  <si>
    <t>D_Deduction;D_Contractual;152;4650175</t>
  </si>
  <si>
    <t>OP C/A: VT BC/BS ACO</t>
  </si>
  <si>
    <t>D_Deduction;D_Contractual;152;4650200</t>
  </si>
  <si>
    <t>RESERVE ADJUSTMENT- CA- OP</t>
  </si>
  <si>
    <t>D_Deduction;D_Contractual;152;4650300</t>
  </si>
  <si>
    <t>OP C/A: Post Close Adj</t>
  </si>
  <si>
    <t>D_Deduction;D_Contractual;152;4650305</t>
  </si>
  <si>
    <t>OP COVID Patient Balance Adjustments</t>
  </si>
  <si>
    <t>D_Deduction;D_Contractual;152;4650900</t>
  </si>
  <si>
    <t>OP Revenue Adj - CPI Affiliated Hospitals</t>
  </si>
  <si>
    <t>D_Deduction;D_Contractual;152;4650905</t>
  </si>
  <si>
    <t>OP Revenue Adj - CVMC Affiliated Hospital</t>
  </si>
  <si>
    <t>D_Deduction;D_Contractual;152;4650910</t>
  </si>
  <si>
    <t>OP Revenue Adj - Porter Affiliated Hospital</t>
  </si>
  <si>
    <t>D_Deduction;D_Contractual;152;4650920</t>
  </si>
  <si>
    <t>OP Excellus Revenue Adj - AHMC Affiliated Hospitals</t>
  </si>
  <si>
    <t>D_Deduction;D_Contractual;152;4650925</t>
  </si>
  <si>
    <t>OP VHP Revenue Adj - UVMHN-HH Affiliated Hospitals</t>
  </si>
  <si>
    <t>D_Deduction;D_Contractual;152;4650995</t>
  </si>
  <si>
    <t>FAHC Preferred - OP Self Funded Adj</t>
  </si>
  <si>
    <t>D_Deduction;D_Contractual;152;4700090</t>
  </si>
  <si>
    <t>PRO C/A - BCBS VHP</t>
  </si>
  <si>
    <t>D_Deduction;D_Contractual;152;4700105</t>
  </si>
  <si>
    <t>PRO C/A - BC VT</t>
  </si>
  <si>
    <t>D_Deduction;D_Contractual;152;4700107</t>
  </si>
  <si>
    <t>PRO C/A - Excellus</t>
  </si>
  <si>
    <t>D_Deduction;D_Contractual;152;4700109</t>
  </si>
  <si>
    <t>PRO C/A - Empire</t>
  </si>
  <si>
    <t>D_Deduction;D_Contractual;152;4700110</t>
  </si>
  <si>
    <t>PRO C/A - BC Other</t>
  </si>
  <si>
    <t>D_Deduction;D_Contractual;152;4700113</t>
  </si>
  <si>
    <t>PRO C/A - Cigna</t>
  </si>
  <si>
    <t>D_Deduction;D_Contractual;152;4700114</t>
  </si>
  <si>
    <t>PRO C/A - MVP</t>
  </si>
  <si>
    <t>D_Deduction;D_Contractual;152;4700115</t>
  </si>
  <si>
    <t>PRO C/A - Medicare</t>
  </si>
  <si>
    <t>D_Deduction;D_Contractual;152;4700120</t>
  </si>
  <si>
    <t>PRO C/A - Medicaid VT</t>
  </si>
  <si>
    <t>D_Deduction;D_Contractual;152;4700125</t>
  </si>
  <si>
    <t>PRO C/A - Medicaid NY &amp; Other</t>
  </si>
  <si>
    <t>D_Deduction;D_Contractual;152;4700130</t>
  </si>
  <si>
    <t>PRO C/A - Public Agency</t>
  </si>
  <si>
    <t>D_Deduction;D_Contractual;152;4700131</t>
  </si>
  <si>
    <t>PRO C/A - Medicare Advantage</t>
  </si>
  <si>
    <t>D_Deduction;D_Contractual;152;4700135</t>
  </si>
  <si>
    <t>PRO C/A - Work Comp</t>
  </si>
  <si>
    <t>D_Deduction;D_Contractual;152;4700140</t>
  </si>
  <si>
    <t>PRO C/A - Commercial</t>
  </si>
  <si>
    <t>D_Deduction;D_Contractual;152;4700146</t>
  </si>
  <si>
    <t>PRO C/A - Client</t>
  </si>
  <si>
    <t>D_Deduction;D_Contractual;152;4700147</t>
  </si>
  <si>
    <t>PRO C/A - Other</t>
  </si>
  <si>
    <t>D_Deduction;D_Contractual;152;4700148</t>
  </si>
  <si>
    <t>Too Late To Bill</t>
  </si>
  <si>
    <t>D_Deduction;D_Contractual;152;4700150</t>
  </si>
  <si>
    <t>PRO C/A - Self Pay</t>
  </si>
  <si>
    <t>D_Deduction;D_Contractual;152;4700155</t>
  </si>
  <si>
    <t>PRO C/A - Medicaid ACO VT</t>
  </si>
  <si>
    <t>D_Deduction;D_Contractual;152;4700160</t>
  </si>
  <si>
    <t>PRO CONTRACTUAL - EMPLOYEE SELF INSURED</t>
  </si>
  <si>
    <t>D_Deduction;D_Contractual;152;4700165</t>
  </si>
  <si>
    <t>PRO CONTRACTUAL - UVMHN HEALTH ADVANTAGE</t>
  </si>
  <si>
    <t>D_Deduction;D_Contractual;152;4700170</t>
  </si>
  <si>
    <t>PRO C/A - Medicare ACO</t>
  </si>
  <si>
    <t>D_Deduction;D_Contractual;152;4700175</t>
  </si>
  <si>
    <t>PRO C/A - BC VHP ACO</t>
  </si>
  <si>
    <t>D_Deduction;D_Contractual;152;4700200</t>
  </si>
  <si>
    <t>RESERVE ADJUSTMENT-C/A</t>
  </si>
  <si>
    <t>D_Deduction;D_Contractual;152;4700305</t>
  </si>
  <si>
    <t>PRO COVID PATIENT BALANCE ADJ</t>
  </si>
  <si>
    <t>D_Deduction;D_Contractual;152;4700905</t>
  </si>
  <si>
    <t>Prof Rev Adj - CVMC Affiliated Hospital</t>
  </si>
  <si>
    <t>D_Deduction;D_Contractual;152;4700910</t>
  </si>
  <si>
    <t>Prof Rev Adj - Porter Affiliated Hospital</t>
  </si>
  <si>
    <t>D_Deduction;D_Contractual;152;4700920</t>
  </si>
  <si>
    <t>PROF Excellus Revenue Adj - ECH Affiliated Hospital</t>
  </si>
  <si>
    <t>D_Deduction;D_Contractual;152;4700925</t>
  </si>
  <si>
    <t>PROF VHP Revenue Adj - UVMHN-HH Affiliated Hospital</t>
  </si>
  <si>
    <t>D_Deduction;D_Contractual;152;4700995</t>
  </si>
  <si>
    <t>FAHC Preferred - Pro Self Funded Adj</t>
  </si>
  <si>
    <t>D_Deduction;D_Contractual;152;4750115</t>
  </si>
  <si>
    <t>SNF C/A: Medicare</t>
  </si>
  <si>
    <t>D_Deduction;D_Contractual;152;4750116</t>
  </si>
  <si>
    <t>SNF C/A Medicare B</t>
  </si>
  <si>
    <t>D_Deduction;D_Contractual;152;4750117</t>
  </si>
  <si>
    <t>SNF C/A MC Ancillary</t>
  </si>
  <si>
    <t>D_Deduction;D_Contractual;152;4750120</t>
  </si>
  <si>
    <t>SNF C/A Medicaid</t>
  </si>
  <si>
    <t>D_Deduction;D_Contractual;152;4750121</t>
  </si>
  <si>
    <t>SNF C/A Medicaid Ancillary</t>
  </si>
  <si>
    <t>D_Deduction;D_Contractual;152;4750130</t>
  </si>
  <si>
    <t>SNF C/A: Public Agencies</t>
  </si>
  <si>
    <t>D_Deduction;D_Contractual;152;4750140</t>
  </si>
  <si>
    <t>SNF C/A: Commercial</t>
  </si>
  <si>
    <t>D_Deduction;D_Contractual;152;4750150</t>
  </si>
  <si>
    <t>SNF C/A: Self Pay</t>
  </si>
  <si>
    <t>D_Deduction;D_Contractual;152;4750151</t>
  </si>
  <si>
    <t>SNF Lost Revenue</t>
  </si>
  <si>
    <t>D_Deduction;D_Contractual;152;4750170</t>
  </si>
  <si>
    <t>SNF C/A Medicare ACO</t>
  </si>
  <si>
    <t>D_Deduction;D_Contractual;152;4750171</t>
  </si>
  <si>
    <t>SNF C/A MC ACO Ancillary</t>
  </si>
  <si>
    <t>Total Deductions From Patient Revenue</t>
  </si>
  <si>
    <t>[aq4;ACCT.HNDetail_L500='D_Deduction' and ACCT.HNDetail_L50='D_Denials']</t>
  </si>
  <si>
    <t>D_Deduction;D_Denials;153;4810090</t>
  </si>
  <si>
    <t>IP DENIAL - BC VHP</t>
  </si>
  <si>
    <t>D_Deduction;D_Denials;153;4810105</t>
  </si>
  <si>
    <t>IP DENIAL - BC VT</t>
  </si>
  <si>
    <t>D_Deduction;D_Denials;153;4810107</t>
  </si>
  <si>
    <t>IP DENIAL - EXCELLUS</t>
  </si>
  <si>
    <t>D_Deduction;D_Denials;153;4810110</t>
  </si>
  <si>
    <t>IP DENIAL - BC OTHER</t>
  </si>
  <si>
    <t>D_Deduction;D_Denials;153;4810113</t>
  </si>
  <si>
    <t>IP DENIAL - CIGNA</t>
  </si>
  <si>
    <t>D_Deduction;D_Denials;153;4810114</t>
  </si>
  <si>
    <t>IP DENIAL - MVP</t>
  </si>
  <si>
    <t>D_Deduction;D_Denials;153;4810115</t>
  </si>
  <si>
    <t>IP DENIAL - MEDICARE</t>
  </si>
  <si>
    <t>D_Deduction;D_Denials;153;4810120</t>
  </si>
  <si>
    <t>IP DENIAL - MEDICAID VT</t>
  </si>
  <si>
    <t>D_Deduction;D_Denials;153;4810125</t>
  </si>
  <si>
    <t>IP DENIAL - MEDICAID NY &amp; OTHER</t>
  </si>
  <si>
    <t>D_Deduction;D_Denials;153;4810130</t>
  </si>
  <si>
    <t>IP DENIAL - PUBLIC AGENCY</t>
  </si>
  <si>
    <t>D_Deduction;D_Denials;153;4810131</t>
  </si>
  <si>
    <t>IP DENIAL - MEDICARE ADVANTAGE</t>
  </si>
  <si>
    <t>D_Deduction;D_Denials;153;4810140</t>
  </si>
  <si>
    <t>IP DENIAL - COMMERCIAL</t>
  </si>
  <si>
    <t>D_Deduction;D_Denials;153;4810147</t>
  </si>
  <si>
    <t>IP DENIAL - OTHER</t>
  </si>
  <si>
    <t>D_Deduction;D_Denials;153;4810150</t>
  </si>
  <si>
    <t>IP DENIAL - SELF PAY</t>
  </si>
  <si>
    <t>D_Deduction;D_Denials;153;4810155</t>
  </si>
  <si>
    <t>IP DENIAL - MEDICAID ACO VT</t>
  </si>
  <si>
    <t>D_Deduction;D_Denials;153;4810160</t>
  </si>
  <si>
    <t>IP DENIAL - EMPLOYEE SELF INSURED</t>
  </si>
  <si>
    <t>D_Deduction;D_Denials;153;4810165</t>
  </si>
  <si>
    <t>IP DENIAL - UVMHN HEALTH ADVANTAGE</t>
  </si>
  <si>
    <t>D_Deduction;D_Denials;153;4810170</t>
  </si>
  <si>
    <t>IP DENIAL - MEDICARE ACO</t>
  </si>
  <si>
    <t>D_Deduction;D_Denials;153;4820090</t>
  </si>
  <si>
    <t>OP DENIAL - BC VHP</t>
  </si>
  <si>
    <t>D_Deduction;D_Denials;153;4820105</t>
  </si>
  <si>
    <t>OP DENIAL - BC VT</t>
  </si>
  <si>
    <t>D_Deduction;D_Denials;153;4820107</t>
  </si>
  <si>
    <t>OP DENIAL - EXCELLUS</t>
  </si>
  <si>
    <t>D_Deduction;D_Denials;153;4820109</t>
  </si>
  <si>
    <t>OP DENIAL - EMPIRE</t>
  </si>
  <si>
    <t>D_Deduction;D_Denials;153;4820110</t>
  </si>
  <si>
    <t>OP DENIAL - BC OTHER</t>
  </si>
  <si>
    <t>D_Deduction;D_Denials;153;4820113</t>
  </si>
  <si>
    <t>OP DENIAL - CIGNA</t>
  </si>
  <si>
    <t>D_Deduction;D_Denials;153;4820114</t>
  </si>
  <si>
    <t>OP DENIAL - MVP</t>
  </si>
  <si>
    <t>D_Deduction;D_Denials;153;4820115</t>
  </si>
  <si>
    <t>OP DENIAL - MEDICARE</t>
  </si>
  <si>
    <t>D_Deduction;D_Denials;153;4820120</t>
  </si>
  <si>
    <t>OP DENIAL - MEDICAID VT</t>
  </si>
  <si>
    <t>D_Deduction;D_Denials;153;4820125</t>
  </si>
  <si>
    <t>OP DENIAL - MEDICAID NY &amp; OTHER</t>
  </si>
  <si>
    <t>D_Deduction;D_Denials;153;4820130</t>
  </si>
  <si>
    <t>OP DENIAL - PUBLIC AGENCY</t>
  </si>
  <si>
    <t>D_Deduction;D_Denials;153;4820131</t>
  </si>
  <si>
    <t>OP DENIAL - MEDICARE ADVANTAGE</t>
  </si>
  <si>
    <t>D_Deduction;D_Denials;153;4820135</t>
  </si>
  <si>
    <t>OP DENIAL - WORK COMP</t>
  </si>
  <si>
    <t>D_Deduction;D_Denials;153;4820140</t>
  </si>
  <si>
    <t>OP DENIAL - COMMERCIAL</t>
  </si>
  <si>
    <t>D_Deduction;D_Denials;153;4820147</t>
  </si>
  <si>
    <t>OP DENIAL - OTHER</t>
  </si>
  <si>
    <t>D_Deduction;D_Denials;153;4820150</t>
  </si>
  <si>
    <t>OP DENIAL - SELF PAY</t>
  </si>
  <si>
    <t>D_Deduction;D_Denials;153;4820155</t>
  </si>
  <si>
    <t>OP DENIAL - MEDICAID ACO VT</t>
  </si>
  <si>
    <t>D_Deduction;D_Denials;153;4820160</t>
  </si>
  <si>
    <t>OP DENIAL - EMPLOYEE SELF INSURED</t>
  </si>
  <si>
    <t>D_Deduction;D_Denials;153;4820165</t>
  </si>
  <si>
    <t>OP DENIAL - UVMHN HEALTH ADVANTAGE</t>
  </si>
  <si>
    <t>D_Deduction;D_Denials;153;4820170</t>
  </si>
  <si>
    <t>OP DENIAL - MEDICARE ACO</t>
  </si>
  <si>
    <t>D_Deduction;D_Denials;153;4830090</t>
  </si>
  <si>
    <t>PRO DENIAL - BC VHP</t>
  </si>
  <si>
    <t>D_Deduction;D_Denials;153;4830105</t>
  </si>
  <si>
    <t>PRO DENIAL - BC VT</t>
  </si>
  <si>
    <t>D_Deduction;D_Denials;153;4830107</t>
  </si>
  <si>
    <t>PRO DENIAL - EXCELLUS</t>
  </si>
  <si>
    <t>D_Deduction;D_Denials;153;4830110</t>
  </si>
  <si>
    <t>PRO DENIAL - BC OTHER</t>
  </si>
  <si>
    <t>D_Deduction;D_Denials;153;4830113</t>
  </si>
  <si>
    <t>PRO DENIAL - CIGNA</t>
  </si>
  <si>
    <t>D_Deduction;D_Denials;153;4830114</t>
  </si>
  <si>
    <t>PRO DENIAL - MVP</t>
  </si>
  <si>
    <t>D_Deduction;D_Denials;153;4830115</t>
  </si>
  <si>
    <t>PRO DENIAL - MEDICARE</t>
  </si>
  <si>
    <t>D_Deduction;D_Denials;153;4830120</t>
  </si>
  <si>
    <t>PRO DENIAL - MEDICAID VT</t>
  </si>
  <si>
    <t>D_Deduction;D_Denials;153;4830125</t>
  </si>
  <si>
    <t>PRO DENIAL - MEDICAID NY &amp; OTHER</t>
  </si>
  <si>
    <t>D_Deduction;D_Denials;153;4830130</t>
  </si>
  <si>
    <t>PRO DENIAL - PUBLIC AGENCY</t>
  </si>
  <si>
    <t>D_Deduction;D_Denials;153;4830131</t>
  </si>
  <si>
    <t>PRO DENIAL - MEDICARE ADVANTAGE</t>
  </si>
  <si>
    <t>D_Deduction;D_Denials;153;4830135</t>
  </si>
  <si>
    <t>PRO DENIAL - WORK COMP</t>
  </si>
  <si>
    <t>D_Deduction;D_Denials;153;4830140</t>
  </si>
  <si>
    <t>PRO DENIAL - COMMERCIAL</t>
  </si>
  <si>
    <t>D_Deduction;D_Denials;153;4830147</t>
  </si>
  <si>
    <t>PRO DENIAL - OTHER</t>
  </si>
  <si>
    <t>D_Deduction;D_Denials;153;4830150</t>
  </si>
  <si>
    <t>PRO DENIAL - SELF PAY</t>
  </si>
  <si>
    <t>D_Deduction;D_Denials;153;4830155</t>
  </si>
  <si>
    <t>PRO DENIAL - MEDICAID ACO VT</t>
  </si>
  <si>
    <t>D_Deduction;D_Denials;153;4830160</t>
  </si>
  <si>
    <t>PRO DENIAL - EMPLOYEE SELF INSURED</t>
  </si>
  <si>
    <t>D_Deduction;D_Denials;153;4830165</t>
  </si>
  <si>
    <t>PRO DENIAL - UVMHN Health Advantage</t>
  </si>
  <si>
    <t>D_Deduction;D_Denials;153;4830170</t>
  </si>
  <si>
    <t>PRO DENIAL - MEDICARE ACO</t>
  </si>
  <si>
    <t>Total Denials</t>
  </si>
  <si>
    <t>[aq4;ACCT.HNDetail_L500='D_Deduction' and ACCT.HNDetail_L50='D_DSH']</t>
  </si>
  <si>
    <t>D_Deduction;D_DSH;155;4300010</t>
  </si>
  <si>
    <t>Inpatient State DSH Receipts</t>
  </si>
  <si>
    <t>Total DSH Payment</t>
  </si>
  <si>
    <t>[aq2; ACCT.HNDetail_L500='R_FPPRev']</t>
  </si>
  <si>
    <t>[aq3;ACCT.HNDetail_L500='R_FPPRev']</t>
  </si>
  <si>
    <t>Fixed Prospective Payments</t>
  </si>
  <si>
    <t>[aq4;ACCT.HNDetail_L500='R_FPPRev' and ACCT.HNDetail_L50='R_OCV']</t>
  </si>
  <si>
    <t>R_FPPRev;R_OCV;170;3400115</t>
  </si>
  <si>
    <t>Medicare Blueprint PMPM</t>
  </si>
  <si>
    <t>R_FPPRev;R_OCV;170;5000115</t>
  </si>
  <si>
    <t>CHT Funding Medicare</t>
  </si>
  <si>
    <t>R_FPPRev;R_OCV;170;5400216</t>
  </si>
  <si>
    <t>OP Medicare Other Reform Pmts</t>
  </si>
  <si>
    <t>R_FPPRev;R_OCV;170;5400220</t>
  </si>
  <si>
    <t>PRO Vermont Medicaid Other Reform Pmts</t>
  </si>
  <si>
    <t>R_FPPRev;R_OCV;170;5400221</t>
  </si>
  <si>
    <t>PRO Medicare Other Reform Pmts</t>
  </si>
  <si>
    <t>R_FPPRev;R_OCV;170;5400222</t>
  </si>
  <si>
    <t>PRO BC VHP ACO Other Reform Pmts</t>
  </si>
  <si>
    <t>Total OCV Value and Care Coordination Payments</t>
  </si>
  <si>
    <t>[aq4;ACCT.HNDetail_L500='R_FPPRev' and ACCT.HNDetail_L50='R_FPP']</t>
  </si>
  <si>
    <t>R_FPPRev;R_FPP;171;5400110</t>
  </si>
  <si>
    <t>IP Vermont Medicaid Next Gen Payments</t>
  </si>
  <si>
    <t>R_FPPRev;R_FPP;171;5400111</t>
  </si>
  <si>
    <t>IP Medicare ACO Payments</t>
  </si>
  <si>
    <t>R_FPPRev;R_FPP;171;5400115</t>
  </si>
  <si>
    <t>OP Vermont Medicaid Next Gen Payments</t>
  </si>
  <si>
    <t>R_FPPRev;R_FPP;171;5400116</t>
  </si>
  <si>
    <t>OP Medicare ACO Payments</t>
  </si>
  <si>
    <t>R_FPPRev;R_FPP;171;5400120</t>
  </si>
  <si>
    <t>PRO Vermont Medicaid Next Gen Payments</t>
  </si>
  <si>
    <t>R_FPPRev;R_FPP;171;5400121</t>
  </si>
  <si>
    <t>PRO Medicare ACO Payments</t>
  </si>
  <si>
    <t>R_FPPRev;R_FPP;171;5400310</t>
  </si>
  <si>
    <t>Institutional IP VMNG Deductions</t>
  </si>
  <si>
    <t>R_FPPRev;R_FPP;171;5400311</t>
  </si>
  <si>
    <t>SNF MC ACO FPP</t>
  </si>
  <si>
    <t>R_FPPRev;R_FPP;171;5400312</t>
  </si>
  <si>
    <t>Institutional IP BC/BS Deductions</t>
  </si>
  <si>
    <t>R_FPPRev;R_FPP;171;5400313</t>
  </si>
  <si>
    <t>Institutional IP Medicare Deductions</t>
  </si>
  <si>
    <t>R_FPPRev;R_FPP;171;5400315</t>
  </si>
  <si>
    <t>Institutional OP VMNG Deductions</t>
  </si>
  <si>
    <t>R_FPPRev;R_FPP;171;5400316</t>
  </si>
  <si>
    <t>Institutional OP Medicare Deductions</t>
  </si>
  <si>
    <t>R_FPPRev;R_FPP;171;5400317</t>
  </si>
  <si>
    <t>Institutional OP BC/BS Deductions</t>
  </si>
  <si>
    <t>R_FPPRev;R_FPP;171;5400320</t>
  </si>
  <si>
    <t>Professional VMNG Deductions</t>
  </si>
  <si>
    <t>R_FPPRev;R_FPP;171;5400321</t>
  </si>
  <si>
    <t>Professional Medicare Deductions</t>
  </si>
  <si>
    <t>R_FPPRev;R_FPP;171;5400322</t>
  </si>
  <si>
    <t>PRO BC VHP ACO Deductions</t>
  </si>
  <si>
    <t>R_FPPRev;R_FPP;171;5400333</t>
  </si>
  <si>
    <t>SNF MC Deductions</t>
  </si>
  <si>
    <t>R_FPPRev;R_FPP;171;5400510</t>
  </si>
  <si>
    <t>IP C/A - Medicaid ACO Other Adjustments</t>
  </si>
  <si>
    <t>R_FPPRev;R_FPP;171;5400511</t>
  </si>
  <si>
    <t>IP C/A - Medicare ACO Other Adjustments</t>
  </si>
  <si>
    <t>R_FPPRev;R_FPP;171;5400515</t>
  </si>
  <si>
    <t>OP C/A - Medicaid ACO Other Adjustments</t>
  </si>
  <si>
    <t>R_FPPRev;R_FPP;171;5400516</t>
  </si>
  <si>
    <t>OP C/A - Medicare ACO Other Adjustments</t>
  </si>
  <si>
    <t>R_FPPRev;R_FPP;171;5400520</t>
  </si>
  <si>
    <t>PRO C/A - Medicaid ACO Other Adjustments</t>
  </si>
  <si>
    <t>R_FPPRev;R_FPP;171;5400521</t>
  </si>
  <si>
    <t>PRO C/A - Medicare ACO Other Adjustments</t>
  </si>
  <si>
    <t>R_FPPRev;R_FPP;171;5400522</t>
  </si>
  <si>
    <t>SNF C/A - Medicare ACO Other Adjustments</t>
  </si>
  <si>
    <t>Total Fixed Prospective Payments (FPP)</t>
  </si>
  <si>
    <t>Total Fixed Prospective Payments</t>
  </si>
  <si>
    <t>[aq2; ACCT.HNDetail_L500='R_OtherRev']</t>
  </si>
  <si>
    <t>[aq3;ACCT.HNDetail_L500='R_OtherRev']</t>
  </si>
  <si>
    <t>[aq4;ACCT.HNDetail_L500='R_OtherRev' and ACCT.HNDetail_L50='R_Premium']</t>
  </si>
  <si>
    <t>R_OtherRev;R_Premium;180;3400005</t>
  </si>
  <si>
    <t>VHP Managed Care Income</t>
  </si>
  <si>
    <t>R_OtherRev;R_Premium;180;3400105</t>
  </si>
  <si>
    <t>BCBS Blueprint PMPM</t>
  </si>
  <si>
    <t>R_OtherRev;R_Premium;180;3400113</t>
  </si>
  <si>
    <t>Cigna Blueprint PMPM</t>
  </si>
  <si>
    <t>R_OtherRev;R_Premium;180;3400120</t>
  </si>
  <si>
    <t>Medicaid Blueprint PMPM</t>
  </si>
  <si>
    <t>R_OtherRev;R_Premium;180;3400400</t>
  </si>
  <si>
    <t>Payer Incentive Premium Revenue</t>
  </si>
  <si>
    <t>R_OtherRev;R_Premium;180;5000245</t>
  </si>
  <si>
    <t>Other Program Income</t>
  </si>
  <si>
    <t>Total Premium Revenue and Payer Incentives</t>
  </si>
  <si>
    <t>[aq4;ACCT.HNDetail_L500='R_OtherRev' and ACCT.HNDetail_L50='R_OPPharm']</t>
  </si>
  <si>
    <t>R_OtherRev;R_OPPharm;181;3050010</t>
  </si>
  <si>
    <t>FAOP Sales Rx</t>
  </si>
  <si>
    <t>Total Retail Pharmacy Revenue</t>
  </si>
  <si>
    <t>[aq4;ACCT.HNDetail_L500='R_OtherRev' and ACCT.HNDetail_L50='R_340B']</t>
  </si>
  <si>
    <t>R_OtherRev;R_340B;182;3050012</t>
  </si>
  <si>
    <t>340B Contract Pharmacy</t>
  </si>
  <si>
    <t>R_OtherRev;R_340B;182;3050022</t>
  </si>
  <si>
    <t>340B COGS (A/P use)</t>
  </si>
  <si>
    <t>R_OtherRev;R_340B;182;3050023</t>
  </si>
  <si>
    <t>340B Fees (FE credit billing)</t>
  </si>
  <si>
    <t>Total Contract 340B Pharmacy Revenue</t>
  </si>
  <si>
    <t>[aq4;ACCT.HNDetail_L500='R_OtherRev' and ACCT.HNDetail_L50='R_Cafeteria']</t>
  </si>
  <si>
    <t>R_OtherRev;R_Cafeteria;183;5000510</t>
  </si>
  <si>
    <t>Cafeteria Sales</t>
  </si>
  <si>
    <t>R_OtherRev;R_Cafeteria;183;5000550</t>
  </si>
  <si>
    <t>Outside Catering Income</t>
  </si>
  <si>
    <t>Total Cafeteria Revenue</t>
  </si>
  <si>
    <t>[aq4;ACCT.HNDetail_L500='R_OtherRev' and ACCT.HNDetail_L50='R_OthrRevClient']</t>
  </si>
  <si>
    <t>R_OtherRev;R_OthrRevClient;184;5000700</t>
  </si>
  <si>
    <t>Client Services Gross</t>
  </si>
  <si>
    <t>R_OtherRev;R_OthrRevClient;184;5000705</t>
  </si>
  <si>
    <t>Client Services Deductions</t>
  </si>
  <si>
    <t>Total Institutional Services Revenue</t>
  </si>
  <si>
    <t>[aq4;ACCT.HNDetail_L500='R_OtherRev' and ACCT.HNDetail_L50='R_OtherRev']</t>
  </si>
  <si>
    <t>R_OtherRev;R_OtherRev;185;3400010</t>
  </si>
  <si>
    <t>Ladies First Admin Fees</t>
  </si>
  <si>
    <t>R_OtherRev;R_OtherRev;185;5000105</t>
  </si>
  <si>
    <t>CHT Funding BCBS</t>
  </si>
  <si>
    <t>R_OtherRev;R_OtherRev;185;5000113</t>
  </si>
  <si>
    <t>CHT Funding Cigna</t>
  </si>
  <si>
    <t>R_OtherRev;R_OtherRev;185;5000114</t>
  </si>
  <si>
    <t>CHT Funding MVP</t>
  </si>
  <si>
    <t>R_OtherRev;R_OtherRev;185;5000120</t>
  </si>
  <si>
    <t>CHT Funding Medicaid</t>
  </si>
  <si>
    <t>R_OtherRev;R_OtherRev;185;5000125</t>
  </si>
  <si>
    <t>OCV PHM Revenue</t>
  </si>
  <si>
    <t>R_OtherRev;R_OtherRev;185;5000126</t>
  </si>
  <si>
    <t>CIGNA CAC Revenue</t>
  </si>
  <si>
    <t>R_OtherRev;R_OtherRev;185;5000127</t>
  </si>
  <si>
    <t>United MAPCPI/MCAIP Revenue</t>
  </si>
  <si>
    <t>R_OtherRev;R_OtherRev;185;5000128</t>
  </si>
  <si>
    <t>VT Blue Advantage Revenue</t>
  </si>
  <si>
    <t>R_OtherRev;R_OtherRev;185;5000129</t>
  </si>
  <si>
    <t>OCV Mental Health Revenue</t>
  </si>
  <si>
    <t>R_OtherRev;R_OtherRev;185;5000205</t>
  </si>
  <si>
    <t>Service Charge Inc - Radiology</t>
  </si>
  <si>
    <t>R_OtherRev;R_OtherRev;185;5000240</t>
  </si>
  <si>
    <t>Federal Grant Indirect Recovery</t>
  </si>
  <si>
    <t>R_OtherRev;R_OtherRev;185;5000250</t>
  </si>
  <si>
    <t>Wellness Program</t>
  </si>
  <si>
    <t>R_OtherRev;R_OtherRev;185;5000253</t>
  </si>
  <si>
    <t>FAHC Employee Wellness</t>
  </si>
  <si>
    <t>R_OtherRev;R_OtherRev;185;5000275</t>
  </si>
  <si>
    <t>Conference Fee Income</t>
  </si>
  <si>
    <t>R_OtherRev;R_OtherRev;185;5000421</t>
  </si>
  <si>
    <t>Medical Records</t>
  </si>
  <si>
    <t>R_OtherRev;R_OtherRev;185;5000800</t>
  </si>
  <si>
    <t>Miscellaneous Income</t>
  </si>
  <si>
    <t>R_OtherRev;R_OtherRev;185;5000803</t>
  </si>
  <si>
    <t>UMEA Contributions</t>
  </si>
  <si>
    <t>R_OtherRev;R_OtherRev;185;5100100</t>
  </si>
  <si>
    <t>Grant Income</t>
  </si>
  <si>
    <t>R_OtherRev;R_OtherRev;185;5200010</t>
  </si>
  <si>
    <t>Contract Income</t>
  </si>
  <si>
    <t>R_OtherRev;R_OtherRev;185;5200015</t>
  </si>
  <si>
    <t>Other Patient Income</t>
  </si>
  <si>
    <t>R_OtherRev;R_OtherRev;185;5300260</t>
  </si>
  <si>
    <t>Business Rental Income</t>
  </si>
  <si>
    <t>R_OtherRev;R_OtherRev;185;5800100</t>
  </si>
  <si>
    <t>Sundry Fund - Other Revenue</t>
  </si>
  <si>
    <t>[aq4;ACCT.HNDetail_L500='R_OtherRev' and ACCT.HNDetail_L50='R_AssetsRelsdRestr']</t>
  </si>
  <si>
    <t>R_OtherRev;R_AssetsRelsdRestr;186;5000850</t>
  </si>
  <si>
    <t>Assets Released Oper</t>
  </si>
  <si>
    <t>Total Net Assets Released from Restriction</t>
  </si>
  <si>
    <t>[aq2; ACCT.HNDetail_L500='E_Salaries']</t>
  </si>
  <si>
    <t>[aq3;ACCT.HNDetail_L500='E_Salaries']</t>
  </si>
  <si>
    <t>[aq4;ACCT.HNDetail_L500='E_Salaries' and ACCT.HNDetail_L50='E_SalariesPhy']</t>
  </si>
  <si>
    <t>E_Salaries;E_SalariesPhy;220;6000003</t>
  </si>
  <si>
    <t>E_Salaries;E_SalariesPhy;220;6000010</t>
  </si>
  <si>
    <t>Salaries: UVMHN MG Physicians</t>
  </si>
  <si>
    <t>E_Salaries;E_SalariesPhy;220;6000014</t>
  </si>
  <si>
    <t>Salaries: UVMMG Physician - Supplemental</t>
  </si>
  <si>
    <t>E_Salaries;E_SalariesPhy;220;6000700</t>
  </si>
  <si>
    <t>Salaries: Physician Affiliated Recovery</t>
  </si>
  <si>
    <t>E_Salaries;E_SalariesPhy;220;6000710</t>
  </si>
  <si>
    <t>Salaries: MD PO Expense</t>
  </si>
  <si>
    <t>E_Salaries;E_SalariesPhy;220;6640095</t>
  </si>
  <si>
    <t>Physician Locum Tenens</t>
  </si>
  <si>
    <t>Total Salaries: Physicians</t>
  </si>
  <si>
    <t>[aq4;ACCT.HNDetail_L500='E_Salaries' and ACCT.HNDetail_L50='E_SalariesProd']</t>
  </si>
  <si>
    <t>E_Salaries;E_SalariesProd;221;6000020</t>
  </si>
  <si>
    <t>Salaries: Residents / Fellows</t>
  </si>
  <si>
    <t>E_Salaries;E_SalariesProd;221;6000040</t>
  </si>
  <si>
    <t>Salaries: APP</t>
  </si>
  <si>
    <t>E_Salaries;E_SalariesProd;221;6000052</t>
  </si>
  <si>
    <t>Salaries: Techs</t>
  </si>
  <si>
    <t>E_Salaries;E_SalariesProd;221;6000054</t>
  </si>
  <si>
    <t>Salaries: All Other</t>
  </si>
  <si>
    <t>E_Salaries;E_SalariesProd;221;6000088</t>
  </si>
  <si>
    <t>Salaries: Other Staff Non-Productive Other</t>
  </si>
  <si>
    <t>E_Salaries;E_SalariesProd;221;6000089</t>
  </si>
  <si>
    <t>Salaries: Other Staff Non-Productive Regular</t>
  </si>
  <si>
    <t>E_Salaries;E_SalariesProd;221;6000090</t>
  </si>
  <si>
    <t>Salaries: Other Staff Productive Regular</t>
  </si>
  <si>
    <t>E_Salaries;E_SalariesProd;221;6000100</t>
  </si>
  <si>
    <t>Salaries: Other Staff Urgent Pay</t>
  </si>
  <si>
    <t>E_Salaries;E_SalariesProd;221;6000104</t>
  </si>
  <si>
    <t>Salaries: Other Staff Productive Overtime</t>
  </si>
  <si>
    <t>E_Salaries;E_SalariesProd;221;6000105</t>
  </si>
  <si>
    <t>Salaries: Other Staff Called In</t>
  </si>
  <si>
    <t>E_Salaries;E_SalariesProd;221;6000106</t>
  </si>
  <si>
    <t>Salaries: Other Staff Holiday</t>
  </si>
  <si>
    <t>E_Salaries;E_SalariesProd;221;6000107</t>
  </si>
  <si>
    <t>Salaries: Productive-NonDirect</t>
  </si>
  <si>
    <t>E_Salaries;E_SalariesProd;221;6000108</t>
  </si>
  <si>
    <t>Salaries: Other Staff Education</t>
  </si>
  <si>
    <t>E_Salaries;E_SalariesProd;221;6000109</t>
  </si>
  <si>
    <t>Salaries: Other Staff Orientation</t>
  </si>
  <si>
    <t>E_Salaries;E_SalariesProd;221;6640855</t>
  </si>
  <si>
    <t>Traveler/Agency Fees</t>
  </si>
  <si>
    <t>Total Salaries: Staff, Residents, Fellows, &amp; APPs</t>
  </si>
  <si>
    <t>[aq4;ACCT.HNDetail_L500='E_Salaries' and ACCT.HNDetail_L50='E_SalariesPhyOth']</t>
  </si>
  <si>
    <t>E_Salaries;E_SalariesPhyOth;230;6000002</t>
  </si>
  <si>
    <t>Salaries: FAHC Physician - Incentive</t>
  </si>
  <si>
    <t>E_Salaries;E_SalariesPhyOth;230;6000011</t>
  </si>
  <si>
    <t>Salaries: UVMU Physicians</t>
  </si>
  <si>
    <t>E_Salaries;E_SalariesPhyOth;230;6000012</t>
  </si>
  <si>
    <t>Salaries: Physician Incentive</t>
  </si>
  <si>
    <t>E_Salaries;E_SalariesPhyOth;230;6000015</t>
  </si>
  <si>
    <t>Salaries: Grant Physician</t>
  </si>
  <si>
    <t>E_Salaries;E_SalariesPhyOth;230;6000018</t>
  </si>
  <si>
    <t>Salaries: Physician Salary Reclass / Liability</t>
  </si>
  <si>
    <t>E_Salaries;E_SalariesPhyOth;230;6000019</t>
  </si>
  <si>
    <t>Salaries: Physician Incentive Reclass / Liability</t>
  </si>
  <si>
    <t>E_Salaries;E_SalariesPhyOth;230;6000034</t>
  </si>
  <si>
    <t>Salaries: UVMMG Physician Leadership Incentive</t>
  </si>
  <si>
    <t>E_Salaries;E_SalariesPhyOth;230;6000092</t>
  </si>
  <si>
    <t>Salaries: Phys Reimb &amp; Allocations</t>
  </si>
  <si>
    <t>E_Salaries;E_SalariesPhyOth;230;6000701</t>
  </si>
  <si>
    <t>Salaries: Physician Affiliated CTO Recovery</t>
  </si>
  <si>
    <t>E_Salaries;E_SalariesPhyOth;230;6000900</t>
  </si>
  <si>
    <t>Salaries: Inter Dept/Co Charge: Physician</t>
  </si>
  <si>
    <t>E_Salaries;E_SalariesPhyOth;230;6000901</t>
  </si>
  <si>
    <t>Salaries: Inter Dept/Co Credit: Physician</t>
  </si>
  <si>
    <t>E_Salaries;E_SalariesPhyOth;230;6030213</t>
  </si>
  <si>
    <t>Physician CTO Accrual</t>
  </si>
  <si>
    <t>Total Salaries: Physicians Other</t>
  </si>
  <si>
    <t>[aq4;ACCT.HNDetail_L500='E_Salaries' and ACCT.HNDetail_L50='E_SalariesOth']</t>
  </si>
  <si>
    <t>E_Salaries;E_SalariesOth;231;6000041</t>
  </si>
  <si>
    <t>Salaries: APP Incentive Prog</t>
  </si>
  <si>
    <t>E_Salaries;E_SalariesOth;231;6000042</t>
  </si>
  <si>
    <t>Salaries: APP Reclass / Liability</t>
  </si>
  <si>
    <t>E_Salaries;E_SalariesOth;231;6000043</t>
  </si>
  <si>
    <t>Salaries: APP Incentive Reclass / Liability</t>
  </si>
  <si>
    <t>E_Salaries;E_SalariesOth;231;6000080</t>
  </si>
  <si>
    <t>Salaries: Other Staff Salary Reclass / Liability</t>
  </si>
  <si>
    <t>E_Salaries;E_SalariesOth;231;6000081</t>
  </si>
  <si>
    <t>Salaries: Other Staff Incentive Reclass/Liability</t>
  </si>
  <si>
    <t>E_Salaries;E_SalariesOth;231;6000082</t>
  </si>
  <si>
    <t>Salaries: Leadership Incentive Reclass / Liability</t>
  </si>
  <si>
    <t>E_Salaries;E_SalariesOth;231;6000093</t>
  </si>
  <si>
    <t>Salaries: Other Staff Reimb And Alloc</t>
  </si>
  <si>
    <t>E_Salaries;E_SalariesOth;231;6000094</t>
  </si>
  <si>
    <t>Salaries: Other Staff Incentive</t>
  </si>
  <si>
    <t>E_Salaries;E_SalariesOth;231;6000096</t>
  </si>
  <si>
    <t>Salaries: Grant Other-Staff Charge</t>
  </si>
  <si>
    <t>E_Salaries;E_SalariesOth;231;6000097</t>
  </si>
  <si>
    <t>Salaries: Leadership Incentive</t>
  </si>
  <si>
    <t>E_Salaries;E_SalariesOth;231;6000101</t>
  </si>
  <si>
    <t>Salaries: Employee Appreciation</t>
  </si>
  <si>
    <t>E_Salaries;E_SalariesOth;231;6000725</t>
  </si>
  <si>
    <t>APP Salary Affiliated Recovery</t>
  </si>
  <si>
    <t>E_Salaries;E_SalariesOth;231;6000750</t>
  </si>
  <si>
    <t>Salaries: Staff Affiliated Recovery</t>
  </si>
  <si>
    <t>E_Salaries;E_SalariesOth;231;6000906</t>
  </si>
  <si>
    <t>Salaries: Inter Dept/Co Charge: APP</t>
  </si>
  <si>
    <t>E_Salaries;E_SalariesOth;231;6000907</t>
  </si>
  <si>
    <t>Salaries: Inter Dept/Co Credit: APP</t>
  </si>
  <si>
    <t>E_Salaries;E_SalariesOth;231;6030212</t>
  </si>
  <si>
    <t>CTO Net Accrual</t>
  </si>
  <si>
    <t>Total Salaries: Staff Other</t>
  </si>
  <si>
    <t>[aq2; ACCT.HNDetail_L500='E_Benefits']</t>
  </si>
  <si>
    <t>[aq3;ACCT.HNDetail_L500='E_Benefits']</t>
  </si>
  <si>
    <t>[aq4;ACCT.HNDetail_L500='E_Benefits' and ACCT.HNDetail_L50='E_Benefits']</t>
  </si>
  <si>
    <t>E_Benefits;E_Benefits;240;6030015</t>
  </si>
  <si>
    <t>UVMMG Physician Life Insurance</t>
  </si>
  <si>
    <t>E_Benefits;E_Benefits;240;6030020</t>
  </si>
  <si>
    <t>UVM Physician Fringe</t>
  </si>
  <si>
    <t>E_Benefits;E_Benefits;240;6030025</t>
  </si>
  <si>
    <t>Grant Physician Fringe</t>
  </si>
  <si>
    <t>E_Benefits;E_Benefits;240;6030026</t>
  </si>
  <si>
    <t>Grant Staff Fringe</t>
  </si>
  <si>
    <t>E_Benefits;E_Benefits;240;6030035</t>
  </si>
  <si>
    <t>Reimb And Alloc: Physician Fringe</t>
  </si>
  <si>
    <t>E_Benefits;E_Benefits;240;6030080</t>
  </si>
  <si>
    <t>Reclass / Liability: Other Staff Fringe</t>
  </si>
  <si>
    <t>E_Benefits;E_Benefits;240;6030095</t>
  </si>
  <si>
    <t>UVMMG Physician LTD</t>
  </si>
  <si>
    <t>E_Benefits;E_Benefits;240;6030100</t>
  </si>
  <si>
    <t>Allocated Fringe</t>
  </si>
  <si>
    <t>E_Benefits;E_Benefits;240;6030102</t>
  </si>
  <si>
    <t>Allocated Fringe: Other-Staff</t>
  </si>
  <si>
    <t>E_Benefits;E_Benefits;240;6030104</t>
  </si>
  <si>
    <t>Allocated Fringe: Physicians</t>
  </si>
  <si>
    <t>E_Benefits;E_Benefits;240;6030106</t>
  </si>
  <si>
    <t>Allocated Fringe: APP</t>
  </si>
  <si>
    <t>E_Benefits;E_Benefits;240;6030109</t>
  </si>
  <si>
    <t>UVMMG Physicians FICA</t>
  </si>
  <si>
    <t>E_Benefits;E_Benefits;240;6030110</t>
  </si>
  <si>
    <t>FICA Taxes</t>
  </si>
  <si>
    <t>E_Benefits;E_Benefits;240;6030111</t>
  </si>
  <si>
    <t>FAHC Physicians FICA</t>
  </si>
  <si>
    <t>E_Benefits;E_Benefits;240;6030120</t>
  </si>
  <si>
    <t>Life Insurance Non MD</t>
  </si>
  <si>
    <t>E_Benefits;E_Benefits;240;6030122</t>
  </si>
  <si>
    <t>Supplemental Retirement Benefit</t>
  </si>
  <si>
    <t>E_Benefits;E_Benefits;240;6030125</t>
  </si>
  <si>
    <t>Long Term Disability Non MD</t>
  </si>
  <si>
    <t>E_Benefits;E_Benefits;240;6030130</t>
  </si>
  <si>
    <t>Health Insurance Non MD</t>
  </si>
  <si>
    <t>E_Benefits;E_Benefits;240;6030131</t>
  </si>
  <si>
    <t>Employee Pharmacy Benefit</t>
  </si>
  <si>
    <t>E_Benefits;E_Benefits;240;6030132</t>
  </si>
  <si>
    <t>EE Insurance Contribution Non MD</t>
  </si>
  <si>
    <t>E_Benefits;E_Benefits;240;6030133</t>
  </si>
  <si>
    <t>Misc Other Health Insurance Costs</t>
  </si>
  <si>
    <t>E_Benefits;E_Benefits;240;6030134</t>
  </si>
  <si>
    <t>MD Medical Insurance Contributions</t>
  </si>
  <si>
    <t>E_Benefits;E_Benefits;240;6030135</t>
  </si>
  <si>
    <t>UVMMG Physician Health Insurance</t>
  </si>
  <si>
    <t>E_Benefits;E_Benefits;240;6030136</t>
  </si>
  <si>
    <t>Vision/Eye Care Insurance</t>
  </si>
  <si>
    <t>E_Benefits;E_Benefits;240;6030139</t>
  </si>
  <si>
    <t>UVMMG InfoArmor</t>
  </si>
  <si>
    <t>E_Benefits;E_Benefits;240;6030140</t>
  </si>
  <si>
    <t>VT &amp; NY Unemployment</t>
  </si>
  <si>
    <t>E_Benefits;E_Benefits;240;6030142</t>
  </si>
  <si>
    <t>MD VISION</t>
  </si>
  <si>
    <t>E_Benefits;E_Benefits;240;6030146</t>
  </si>
  <si>
    <t>Vermont Child Care Tax</t>
  </si>
  <si>
    <t>E_Benefits;E_Benefits;240;6030150</t>
  </si>
  <si>
    <t>Pension</t>
  </si>
  <si>
    <t>E_Benefits;E_Benefits;240;6030160</t>
  </si>
  <si>
    <t>UVMMG Physician Dental Insurance</t>
  </si>
  <si>
    <t>E_Benefits;E_Benefits;240;6030161</t>
  </si>
  <si>
    <t>FAHC Physician Dental Insurance</t>
  </si>
  <si>
    <t>E_Benefits;E_Benefits;240;6030165</t>
  </si>
  <si>
    <t>Reimb And Alloc: Other Staff Fringe</t>
  </si>
  <si>
    <t>E_Benefits;E_Benefits;240;6030180</t>
  </si>
  <si>
    <t>Tuition</t>
  </si>
  <si>
    <t>E_Benefits;E_Benefits;240;6030190</t>
  </si>
  <si>
    <t>Group Dental Insurance</t>
  </si>
  <si>
    <t>E_Benefits;E_Benefits;240;6030191</t>
  </si>
  <si>
    <t>Physician Dental Insurance</t>
  </si>
  <si>
    <t>E_Benefits;E_Benefits;240;6030216</t>
  </si>
  <si>
    <t>Recognition Events</t>
  </si>
  <si>
    <t>E_Benefits;E_Benefits;240;6030240</t>
  </si>
  <si>
    <t>Annuity Match</t>
  </si>
  <si>
    <t>E_Benefits;E_Benefits;240;6030241</t>
  </si>
  <si>
    <t>Defined Retirement Contributions MD</t>
  </si>
  <si>
    <t>E_Benefits;E_Benefits;240;6030280</t>
  </si>
  <si>
    <t>Executive Perquisites</t>
  </si>
  <si>
    <t>E_Benefits;E_Benefits;240;6030400</t>
  </si>
  <si>
    <t>VT Health Care Contribution</t>
  </si>
  <si>
    <t>E_Benefits;E_Benefits;240;6030700</t>
  </si>
  <si>
    <t>Physician Affiliated Fringe Recovery</t>
  </si>
  <si>
    <t>E_Benefits;E_Benefits;240;6030710</t>
  </si>
  <si>
    <t>MD PO Fringe</t>
  </si>
  <si>
    <t>E_Benefits;E_Benefits;240;6030725</t>
  </si>
  <si>
    <t>APP Fringe Affiliated Recovery</t>
  </si>
  <si>
    <t>E_Benefits;E_Benefits;240;6030750</t>
  </si>
  <si>
    <t>Staff Affiliated Fringe Recovery</t>
  </si>
  <si>
    <t>E_Benefits;E_Benefits;240;6030900</t>
  </si>
  <si>
    <t>Inter-Dept / Co Charge: Physician Fringe</t>
  </si>
  <si>
    <t>E_Benefits;E_Benefits;240;6030901</t>
  </si>
  <si>
    <t>Inter-Dept / Co Credit: Physician Fringe</t>
  </si>
  <si>
    <t>E_Benefits;E_Benefits;240;6030906</t>
  </si>
  <si>
    <t>Inter Dept / Co Charge: APP Fringe</t>
  </si>
  <si>
    <t>E_Benefits;E_Benefits;240;6030907</t>
  </si>
  <si>
    <t>Inter Dept / Co Credit: APP Fringe</t>
  </si>
  <si>
    <t>E_Benefits;E_Benefits;240;6030999</t>
  </si>
  <si>
    <t>Health Cost Benefit Recovery</t>
  </si>
  <si>
    <t>E_Benefits;E_Benefits;240;6620861</t>
  </si>
  <si>
    <t>Workers Comp Ins</t>
  </si>
  <si>
    <t>Total Payroll Tax &amp; Fringe</t>
  </si>
  <si>
    <t>[aq2; ACCT.HNDetail_L500='E_NonSalary']</t>
  </si>
  <si>
    <t>[aq3;ACCT.HNDetail_L500='E_NonSalary']</t>
  </si>
  <si>
    <t>[aq4;ACCT.HNDetail_L500='E_NonSalary' and ACCT.HNDetail_L50='E_MedSupplies']</t>
  </si>
  <si>
    <t>E_NonSalary;E_MedSupplies;300;6300301</t>
  </si>
  <si>
    <t>Cardiovascular Supplies</t>
  </si>
  <si>
    <t>E_NonSalary;E_MedSupplies;300;6300302</t>
  </si>
  <si>
    <t>Custom Packs</t>
  </si>
  <si>
    <t>E_NonSalary;E_MedSupplies;300;6300303</t>
  </si>
  <si>
    <t>Surgeons Gloves</t>
  </si>
  <si>
    <t>E_NonSalary;E_MedSupplies;300;6300304</t>
  </si>
  <si>
    <t>Exam Gloves</t>
  </si>
  <si>
    <t>E_NonSalary;E_MedSupplies;300;6300305</t>
  </si>
  <si>
    <t>Robotic Surgery Supplies</t>
  </si>
  <si>
    <t>E_NonSalary;E_MedSupplies;300;6300306</t>
  </si>
  <si>
    <t>Reagents and Reagent Kits</t>
  </si>
  <si>
    <t>E_NonSalary;E_MedSupplies;300;6300308</t>
  </si>
  <si>
    <t>Clinical Focused Office Supplies</t>
  </si>
  <si>
    <t>E_NonSalary;E_MedSupplies;300;6300309</t>
  </si>
  <si>
    <t>Gyn/Uro Implants</t>
  </si>
  <si>
    <t>E_NonSalary;E_MedSupplies;300;6300310</t>
  </si>
  <si>
    <t>Medical Surgical</t>
  </si>
  <si>
    <t>E_NonSalary;E_MedSupplies;300;6300311</t>
  </si>
  <si>
    <t>Water Treatment Supplies</t>
  </si>
  <si>
    <t>E_NonSalary;E_MedSupplies;300;6300312</t>
  </si>
  <si>
    <t>IV Tubing and Sets</t>
  </si>
  <si>
    <t>E_NonSalary;E_MedSupplies;300;6300314</t>
  </si>
  <si>
    <t>Surgical Implants</t>
  </si>
  <si>
    <t>E_NonSalary;E_MedSupplies;300;6300315</t>
  </si>
  <si>
    <t>Total Joint Implants</t>
  </si>
  <si>
    <t>E_NonSalary;E_MedSupplies;300;6300320</t>
  </si>
  <si>
    <t>Laboratory Supplies</t>
  </si>
  <si>
    <t>E_NonSalary;E_MedSupplies;300;6300321</t>
  </si>
  <si>
    <t>Ortho Implants</t>
  </si>
  <si>
    <t>E_NonSalary;E_MedSupplies;300;6300322</t>
  </si>
  <si>
    <t>Guidewires Catheters Balloons Sheaths</t>
  </si>
  <si>
    <t>E_NonSalary;E_MedSupplies;300;6300324</t>
  </si>
  <si>
    <t>Other Stents</t>
  </si>
  <si>
    <t>E_NonSalary;E_MedSupplies;300;6300327</t>
  </si>
  <si>
    <t>Respiratory Therapy Supplies</t>
  </si>
  <si>
    <t>E_NonSalary;E_MedSupplies;300;6300331</t>
  </si>
  <si>
    <t>Ophthalmic Implants</t>
  </si>
  <si>
    <t>E_NonSalary;E_MedSupplies;300;6300332</t>
  </si>
  <si>
    <t>Neurosurgical Implants And Supplies</t>
  </si>
  <si>
    <t>E_NonSalary;E_MedSupplies;300;6300333</t>
  </si>
  <si>
    <t>Human And Synthetic Tissue Implants</t>
  </si>
  <si>
    <t>E_NonSalary;E_MedSupplies;300;6300334</t>
  </si>
  <si>
    <t>Cardiac Pacemakers Defibrillators Leads &amp; Accessories</t>
  </si>
  <si>
    <t>E_NonSalary;E_MedSupplies;300;6300335</t>
  </si>
  <si>
    <t>Cardiovascular Implants</t>
  </si>
  <si>
    <t>E_NonSalary;E_MedSupplies;300;6300336</t>
  </si>
  <si>
    <t>Mammary Implants</t>
  </si>
  <si>
    <t>E_NonSalary;E_MedSupplies;300;6300339</t>
  </si>
  <si>
    <t>Surgical Mesh</t>
  </si>
  <si>
    <t>E_NonSalary;E_MedSupplies;300;6300340</t>
  </si>
  <si>
    <t>Oxygen</t>
  </si>
  <si>
    <t>E_NonSalary;E_MedSupplies;300;6300341</t>
  </si>
  <si>
    <t>IV and Arterial Cannulas Catheters and Accessories</t>
  </si>
  <si>
    <t>E_NonSalary;E_MedSupplies;300;6300342</t>
  </si>
  <si>
    <t>Pulse Oximetry</t>
  </si>
  <si>
    <t>E_NonSalary;E_MedSupplies;300;6300350</t>
  </si>
  <si>
    <t>Med Surg Specialty Items</t>
  </si>
  <si>
    <t>E_NonSalary;E_MedSupplies;300;6300360</t>
  </si>
  <si>
    <t>Radiology Diagnostic and General Supplies</t>
  </si>
  <si>
    <t>E_NonSalary;E_MedSupplies;300;6300370</t>
  </si>
  <si>
    <t>Suture And Endomechanical Supplies</t>
  </si>
  <si>
    <t>E_NonSalary;E_MedSupplies;300;6300380</t>
  </si>
  <si>
    <t>Instruments</t>
  </si>
  <si>
    <t>E_NonSalary;E_MedSupplies;300;6300390</t>
  </si>
  <si>
    <t>Patient Charge</t>
  </si>
  <si>
    <t>E_NonSalary;E_MedSupplies;300;6300391</t>
  </si>
  <si>
    <t>Patient Comfort Items</t>
  </si>
  <si>
    <t>E_NonSalary;E_MedSupplies;300;6300395</t>
  </si>
  <si>
    <t>Cochlear Implants and Hearing Aids</t>
  </si>
  <si>
    <t>E_NonSalary;E_MedSupplies;300;6300396</t>
  </si>
  <si>
    <t>Med/Surg Rebate</t>
  </si>
  <si>
    <t>E_NonSalary;E_MedSupplies;300;6300399</t>
  </si>
  <si>
    <t>Price Variance/Exception</t>
  </si>
  <si>
    <t>E_NonSalary;E_MedSupplies;300;6320330</t>
  </si>
  <si>
    <t>IV Solutions and Parenterals</t>
  </si>
  <si>
    <t>E_NonSalary;E_MedSupplies;300;6320331</t>
  </si>
  <si>
    <t>Blood Services</t>
  </si>
  <si>
    <t>E_NonSalary;E_MedSupplies;300;6320335</t>
  </si>
  <si>
    <t>Contrast Media</t>
  </si>
  <si>
    <t>E_NonSalary;E_MedSupplies;300;6320336</t>
  </si>
  <si>
    <t>IV Irrigating Solutions</t>
  </si>
  <si>
    <t>Total Medical &amp; Surgical Supplies</t>
  </si>
  <si>
    <t>[aq4;ACCT.HNDetail_L500='E_NonSalary' and ACCT.HNDetail_L50='E_Drugs']</t>
  </si>
  <si>
    <t>E_NonSalary;E_Drugs;302;6320320</t>
  </si>
  <si>
    <t>IP Pharmaceuticals</t>
  </si>
  <si>
    <t>E_NonSalary;E_Drugs;302;6320322</t>
  </si>
  <si>
    <t>Disposed Pharmaceuticals</t>
  </si>
  <si>
    <t>E_NonSalary;E_Drugs;302;6320325</t>
  </si>
  <si>
    <t>Pharm Purch Rebates</t>
  </si>
  <si>
    <t>E_NonSalary;E_Drugs;302;6320334</t>
  </si>
  <si>
    <t>Pharmaceutical Packaging Supplies</t>
  </si>
  <si>
    <t>Total Pharmaceuticals</t>
  </si>
  <si>
    <t>[aq4;ACCT.HNDetail_L500='E_NonSalary' and ACCT.HNDetail_L50='E_Nutrition']</t>
  </si>
  <si>
    <t>E_NonSalary;E_Nutrition;303;6340510</t>
  </si>
  <si>
    <t>Groceries</t>
  </si>
  <si>
    <t>E_NonSalary;E_Nutrition;303;6340515</t>
  </si>
  <si>
    <t>Dietary And Nutritional Supplies</t>
  </si>
  <si>
    <t>E_NonSalary;E_Nutrition;303;6340883</t>
  </si>
  <si>
    <t>Nutrition Rebates</t>
  </si>
  <si>
    <t>Total Nutrition Supplies</t>
  </si>
  <si>
    <t>[aq4;ACCT.HNDetail_L500='E_NonSalary' and ACCT.HNDetail_L50='E_OthSupplies']</t>
  </si>
  <si>
    <t>E_NonSalary;E_OthSupplies;304;6660410</t>
  </si>
  <si>
    <t>Office Supplies</t>
  </si>
  <si>
    <t>E_NonSalary;E_OthSupplies;304;6660419</t>
  </si>
  <si>
    <t>FAHC M&amp;P Printing Allocation</t>
  </si>
  <si>
    <t>E_NonSalary;E_OthSupplies;304;6660420</t>
  </si>
  <si>
    <t>Supplies Office - Printed</t>
  </si>
  <si>
    <t>E_NonSalary;E_OthSupplies;304;6660490</t>
  </si>
  <si>
    <t>Supplies Office - General</t>
  </si>
  <si>
    <t>E_NonSalary;E_OthSupplies;304;6660883</t>
  </si>
  <si>
    <t>Office Supplies Rebate</t>
  </si>
  <si>
    <t>E_NonSalary;E_OthSupplies;304;6661473</t>
  </si>
  <si>
    <t>OPERATING SUPPLIES</t>
  </si>
  <si>
    <t>E_NonSalary;E_OthSupplies;304;6662470</t>
  </si>
  <si>
    <t>China Glass And Flatware</t>
  </si>
  <si>
    <t>E_NonSalary;E_OthSupplies;304;6669610</t>
  </si>
  <si>
    <t>Patient Education Materials</t>
  </si>
  <si>
    <t>E_NonSalary;E_OthSupplies;304;6680019</t>
  </si>
  <si>
    <t>Grant Supplies</t>
  </si>
  <si>
    <t>Total Other Supplies</t>
  </si>
  <si>
    <t>[aq4;ACCT.HNDetail_L500='E_NonSalary' and ACCT.HNDetail_L50='E_PurchSvcs']</t>
  </si>
  <si>
    <t>E_NonSalary;E_PurchSvcs;305;6640091</t>
  </si>
  <si>
    <t>Purchased Srvcs - Other</t>
  </si>
  <si>
    <t>E_NonSalary;E_PurchSvcs;305;6640094</t>
  </si>
  <si>
    <t>Purchased Srvcs - Professional Srvcs</t>
  </si>
  <si>
    <t>E_NonSalary;E_PurchSvcs;305;6640100</t>
  </si>
  <si>
    <t>Legal</t>
  </si>
  <si>
    <t>E_NonSalary;E_PurchSvcs;305;6640111</t>
  </si>
  <si>
    <t>Auditing and Tax related services</t>
  </si>
  <si>
    <t>E_NonSalary;E_PurchSvcs;305;6640116</t>
  </si>
  <si>
    <t>Contracted Cleaning Services</t>
  </si>
  <si>
    <t>E_NonSalary;E_PurchSvcs;305;6640117</t>
  </si>
  <si>
    <t>Contract Laundry</t>
  </si>
  <si>
    <t>E_NonSalary;E_PurchSvcs;305;6640225</t>
  </si>
  <si>
    <t>Banking fees and Services</t>
  </si>
  <si>
    <t>E_NonSalary;E_PurchSvcs;305;6640250</t>
  </si>
  <si>
    <t>Consulting Fees</t>
  </si>
  <si>
    <t>E_NonSalary;E_PurchSvcs;305;6640280</t>
  </si>
  <si>
    <t>Outside Medical Services</t>
  </si>
  <si>
    <t>E_NonSalary;E_PurchSvcs;305;6640286</t>
  </si>
  <si>
    <t>Outside Labs-TXTransplant Post Donation Non-KA</t>
  </si>
  <si>
    <t>E_NonSalary;E_PurchSvcs;305;6640291</t>
  </si>
  <si>
    <t>Waste Disposal - Hazardous</t>
  </si>
  <si>
    <t>E_NonSalary;E_PurchSvcs;305;6640295</t>
  </si>
  <si>
    <t>Grounds Purchased Services</t>
  </si>
  <si>
    <t>E_NonSalary;E_PurchSvcs;305;6640620</t>
  </si>
  <si>
    <t>Collection Agency Fees</t>
  </si>
  <si>
    <t>E_NonSalary;E_PurchSvcs;305;6640883</t>
  </si>
  <si>
    <t>Purchased Services Rebate</t>
  </si>
  <si>
    <t>E_NonSalary;E_PurchSvcs;305;6640900</t>
  </si>
  <si>
    <t>Purchased Services Affiliated Recovery</t>
  </si>
  <si>
    <t>E_NonSalary;E_PurchSvcs;305;6640999</t>
  </si>
  <si>
    <t>Purchased Svcs - Reimbursed</t>
  </si>
  <si>
    <t>E_NonSalary;E_PurchSvcs;305;6669850</t>
  </si>
  <si>
    <t>General Advertising</t>
  </si>
  <si>
    <t>E_NonSalary;E_PurchSvcs;305;6680014</t>
  </si>
  <si>
    <t>Grant Purchased Service</t>
  </si>
  <si>
    <t>E_NonSalary;E_PurchSvcs;305;6680034</t>
  </si>
  <si>
    <t>GRANT CONTRACT ALLOCATIONS</t>
  </si>
  <si>
    <t>Total Purchased Services</t>
  </si>
  <si>
    <t>[aq4;ACCT.HNDetail_L500='E_NonSalary' and ACCT.HNDetail_L50='E_Software']</t>
  </si>
  <si>
    <t>E_NonSalary;E_Software;306;6665950</t>
  </si>
  <si>
    <t>Software Maintenance Fee</t>
  </si>
  <si>
    <t>E_NonSalary;E_Software;306;6665951</t>
  </si>
  <si>
    <t>EHR - Software License Fee - Epic</t>
  </si>
  <si>
    <t>E_NonSalary;E_Software;306;6665954</t>
  </si>
  <si>
    <t>EHR - Software License Fee - Other Software</t>
  </si>
  <si>
    <t>E_NonSalary;E_Software;306;6665958</t>
  </si>
  <si>
    <t>License Expense</t>
  </si>
  <si>
    <t>E_NonSalary;E_Software;306;6665959</t>
  </si>
  <si>
    <t>Software As A Service</t>
  </si>
  <si>
    <t>E_NonSalary;E_Software;306;6665960</t>
  </si>
  <si>
    <t>Computer Hardware Maintenance</t>
  </si>
  <si>
    <t>Total Software and IT Maintenance Fees</t>
  </si>
  <si>
    <t>[aq4;ACCT.HNDetail_L500='E_NonSalary' and ACCT.HNDetail_L50='E_MaintRepairs']</t>
  </si>
  <si>
    <t>E_NonSalary;E_MaintRepairs;307;6661430</t>
  </si>
  <si>
    <t>Housekeeping Supplies</t>
  </si>
  <si>
    <t>E_NonSalary;E_MaintRepairs;307;6661883</t>
  </si>
  <si>
    <t>Facilities Rebate</t>
  </si>
  <si>
    <t>E_NonSalary;E_MaintRepairs;307;6665910</t>
  </si>
  <si>
    <t>Facilities and Equip Maintenance - Contract</t>
  </si>
  <si>
    <t>E_NonSalary;E_MaintRepairs;307;6665911</t>
  </si>
  <si>
    <t>UVM College Maint/Repair Office</t>
  </si>
  <si>
    <t>E_NonSalary;E_MaintRepairs;307;6665920</t>
  </si>
  <si>
    <t>Facilities and Equip Maintenance - Noncontract</t>
  </si>
  <si>
    <t>Total Facility and Equip Maintenance and Repairs</t>
  </si>
  <si>
    <t>[aq4;ACCT.HNDetail_L500='E_NonSalary' and ACCT.HNDetail_L50='E_RentLease']</t>
  </si>
  <si>
    <t>E_NonSalary;E_RentLease;308;6666930</t>
  </si>
  <si>
    <t>INACTIVE 02/21: Medical Equipment</t>
  </si>
  <si>
    <t>E_NonSalary;E_RentLease;308;6666933</t>
  </si>
  <si>
    <t>Medical Equipment Leased</t>
  </si>
  <si>
    <t>E_NonSalary;E_RentLease;308;6666940</t>
  </si>
  <si>
    <t>Non Medical Equipment Leased</t>
  </si>
  <si>
    <t>E_NonSalary;E_RentLease;308;6666943</t>
  </si>
  <si>
    <t>Non Medical Equip Leased</t>
  </si>
  <si>
    <t>E_NonSalary;E_RentLease;308;6666946</t>
  </si>
  <si>
    <t>Rent - Building</t>
  </si>
  <si>
    <t>E_NonSalary;E_RentLease;308;6680010</t>
  </si>
  <si>
    <t>Grant Rent</t>
  </si>
  <si>
    <t>Total Lease and Rental</t>
  </si>
  <si>
    <t>[aq4;ACCT.HNDetail_L500='E_NonSalary' and ACCT.HNDetail_L50='E_Utilities']</t>
  </si>
  <si>
    <t>E_NonSalary;E_Utilities;309;6600710</t>
  </si>
  <si>
    <t>Telephone</t>
  </si>
  <si>
    <t>E_NonSalary;E_Utilities;309;6600730</t>
  </si>
  <si>
    <t>Electricity</t>
  </si>
  <si>
    <t>E_NonSalary;E_Utilities;309;6600735</t>
  </si>
  <si>
    <t>Cable</t>
  </si>
  <si>
    <t>E_NonSalary;E_Utilities;309;6600736</t>
  </si>
  <si>
    <t>Television</t>
  </si>
  <si>
    <t>E_NonSalary;E_Utilities;309;6600740</t>
  </si>
  <si>
    <t>Fuel</t>
  </si>
  <si>
    <t>E_NonSalary;E_Utilities;309;6600750</t>
  </si>
  <si>
    <t>Water</t>
  </si>
  <si>
    <t>E_NonSalary;E_Utilities;309;6600755</t>
  </si>
  <si>
    <t>Water &amp; Sewer Expense</t>
  </si>
  <si>
    <t>E_NonSalary;E_Utilities;309;6600780</t>
  </si>
  <si>
    <t>Auto-Fuel And Lubricant</t>
  </si>
  <si>
    <t>E_NonSalary;E_Utilities;309;6640125</t>
  </si>
  <si>
    <t>Waste Disposal - General</t>
  </si>
  <si>
    <t>Total Utilities</t>
  </si>
  <si>
    <t>[aq4;ACCT.HNDetail_L500='E_NonSalary' and ACCT.HNDetail_L50='E_OtherExp']</t>
  </si>
  <si>
    <t>E_NonSalary;E_OtherExp;311;6600420</t>
  </si>
  <si>
    <t>Print Shop Supplies</t>
  </si>
  <si>
    <t>E_NonSalary;E_OtherExp;311;6600770</t>
  </si>
  <si>
    <t>Mail &amp; Production</t>
  </si>
  <si>
    <t>E_NonSalary;E_OtherExp;311;6600772</t>
  </si>
  <si>
    <t>INACTIVE 02/21: FAHC M&amp;P Postage Alloc</t>
  </si>
  <si>
    <t>E_NonSalary;E_OtherExp;311;6663095</t>
  </si>
  <si>
    <t>LOCUM LODGING AND TRAVEL EXPENSES</t>
  </si>
  <si>
    <t>E_NonSalary;E_OtherExp;311;6663810</t>
  </si>
  <si>
    <t>Books/Subs/Dues Non MD</t>
  </si>
  <si>
    <t>E_NonSalary;E_OtherExp;311;6663811</t>
  </si>
  <si>
    <t>MD CME</t>
  </si>
  <si>
    <t>E_NonSalary;E_OtherExp;311;6663814</t>
  </si>
  <si>
    <t>MD CME - UVM</t>
  </si>
  <si>
    <t>E_NonSalary;E_OtherExp;311;6663816</t>
  </si>
  <si>
    <t>APP CME - Non Bargaining</t>
  </si>
  <si>
    <t>E_NonSalary;E_OtherExp;311;6663829</t>
  </si>
  <si>
    <t>Patient Travel</t>
  </si>
  <si>
    <t>E_NonSalary;E_OtherExp;311;6663830</t>
  </si>
  <si>
    <t>INACTIVE 02/21: General Travel</t>
  </si>
  <si>
    <t>E_NonSalary;E_OtherExp;311;6663833</t>
  </si>
  <si>
    <t>Travel Allowances</t>
  </si>
  <si>
    <t>E_NonSalary;E_OtherExp;311;6663835</t>
  </si>
  <si>
    <t>Pubs/Reference</t>
  </si>
  <si>
    <t>E_NonSalary;E_OtherExp;311;6664880</t>
  </si>
  <si>
    <t>Freight Charges</t>
  </si>
  <si>
    <t>E_NonSalary;E_OtherExp;311;6664882</t>
  </si>
  <si>
    <t>Purchase Discounts</t>
  </si>
  <si>
    <t>E_NonSalary;E_OtherExp;311;6664883</t>
  </si>
  <si>
    <t>Purchased Volume Rebate</t>
  </si>
  <si>
    <t>E_NonSalary;E_OtherExp;311;6669295</t>
  </si>
  <si>
    <t>Grounds Main Supplies</t>
  </si>
  <si>
    <t>E_NonSalary;E_OtherExp;311;6669350</t>
  </si>
  <si>
    <t>Linen Supplies</t>
  </si>
  <si>
    <t>E_NonSalary;E_OtherExp;311;6669604</t>
  </si>
  <si>
    <t>Contributions</t>
  </si>
  <si>
    <t>E_NonSalary;E_OtherExp;311;6669606</t>
  </si>
  <si>
    <t>External Food/Catering</t>
  </si>
  <si>
    <t>E_NonSalary;E_OtherExp;311;6669611</t>
  </si>
  <si>
    <t>Staff Prof Dev/Travel Non Bargaining</t>
  </si>
  <si>
    <t>E_NonSalary;E_OtherExp;311;6669612</t>
  </si>
  <si>
    <t>INACTIVE 02/21: PROF Dev Md</t>
  </si>
  <si>
    <t>E_NonSalary;E_OtherExp;311;6669613</t>
  </si>
  <si>
    <t>Replacement Linens</t>
  </si>
  <si>
    <t>E_NonSalary;E_OtherExp;311;6669616</t>
  </si>
  <si>
    <t>Small Equipment</t>
  </si>
  <si>
    <t>E_NonSalary;E_OtherExp;311;6669618</t>
  </si>
  <si>
    <t>RN/LPN Union Prof Dev/Travel</t>
  </si>
  <si>
    <t>E_NonSalary;E_OtherExp;311;6669704</t>
  </si>
  <si>
    <t>FAOP Cash Over/Under</t>
  </si>
  <si>
    <t>E_NonSalary;E_OtherExp;311;6669715</t>
  </si>
  <si>
    <t>Inspection &amp; Survey</t>
  </si>
  <si>
    <t>E_NonSalary;E_OtherExp;311;6669725</t>
  </si>
  <si>
    <t>Loss Control/Service Recovery</t>
  </si>
  <si>
    <t>E_NonSalary;E_OtherExp;311;6669727</t>
  </si>
  <si>
    <t>Surveys</t>
  </si>
  <si>
    <t>E_NonSalary;E_OtherExp;311;6669731</t>
  </si>
  <si>
    <t>Transport Services</t>
  </si>
  <si>
    <t>E_NonSalary;E_OtherExp;311;6669733</t>
  </si>
  <si>
    <t>Volunteer Recognition</t>
  </si>
  <si>
    <t>E_NonSalary;E_OtherExp;311;6669802</t>
  </si>
  <si>
    <t>INST: UMEA Contributions</t>
  </si>
  <si>
    <t>E_NonSalary;E_OtherExp;311;6669840</t>
  </si>
  <si>
    <t>Recruitment</t>
  </si>
  <si>
    <t>E_NonSalary;E_OtherExp;311;6669842</t>
  </si>
  <si>
    <t>Dept Moving Costs</t>
  </si>
  <si>
    <t>E_NonSalary;E_OtherExp;311;6669889</t>
  </si>
  <si>
    <t>Recycling Costs</t>
  </si>
  <si>
    <t>E_NonSalary;E_OtherExp;311;6669890</t>
  </si>
  <si>
    <t>General Other</t>
  </si>
  <si>
    <t>E_NonSalary;E_OtherExp;311;6669891</t>
  </si>
  <si>
    <t>Penalty/Fine/Late Fee</t>
  </si>
  <si>
    <t>E_NonSalary;E_OtherExp;311;6669892</t>
  </si>
  <si>
    <t>Corporate Initiatives</t>
  </si>
  <si>
    <t>E_NonSalary;E_OtherExp;311;6669895</t>
  </si>
  <si>
    <t>General Taxes</t>
  </si>
  <si>
    <t>E_NonSalary;E_OtherExp;311;6669900</t>
  </si>
  <si>
    <t>Other Expense Affiliated Recovery</t>
  </si>
  <si>
    <t>E_NonSalary;E_OtherExp;311;6669910</t>
  </si>
  <si>
    <t>Other Expense Affiliated Expense</t>
  </si>
  <si>
    <t>E_NonSalary;E_OtherExp;311;6680011</t>
  </si>
  <si>
    <t>Grant Telephone</t>
  </si>
  <si>
    <t>E_NonSalary;E_OtherExp;311;6680016</t>
  </si>
  <si>
    <t>Grant Travel/Meeting</t>
  </si>
  <si>
    <t>E_NonSalary;E_OtherExp;311;6680021</t>
  </si>
  <si>
    <t>Grant Miscellaneous</t>
  </si>
  <si>
    <t>E_NonSalary;E_OtherExp;311;6680023</t>
  </si>
  <si>
    <t>GRANT OTHER OCCUPANCY</t>
  </si>
  <si>
    <t>E_NonSalary;E_OtherExp;311;6699900</t>
  </si>
  <si>
    <t>Allocation of HN Shared Services - Affiliation Agree</t>
  </si>
  <si>
    <t>E_NonSalary;E_OtherExp;311;6699985</t>
  </si>
  <si>
    <t>AMC Funding Allocation</t>
  </si>
  <si>
    <t>E_NonSalary;E_OtherExp;311;7300974</t>
  </si>
  <si>
    <t>Gain/(Loss) On Disposal Of Eqp</t>
  </si>
  <si>
    <t>Total Other Expenses</t>
  </si>
  <si>
    <t>[aq4;ACCT.HNDetail_L500='E_NonSalary' and ACCT.HNDetail_L50='E_Insurance']</t>
  </si>
  <si>
    <t>E_NonSalary;E_Insurance;312;6620820</t>
  </si>
  <si>
    <t>Corporate Insurance</t>
  </si>
  <si>
    <t>E_NonSalary;E_Insurance;312;6620850</t>
  </si>
  <si>
    <t>Physician Prof Liability</t>
  </si>
  <si>
    <t>E_NonSalary;E_Insurance;312;6620860</t>
  </si>
  <si>
    <t>Insurance - Hosp Prof</t>
  </si>
  <si>
    <t>E_NonSalary;E_Insurance;312;6620900</t>
  </si>
  <si>
    <t>Prof Liability Insurance Affiliated Rec Elimination</t>
  </si>
  <si>
    <t>E_NonSalary;E_Insurance;312;6620910</t>
  </si>
  <si>
    <t>Professional Liability: MD PO Expense</t>
  </si>
  <si>
    <t>Total Insurance</t>
  </si>
  <si>
    <t>[aq4;ACCT.HNDetail_L500='E_NonSalary' and ACCT.HNDetail_L50='E_Depreciation']</t>
  </si>
  <si>
    <t>E_NonSalary;E_Depreciation;313;6900970</t>
  </si>
  <si>
    <t>Depreciation: Equip</t>
  </si>
  <si>
    <t>E_NonSalary;E_Depreciation;313;6900975</t>
  </si>
  <si>
    <t>Depr: Buildings</t>
  </si>
  <si>
    <t>E_NonSalary;E_Depreciation;313;6900977</t>
  </si>
  <si>
    <t>Depr: Land Improvements</t>
  </si>
  <si>
    <t>E_NonSalary;E_Depreciation;313;6900978</t>
  </si>
  <si>
    <t>Depr: Info Service Equipment</t>
  </si>
  <si>
    <t>Total Depreciation and Amortization</t>
  </si>
  <si>
    <t>[aq4;ACCT.HNDetail_L500='E_NonSalary' and ACCT.HNDetail_L50='E_Interest']</t>
  </si>
  <si>
    <t>E_NonSalary;E_Interest;314;7100802</t>
  </si>
  <si>
    <t>Total Interest Expense</t>
  </si>
  <si>
    <t>[aq4;ACCT.HNDetail_L500='E_NonSalary' and ACCT.HNDetail_L50='E_ProvTax']</t>
  </si>
  <si>
    <t>E_NonSalary;E_ProvTax;316;6650015</t>
  </si>
  <si>
    <t>Inpatient Provider Tax</t>
  </si>
  <si>
    <t>E_NonSalary;E_ProvTax;316;6650016</t>
  </si>
  <si>
    <t>Outpatient Provider Tax</t>
  </si>
  <si>
    <t>E_NonSalary;E_ProvTax;316;6650017</t>
  </si>
  <si>
    <t>Professional Provider Tax</t>
  </si>
  <si>
    <t>E_NonSalary;E_ProvTax;316;6650018</t>
  </si>
  <si>
    <t>SNF Provider Tax</t>
  </si>
  <si>
    <t>Total Provider Tax Expense</t>
  </si>
  <si>
    <t>[aq4;ACCT.HNDetail_L500='E_NonSalary' and ACCT.HNDetail_L50='E_IntExpAlloc']</t>
  </si>
  <si>
    <t>E_NonSalary;E_IntExpAlloc;317;6000500</t>
  </si>
  <si>
    <t>Salaries: Funded Physician Positions</t>
  </si>
  <si>
    <t>E_NonSalary;E_IntExpAlloc;317;6667501</t>
  </si>
  <si>
    <t>Hospital Directorships</t>
  </si>
  <si>
    <t>E_NonSalary;E_IntExpAlloc;317;6667520</t>
  </si>
  <si>
    <t>Expense Credits - Professional</t>
  </si>
  <si>
    <t>Total Internal Expense Allocation</t>
  </si>
  <si>
    <t>[aq4;ACCT.HNDetail_L500='E_NonSalary' and ACCT.HNDetail_L50='E_SharedSvcs']</t>
  </si>
  <si>
    <t>E_NonSalary;E_SharedSvcs;318;6699990</t>
  </si>
  <si>
    <t>Allocation of HN Shared Services</t>
  </si>
  <si>
    <t>Total Shared Services</t>
  </si>
  <si>
    <t>[aq4;ACCT.HNDetail_L500='E_NonSalary' and ACCT.HNDetail_L50='E_SharedSvcsCredit']</t>
  </si>
  <si>
    <t>E_NonSalary;E_SharedSvcsCredit;319;6699995</t>
  </si>
  <si>
    <t>Credit for Services Paid</t>
  </si>
  <si>
    <t>Total Shared Services Credit</t>
  </si>
  <si>
    <t>[aq2; ACCT.HNDetail_L500='R_NonOpRev']</t>
  </si>
  <si>
    <t>[aq3;ACCT.HNDetail_L500='R_NonOpRev']</t>
  </si>
  <si>
    <t>[aq4;ACCT.HNDetail_L500='R_NonOpRev' and ACCT.HNDetail_L50='R_InvstmtIncome']</t>
  </si>
  <si>
    <t>R_NonOpRev;R_InvstmtIncome;401;8300001</t>
  </si>
  <si>
    <t>Real Gain/Loss - Restrict</t>
  </si>
  <si>
    <t>R_NonOpRev;R_InvstmtIncome;401;8400001</t>
  </si>
  <si>
    <t>Net Int Inc: Operating</t>
  </si>
  <si>
    <t>R_NonOpRev;R_InvstmtIncome;401;8400004</t>
  </si>
  <si>
    <t>US Trust Funded Dividends &amp; Interest</t>
  </si>
  <si>
    <t>R_NonOpRev;R_InvstmtIncome;401;8400005</t>
  </si>
  <si>
    <t>State Street Endowment Dividends &amp; Interest</t>
  </si>
  <si>
    <t>Total Investment Income &amp; Losses on Investment</t>
  </si>
  <si>
    <t>[aq4;ACCT.HNDetail_L500='R_NonOpRev' and ACCT.HNDetail_L50='R_UnrealGainIRSC']</t>
  </si>
  <si>
    <t>R_NonOpRev;R_UnrealGainIRSC;402;8400002</t>
  </si>
  <si>
    <t>Interest Income</t>
  </si>
  <si>
    <t>Total Unreal Gain in Interest Rate Swap Contract</t>
  </si>
  <si>
    <t>[aq4;ACCT.HNDetail_L500='R_NonOpRev' and ACCT.HNDetail_L50='R_InvestPool']</t>
  </si>
  <si>
    <t>R_NonOpRev;R_InvestPool;405;8450014</t>
  </si>
  <si>
    <t>Chg in Interest in Inv Pool - NT Unrealized Gain/Loss</t>
  </si>
  <si>
    <t>R_NonOpRev;R_InvestPool;405;8450018</t>
  </si>
  <si>
    <t>Short-term NT Unrealized Gain/Loss</t>
  </si>
  <si>
    <t>R_NonOpRev;R_InvestPool;405;8450019</t>
  </si>
  <si>
    <t>Short-term NT Dividends &amp; Interest</t>
  </si>
  <si>
    <t>R_NonOpRev;R_InvestPool;405;8450020</t>
  </si>
  <si>
    <t>Short-term NT Expenses</t>
  </si>
  <si>
    <t>R_NonOpRev;R_InvestPool;405;8450021</t>
  </si>
  <si>
    <t>Short-term NT Realized Gain/Loss</t>
  </si>
  <si>
    <t>Total Change in Interest in Investment Pool</t>
  </si>
  <si>
    <t>[aq4;ACCT.HNDetail_L500='R_NonOpRev' and ACCT.HNDetail_L50='R_DistrAccumGains']</t>
  </si>
  <si>
    <t>R_NonOpRev;R_DistrAccumGains;406;8475100</t>
  </si>
  <si>
    <t>DISTRIBUTION OF ACCUMULATED INVESTMENT GAINS</t>
  </si>
  <si>
    <t>Total Distribution of Accumulated Investment Gains</t>
  </si>
  <si>
    <t>[aq4;ACCT.HNDetail_L500='R_NonOpRev' and ACCT.HNDetail_L50='R_NonOpRev']</t>
  </si>
  <si>
    <t>R_NonOpRev;R_NonOpRev;407;8100003</t>
  </si>
  <si>
    <t>General Contributions</t>
  </si>
  <si>
    <t>R_NonOpRev;R_NonOpRev;407;8100008</t>
  </si>
  <si>
    <t>BEQUEST &amp; ENDOWMENTS</t>
  </si>
  <si>
    <t>R_NonOpRev;R_NonOpRev;407;8100009</t>
  </si>
  <si>
    <t>Auxiliary Contributions</t>
  </si>
  <si>
    <t>R_NonOpRev;R_NonOpRev;407;8100400</t>
  </si>
  <si>
    <t>Rental Income - NonOp</t>
  </si>
  <si>
    <t>R_NonOpRev;R_NonOpRev;407;8666946</t>
  </si>
  <si>
    <t>Building Expense Non-Op</t>
  </si>
  <si>
    <t>Total Other</t>
  </si>
  <si>
    <t>[aq4;ACCT.HNDetail_L500='R_NonOpRev' and ACCT.HNDetail_L50='R_NetGainLossInvst']</t>
  </si>
  <si>
    <t>R_NonOpRev;R_NetGainLossInvst;408;8500004</t>
  </si>
  <si>
    <t>Unreal Gain/Loss - Restricted</t>
  </si>
  <si>
    <t>R_NonOpRev;R_NetGainLossInvst;408;8500014</t>
  </si>
  <si>
    <t>Unreal Gain/Loss - Northern Trust</t>
  </si>
  <si>
    <t>Total Net Unrealized Gain/(Loss) on Investments</t>
  </si>
  <si>
    <t>[aq4;ACCT.HNDetail_L500='R_NonOpRev' and ACCT.HNDetail_L50='R_OthPenExp']</t>
  </si>
  <si>
    <t>R_NonOpRev;R_OthPenExp;409;8500020</t>
  </si>
  <si>
    <t>Total Other Components of Pension Expense</t>
  </si>
  <si>
    <t>Total Non Operating Revenue (Expense)</t>
  </si>
  <si>
    <t>[aq2; ACCT.HNDetail_L500='R_NonOpGainLoss']</t>
  </si>
  <si>
    <t>[aq3;ACCT.HNDetail_L500='R_NonOpGainLoss']</t>
  </si>
  <si>
    <t>Non Operating Gain (Loss)</t>
  </si>
  <si>
    <t>[aq4;ACCT.HNDetail_L500='R_NonOpGainLoss' and ACCT.HNDetail_L50='R_NonOpGainLoss']</t>
  </si>
  <si>
    <t>R_NonOpGainLoss;R_NonOpGainLoss;412;8500002</t>
  </si>
  <si>
    <t>Adjust Min Pension Liab</t>
  </si>
  <si>
    <t>R_NonOpGainLoss;R_NonOpGainLoss;412;8600060</t>
  </si>
  <si>
    <t>Assets Released - Capital</t>
  </si>
  <si>
    <t>R_NonOpGainLoss;R_NonOpGainLoss;412;8600075</t>
  </si>
  <si>
    <t>Transfer of Net Assets</t>
  </si>
  <si>
    <t>Total Other Non Operating Gain / (Loss)</t>
  </si>
  <si>
    <t>Total Non Operating Gain (Loss)</t>
  </si>
  <si>
    <t>Annual Formula</t>
  </si>
  <si>
    <t>Mid Year Formula</t>
  </si>
  <si>
    <t>Comments</t>
  </si>
  <si>
    <r>
      <t>(((Cash Investments + Unrestricted Funded Depreciation + Unrestricted Other Board Designated  Assets-</t>
    </r>
    <r>
      <rPr>
        <b/>
        <sz val="10"/>
        <rFont val="Arial"/>
        <family val="2"/>
      </rPr>
      <t>Outstanding LOC)</t>
    </r>
    <r>
      <rPr>
        <sz val="10"/>
        <rFont val="Arial"/>
        <family val="2"/>
      </rPr>
      <t xml:space="preserve"> /
(Operating Expenses - Depreciation Amortization)/Number of days in calender year) </t>
    </r>
  </si>
  <si>
    <r>
      <t>(((Cash Investments + Unrestricted Funded Depreciation + Unrestricted Other Board Designated  Assets-</t>
    </r>
    <r>
      <rPr>
        <b/>
        <sz val="10"/>
        <rFont val="Arial"/>
        <family val="2"/>
      </rPr>
      <t>Outstanding LOC)</t>
    </r>
    <r>
      <rPr>
        <sz val="10"/>
        <rFont val="Arial"/>
        <family val="2"/>
      </rPr>
      <t xml:space="preserve"> /
(Rolling 12 Operating Expenses - Rolling 12 Depreciation Amortization) </t>
    </r>
  </si>
  <si>
    <t>(Net Operating Income (Loss) + Depreciation Amortization + Interest (Short Term) + Interest (Long Term))+-Investment Income (non op)+-Other Components of Pension(non ops)+-Other (non ops) / 
Maximum Annual Debt Service</t>
  </si>
  <si>
    <t>Rolling 12 data is used for mid year numerator calculation</t>
  </si>
  <si>
    <t>Total Debt/(Total Debt+Fund Balance)</t>
  </si>
  <si>
    <t>Mirroring GMCB Calc</t>
  </si>
  <si>
    <t>Our Calc</t>
  </si>
  <si>
    <t>SAME</t>
  </si>
  <si>
    <t>N/A</t>
  </si>
  <si>
    <t xml:space="preserve">*For bond covenant testing &amp; reporting purposes, this ratio is reported at the UVMHN Obligated Group Level not individual Entity                                   **For FY24 projected, 366 days should be used to calculate average daily expense due to leap year                                                                       ***1.7M LOC proceeds should be excluded from Cash in FY23 as they are considered restricted                                                                        ****It appears Restricted Assets were used as part of unrestricted cash the FY23 GMCB calc ($3,134,403)                                </t>
  </si>
  <si>
    <t xml:space="preserve">*For bond covenant testing &amp; reporting purposes, this ratio is reported at the UVMHN Obligated Group Level not indivdual Entity                                        **Per MTI requirements, Debt Service Coverage Ratio is calculated using MADS formula methodology                                                    </t>
  </si>
  <si>
    <t xml:space="preserve">*For Bond Covenant testing &amp; reporting purposes, this ratio is reported at the UVMHN Obligated Group Level not individual Entity                                  **Per MTI requirements, Debt to Capitalization is calculated using total debt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</si>
</sst>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3" formatCode="_(* #,##0.00_);_(* \(#,##0.00\);_(* &quot;-&quot;??_);_(@_)"/>
    <numFmt numFmtId="164" formatCode="[=0]#,##0;[&lt;0]\-#,##0;#,##0"/>
    <numFmt numFmtId="165" formatCode="[=0]#,##0.0%;[&lt;0]\-#,##0.0%;#,##0.0%"/>
    <numFmt numFmtId="166" formatCode="[=0]#,##0%;[&lt;0]\-#,##0%;#,##0%"/>
    <numFmt numFmtId="167" formatCode="[=0]#,##0.0;[&lt;0]\-#,##0.0;#,##0.0"/>
    <numFmt numFmtId="168" formatCode="0.0%"/>
    <numFmt numFmtId="169" formatCode="0.0"/>
    <numFmt numFmtId="170" formatCode="_(* #,##0_);_(* \(#,##0\);_(* &quot;-&quot;??_);_(@_)"/>
    <numFmt numFmtId="171" formatCode="#,##0.00_);\(#,##0.00_)"/>
    <numFmt numFmtId="172" formatCode="0_);\(0\)"/>
    <numFmt numFmtId="173" formatCode="0.00%_);\(0.00%\)"/>
    <numFmt numFmtId="174" formatCode="_(* #,##0.0_);_(* \(#,##0.0\);_(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12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3"/>
      <color rgb="FF66990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rgb="FF0070C0"/>
      <name val="Calibri"/>
      <family val="2"/>
      <scheme val="minor"/>
    </font>
    <font>
      <b/>
      <sz val="10"/>
      <color rgb="FFC00000"/>
      <name val="Calibri"/>
      <family val="2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455A64"/>
      <name val="Segoe UI"/>
      <family val="2"/>
    </font>
    <font>
      <sz val="10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sz val="10"/>
      <color rgb="FF455A64"/>
      <name val="Segoe UI"/>
      <family val="2"/>
    </font>
    <font>
      <b/>
      <sz val="10"/>
      <name val="Segoe UI"/>
      <family val="2"/>
    </font>
    <font>
      <i/>
      <sz val="10"/>
      <color indexed="10"/>
      <name val="Segoe UI"/>
      <family val="2"/>
    </font>
    <font>
      <b/>
      <sz val="10"/>
      <color rgb="FF455A64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333333"/>
      <name val="Verdana"/>
      <family val="2"/>
    </font>
    <font>
      <b/>
      <sz val="14"/>
      <color rgb="FF003300"/>
      <name val="Verdana"/>
      <family val="2"/>
    </font>
    <font>
      <b/>
      <sz val="10"/>
      <color rgb="FF003300"/>
      <name val="Verdana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3"/>
      <color rgb="FF006600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theme="1"/>
      <name val="Arial"/>
      <family val="2"/>
    </font>
    <font>
      <b/>
      <i/>
      <sz val="13"/>
      <name val="Arial"/>
      <family val="2"/>
    </font>
    <font>
      <u/>
      <sz val="9"/>
      <color indexed="12"/>
      <name val="Arial"/>
      <family val="2"/>
    </font>
    <font>
      <sz val="11"/>
      <color rgb="FF669900"/>
      <name val="Calibri"/>
      <family val="2"/>
      <scheme val="minor"/>
    </font>
    <font>
      <b/>
      <sz val="13"/>
      <color rgb="FF669900"/>
      <name val="Calibri"/>
      <family val="2"/>
      <scheme val="minor"/>
    </font>
    <font>
      <b/>
      <sz val="11"/>
      <color rgb="FF669900"/>
      <name val="Calibri"/>
      <family val="2"/>
      <scheme val="minor"/>
    </font>
    <font>
      <b/>
      <i/>
      <sz val="10"/>
      <name val="Arial"/>
      <family val="2"/>
    </font>
    <font>
      <b/>
      <sz val="12"/>
      <color rgb="FF333333"/>
      <name val="Arial"/>
      <family val="2"/>
    </font>
    <font>
      <b/>
      <sz val="13"/>
      <color rgb="FF333333"/>
      <name val="Calibri"/>
      <family val="2"/>
      <scheme val="minor"/>
    </font>
    <font>
      <b/>
      <sz val="2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name val="Arial"/>
      <family val="2"/>
    </font>
    <font>
      <sz val="12"/>
      <name val="Calibri"/>
      <family val="2"/>
      <scheme val="minor"/>
    </font>
    <font>
      <sz val="14"/>
      <color rgb="FF669900"/>
      <name val="Calibri"/>
      <family val="2"/>
      <scheme val="minor"/>
    </font>
    <font>
      <b/>
      <sz val="14"/>
      <color rgb="FF6699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7940000610370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67955565050204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499618518631550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6490371410260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37" fontId="10" fillId="4" borderId="0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20" fillId="14" borderId="0">
      <alignment horizontal="left" vertical="center"/>
    </xf>
    <xf numFmtId="172" fontId="22" fillId="15" borderId="0">
      <alignment vertical="center"/>
    </xf>
    <xf numFmtId="172" fontId="23" fillId="15" borderId="0">
      <alignment horizontal="left" vertical="center"/>
    </xf>
    <xf numFmtId="5" fontId="23" fillId="15" borderId="0">
      <alignment vertical="center"/>
    </xf>
    <xf numFmtId="37" fontId="23" fillId="15" borderId="0">
      <alignment vertical="center"/>
    </xf>
    <xf numFmtId="172" fontId="24" fillId="15" borderId="11">
      <alignment vertical="center"/>
    </xf>
    <xf numFmtId="37" fontId="24" fillId="15" borderId="11">
      <alignment vertical="center"/>
    </xf>
    <xf numFmtId="172" fontId="27" fillId="19" borderId="11">
      <alignment horizontal="left" vertical="center" indent="1" justifyLastLine="1"/>
    </xf>
    <xf numFmtId="37" fontId="27" fillId="19" borderId="11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2" fillId="0" borderId="0" applyNumberFormat="0" applyFill="0" applyBorder="0" applyAlignment="0" applyProtection="0">
      <alignment vertical="top"/>
      <protection locked="0"/>
    </xf>
  </cellStyleXfs>
  <cellXfs count="3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9" fontId="5" fillId="0" borderId="0" xfId="0" applyNumberFormat="1" applyFont="1"/>
    <xf numFmtId="0" fontId="6" fillId="0" borderId="0" xfId="0" applyFont="1"/>
    <xf numFmtId="168" fontId="0" fillId="0" borderId="0" xfId="1" applyNumberFormat="1" applyFont="1"/>
    <xf numFmtId="169" fontId="0" fillId="0" borderId="0" xfId="0" applyNumberFormat="1"/>
    <xf numFmtId="169" fontId="0" fillId="0" borderId="0" xfId="1" applyNumberFormat="1" applyFont="1"/>
    <xf numFmtId="0" fontId="6" fillId="0" borderId="0" xfId="0" applyFont="1" applyAlignment="1">
      <alignment wrapText="1"/>
    </xf>
    <xf numFmtId="165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0" fontId="2" fillId="2" borderId="0" xfId="0" applyFont="1" applyFill="1" applyAlignment="1">
      <alignment horizontal="center"/>
    </xf>
    <xf numFmtId="165" fontId="4" fillId="2" borderId="0" xfId="0" applyNumberFormat="1" applyFont="1" applyFill="1"/>
    <xf numFmtId="166" fontId="4" fillId="2" borderId="0" xfId="0" applyNumberFormat="1" applyFont="1" applyFill="1"/>
    <xf numFmtId="167" fontId="4" fillId="2" borderId="0" xfId="0" applyNumberFormat="1" applyFont="1" applyFill="1"/>
    <xf numFmtId="164" fontId="4" fillId="2" borderId="0" xfId="0" applyNumberFormat="1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67" fontId="3" fillId="2" borderId="0" xfId="0" applyNumberFormat="1" applyFont="1" applyFill="1"/>
    <xf numFmtId="164" fontId="3" fillId="2" borderId="0" xfId="0" applyNumberFormat="1" applyFont="1" applyFill="1"/>
    <xf numFmtId="0" fontId="0" fillId="2" borderId="0" xfId="0" applyFill="1"/>
    <xf numFmtId="0" fontId="2" fillId="3" borderId="0" xfId="0" applyFont="1" applyFill="1" applyAlignment="1">
      <alignment horizontal="center"/>
    </xf>
    <xf numFmtId="165" fontId="4" fillId="3" borderId="0" xfId="0" applyNumberFormat="1" applyFont="1" applyFill="1"/>
    <xf numFmtId="166" fontId="4" fillId="3" borderId="0" xfId="0" applyNumberFormat="1" applyFont="1" applyFill="1"/>
    <xf numFmtId="167" fontId="4" fillId="3" borderId="0" xfId="0" applyNumberFormat="1" applyFont="1" applyFill="1"/>
    <xf numFmtId="164" fontId="4" fillId="3" borderId="0" xfId="0" applyNumberFormat="1" applyFont="1" applyFill="1"/>
    <xf numFmtId="165" fontId="3" fillId="3" borderId="0" xfId="0" applyNumberFormat="1" applyFont="1" applyFill="1"/>
    <xf numFmtId="166" fontId="3" fillId="3" borderId="0" xfId="0" applyNumberFormat="1" applyFont="1" applyFill="1"/>
    <xf numFmtId="167" fontId="3" fillId="3" borderId="0" xfId="0" applyNumberFormat="1" applyFont="1" applyFill="1"/>
    <xf numFmtId="164" fontId="3" fillId="3" borderId="0" xfId="0" applyNumberFormat="1" applyFont="1" applyFill="1"/>
    <xf numFmtId="0" fontId="0" fillId="3" borderId="0" xfId="0" applyFill="1"/>
    <xf numFmtId="0" fontId="0" fillId="0" borderId="0" xfId="2" applyFont="1"/>
    <xf numFmtId="170" fontId="0" fillId="0" borderId="0" xfId="3" applyNumberFormat="1" applyFont="1"/>
    <xf numFmtId="170" fontId="0" fillId="0" borderId="0" xfId="2" applyNumberFormat="1" applyFont="1"/>
    <xf numFmtId="0" fontId="0" fillId="0" borderId="0" xfId="2" applyFont="1" applyFill="1"/>
    <xf numFmtId="1" fontId="0" fillId="0" borderId="0" xfId="2" applyNumberFormat="1" applyFont="1"/>
    <xf numFmtId="37" fontId="11" fillId="0" borderId="1" xfId="4" applyFont="1" applyFill="1" applyBorder="1" applyAlignment="1">
      <alignment horizontal="left"/>
    </xf>
    <xf numFmtId="37" fontId="11" fillId="0" borderId="0" xfId="4" applyFont="1" applyFill="1" applyAlignment="1">
      <alignment horizontal="left"/>
    </xf>
    <xf numFmtId="0" fontId="0" fillId="0" borderId="0" xfId="2" applyFont="1" applyAlignment="1">
      <alignment horizontal="center"/>
    </xf>
    <xf numFmtId="170" fontId="0" fillId="0" borderId="0" xfId="2" applyNumberFormat="1" applyFont="1" applyAlignment="1">
      <alignment horizontal="center"/>
    </xf>
    <xf numFmtId="0" fontId="12" fillId="0" borderId="0" xfId="2" applyFont="1"/>
    <xf numFmtId="0" fontId="9" fillId="0" borderId="0" xfId="2" applyFont="1" applyAlignment="1">
      <alignment horizontal="center"/>
    </xf>
    <xf numFmtId="0" fontId="9" fillId="6" borderId="0" xfId="2" applyFont="1" applyFill="1" applyAlignment="1">
      <alignment horizontal="center"/>
    </xf>
    <xf numFmtId="170" fontId="7" fillId="7" borderId="0" xfId="3" applyNumberFormat="1" applyFont="1" applyFill="1" applyAlignment="1">
      <alignment horizontal="center"/>
    </xf>
    <xf numFmtId="0" fontId="9" fillId="0" borderId="0" xfId="2" applyFont="1"/>
    <xf numFmtId="43" fontId="0" fillId="0" borderId="0" xfId="3" applyFont="1"/>
    <xf numFmtId="0" fontId="1" fillId="0" borderId="0" xfId="5" applyAlignment="1">
      <alignment vertical="center"/>
    </xf>
    <xf numFmtId="43" fontId="0" fillId="0" borderId="0" xfId="2" applyNumberFormat="1" applyFont="1"/>
    <xf numFmtId="0" fontId="1" fillId="0" borderId="0" xfId="6" applyAlignment="1">
      <alignment vertical="center"/>
    </xf>
    <xf numFmtId="168" fontId="0" fillId="0" borderId="0" xfId="7" applyNumberFormat="1" applyFont="1"/>
    <xf numFmtId="43" fontId="0" fillId="0" borderId="0" xfId="2" applyNumberFormat="1" applyFont="1" applyAlignment="1">
      <alignment horizontal="center"/>
    </xf>
    <xf numFmtId="0" fontId="1" fillId="0" borderId="0" xfId="6"/>
    <xf numFmtId="171" fontId="0" fillId="0" borderId="0" xfId="2" applyNumberFormat="1" applyFont="1"/>
    <xf numFmtId="0" fontId="0" fillId="8" borderId="0" xfId="2" applyFont="1" applyFill="1"/>
    <xf numFmtId="0" fontId="13" fillId="8" borderId="0" xfId="2" applyNumberFormat="1" applyFont="1" applyFill="1" applyAlignment="1">
      <alignment horizontal="center"/>
    </xf>
    <xf numFmtId="0" fontId="13" fillId="8" borderId="0" xfId="2" applyNumberFormat="1" applyFont="1" applyFill="1" applyAlignment="1">
      <alignment horizontal="left"/>
    </xf>
    <xf numFmtId="170" fontId="0" fillId="8" borderId="0" xfId="3" applyNumberFormat="1" applyFont="1" applyFill="1"/>
    <xf numFmtId="170" fontId="0" fillId="0" borderId="0" xfId="3" applyNumberFormat="1" applyFont="1" applyFill="1"/>
    <xf numFmtId="0" fontId="13" fillId="0" borderId="0" xfId="2" applyNumberFormat="1" applyFont="1" applyFill="1" applyAlignment="1">
      <alignment horizontal="center"/>
    </xf>
    <xf numFmtId="0" fontId="13" fillId="0" borderId="0" xfId="2" applyNumberFormat="1" applyFont="1" applyFill="1" applyAlignment="1">
      <alignment horizontal="left" indent="3"/>
    </xf>
    <xf numFmtId="0" fontId="13" fillId="0" borderId="3" xfId="2" applyNumberFormat="1" applyFont="1" applyFill="1" applyBorder="1" applyAlignment="1">
      <alignment horizontal="center"/>
    </xf>
    <xf numFmtId="170" fontId="0" fillId="9" borderId="0" xfId="3" applyNumberFormat="1" applyFont="1" applyFill="1"/>
    <xf numFmtId="0" fontId="9" fillId="0" borderId="0" xfId="2" applyFont="1" applyFill="1"/>
    <xf numFmtId="43" fontId="0" fillId="9" borderId="0" xfId="3" applyFont="1" applyFill="1"/>
    <xf numFmtId="0" fontId="13" fillId="10" borderId="3" xfId="2" applyNumberFormat="1" applyFont="1" applyFill="1" applyBorder="1" applyAlignment="1">
      <alignment horizontal="center"/>
    </xf>
    <xf numFmtId="170" fontId="14" fillId="0" borderId="0" xfId="3" applyNumberFormat="1" applyFont="1" applyFill="1"/>
    <xf numFmtId="3" fontId="0" fillId="9" borderId="0" xfId="2" applyNumberFormat="1" applyFont="1" applyFill="1"/>
    <xf numFmtId="0" fontId="0" fillId="0" borderId="6" xfId="2" applyFont="1" applyBorder="1"/>
    <xf numFmtId="170" fontId="0" fillId="9" borderId="6" xfId="3" applyNumberFormat="1" applyFont="1" applyFill="1" applyBorder="1"/>
    <xf numFmtId="170" fontId="0" fillId="0" borderId="6" xfId="3" applyNumberFormat="1" applyFont="1" applyBorder="1"/>
    <xf numFmtId="0" fontId="15" fillId="0" borderId="0" xfId="2" applyNumberFormat="1" applyFont="1" applyFill="1" applyAlignment="1">
      <alignment horizontal="center" vertical="center"/>
    </xf>
    <xf numFmtId="170" fontId="9" fillId="0" borderId="0" xfId="2" applyNumberFormat="1" applyFont="1"/>
    <xf numFmtId="170" fontId="9" fillId="0" borderId="0" xfId="2" applyNumberFormat="1" applyFont="1" applyFill="1"/>
    <xf numFmtId="170" fontId="9" fillId="0" borderId="0" xfId="3" applyNumberFormat="1" applyFont="1"/>
    <xf numFmtId="0" fontId="13" fillId="0" borderId="0" xfId="2" applyNumberFormat="1" applyFont="1" applyFill="1" applyAlignment="1">
      <alignment horizontal="center" vertical="center"/>
    </xf>
    <xf numFmtId="0" fontId="0" fillId="0" borderId="0" xfId="2" applyFont="1" applyBorder="1"/>
    <xf numFmtId="170" fontId="0" fillId="0" borderId="6" xfId="3" applyNumberFormat="1" applyFont="1" applyFill="1" applyBorder="1"/>
    <xf numFmtId="0" fontId="15" fillId="0" borderId="0" xfId="2" applyNumberFormat="1" applyFont="1" applyFill="1" applyAlignment="1">
      <alignment horizontal="left" indent="3"/>
    </xf>
    <xf numFmtId="170" fontId="0" fillId="0" borderId="0" xfId="2" applyNumberFormat="1" applyFont="1" applyFill="1"/>
    <xf numFmtId="0" fontId="16" fillId="0" borderId="0" xfId="2" applyFont="1" applyAlignment="1">
      <alignment horizontal="right"/>
    </xf>
    <xf numFmtId="170" fontId="16" fillId="0" borderId="0" xfId="3" applyNumberFormat="1" applyFont="1" applyAlignment="1">
      <alignment horizontal="right"/>
    </xf>
    <xf numFmtId="0" fontId="15" fillId="0" borderId="3" xfId="2" applyNumberFormat="1" applyFont="1" applyFill="1" applyBorder="1" applyAlignment="1">
      <alignment horizontal="center"/>
    </xf>
    <xf numFmtId="170" fontId="9" fillId="0" borderId="6" xfId="2" applyNumberFormat="1" applyFont="1" applyBorder="1"/>
    <xf numFmtId="170" fontId="9" fillId="0" borderId="6" xfId="2" applyNumberFormat="1" applyFont="1" applyFill="1" applyBorder="1"/>
    <xf numFmtId="170" fontId="9" fillId="0" borderId="6" xfId="3" applyNumberFormat="1" applyFont="1" applyBorder="1"/>
    <xf numFmtId="170" fontId="1" fillId="0" borderId="0" xfId="2" applyNumberFormat="1" applyFont="1"/>
    <xf numFmtId="0" fontId="0" fillId="0" borderId="7" xfId="2" applyFont="1" applyBorder="1"/>
    <xf numFmtId="0" fontId="13" fillId="0" borderId="9" xfId="2" applyNumberFormat="1" applyFont="1" applyFill="1" applyBorder="1" applyAlignment="1">
      <alignment horizontal="center"/>
    </xf>
    <xf numFmtId="170" fontId="0" fillId="0" borderId="10" xfId="3" applyNumberFormat="1" applyFont="1" applyBorder="1"/>
    <xf numFmtId="170" fontId="0" fillId="0" borderId="7" xfId="3" applyNumberFormat="1" applyFont="1" applyFill="1" applyBorder="1"/>
    <xf numFmtId="170" fontId="0" fillId="0" borderId="7" xfId="3" applyNumberFormat="1" applyFont="1" applyBorder="1"/>
    <xf numFmtId="170" fontId="0" fillId="9" borderId="7" xfId="3" applyNumberFormat="1" applyFont="1" applyFill="1" applyBorder="1"/>
    <xf numFmtId="170" fontId="9" fillId="0" borderId="0" xfId="3" applyNumberFormat="1" applyFont="1" applyFill="1"/>
    <xf numFmtId="43" fontId="0" fillId="0" borderId="0" xfId="2" applyNumberFormat="1" applyFont="1" applyFill="1"/>
    <xf numFmtId="0" fontId="15" fillId="0" borderId="0" xfId="2" applyNumberFormat="1" applyFont="1" applyFill="1" applyAlignment="1">
      <alignment horizontal="center"/>
    </xf>
    <xf numFmtId="0" fontId="13" fillId="0" borderId="0" xfId="2" applyNumberFormat="1" applyFont="1" applyFill="1" applyAlignment="1">
      <alignment horizontal="left" indent="1"/>
    </xf>
    <xf numFmtId="43" fontId="0" fillId="0" borderId="0" xfId="3" applyFont="1" applyFill="1"/>
    <xf numFmtId="1" fontId="17" fillId="0" borderId="0" xfId="2" applyNumberFormat="1" applyFont="1" applyFill="1"/>
    <xf numFmtId="0" fontId="0" fillId="3" borderId="0" xfId="2" applyFont="1" applyFill="1"/>
    <xf numFmtId="0" fontId="0" fillId="0" borderId="0" xfId="2" quotePrefix="1" applyFont="1" applyFill="1"/>
    <xf numFmtId="1" fontId="17" fillId="0" borderId="6" xfId="2" applyNumberFormat="1" applyFont="1" applyFill="1" applyBorder="1"/>
    <xf numFmtId="0" fontId="13" fillId="10" borderId="0" xfId="2" applyNumberFormat="1" applyFont="1" applyFill="1" applyAlignment="1">
      <alignment horizontal="center" vertical="center"/>
    </xf>
    <xf numFmtId="0" fontId="18" fillId="0" borderId="0" xfId="2" applyNumberFormat="1" applyFont="1" applyFill="1" applyAlignment="1">
      <alignment horizontal="left" indent="5"/>
    </xf>
    <xf numFmtId="170" fontId="0" fillId="0" borderId="0" xfId="3" applyNumberFormat="1" applyFont="1" applyFill="1" applyBorder="1"/>
    <xf numFmtId="0" fontId="13" fillId="0" borderId="3" xfId="2" applyNumberFormat="1" applyFont="1" applyFill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left" indent="3"/>
    </xf>
    <xf numFmtId="170" fontId="0" fillId="0" borderId="6" xfId="2" applyNumberFormat="1" applyFont="1" applyBorder="1"/>
    <xf numFmtId="170" fontId="0" fillId="0" borderId="6" xfId="2" applyNumberFormat="1" applyFont="1" applyFill="1" applyBorder="1"/>
    <xf numFmtId="170" fontId="0" fillId="11" borderId="6" xfId="3" applyNumberFormat="1" applyFont="1" applyFill="1" applyBorder="1"/>
    <xf numFmtId="0" fontId="15" fillId="0" borderId="7" xfId="2" applyNumberFormat="1" applyFont="1" applyFill="1" applyBorder="1" applyAlignment="1">
      <alignment horizontal="left"/>
    </xf>
    <xf numFmtId="0" fontId="13" fillId="0" borderId="7" xfId="2" applyNumberFormat="1" applyFont="1" applyFill="1" applyBorder="1" applyAlignment="1">
      <alignment horizontal="left"/>
    </xf>
    <xf numFmtId="170" fontId="9" fillId="0" borderId="7" xfId="3" applyNumberFormat="1" applyFont="1" applyBorder="1"/>
    <xf numFmtId="0" fontId="19" fillId="12" borderId="0" xfId="2" applyFont="1" applyFill="1"/>
    <xf numFmtId="0" fontId="19" fillId="13" borderId="0" xfId="2" applyFont="1" applyFill="1"/>
    <xf numFmtId="0" fontId="8" fillId="13" borderId="0" xfId="2" applyFont="1" applyFill="1"/>
    <xf numFmtId="170" fontId="8" fillId="13" borderId="0" xfId="2" applyNumberFormat="1" applyFont="1" applyFill="1"/>
    <xf numFmtId="170" fontId="8" fillId="13" borderId="0" xfId="3" applyNumberFormat="1" applyFont="1" applyFill="1"/>
    <xf numFmtId="0" fontId="19" fillId="0" borderId="0" xfId="2" applyFont="1"/>
    <xf numFmtId="172" fontId="20" fillId="14" borderId="0" xfId="8">
      <alignment horizontal="left" vertical="center"/>
    </xf>
    <xf numFmtId="170" fontId="16" fillId="0" borderId="0" xfId="3" applyNumberFormat="1" applyFont="1"/>
    <xf numFmtId="0" fontId="21" fillId="0" borderId="0" xfId="6" applyFont="1"/>
    <xf numFmtId="39" fontId="21" fillId="0" borderId="0" xfId="6" applyNumberFormat="1" applyFont="1"/>
    <xf numFmtId="172" fontId="22" fillId="15" borderId="0" xfId="9">
      <alignment vertical="center"/>
    </xf>
    <xf numFmtId="172" fontId="23" fillId="15" borderId="0" xfId="10">
      <alignment horizontal="left" vertical="center"/>
    </xf>
    <xf numFmtId="173" fontId="21" fillId="0" borderId="0" xfId="6" applyNumberFormat="1" applyFont="1"/>
    <xf numFmtId="5" fontId="23" fillId="0" borderId="0" xfId="11" applyFill="1">
      <alignment vertical="center"/>
    </xf>
    <xf numFmtId="170" fontId="23" fillId="0" borderId="0" xfId="11" applyNumberFormat="1" applyFill="1">
      <alignment vertical="center"/>
    </xf>
    <xf numFmtId="37" fontId="23" fillId="0" borderId="0" xfId="12" applyFill="1">
      <alignment vertical="center"/>
    </xf>
    <xf numFmtId="37" fontId="23" fillId="11" borderId="0" xfId="12" applyFill="1">
      <alignment vertical="center"/>
    </xf>
    <xf numFmtId="37" fontId="21" fillId="0" borderId="0" xfId="6" applyNumberFormat="1" applyFont="1"/>
    <xf numFmtId="172" fontId="24" fillId="15" borderId="11" xfId="13">
      <alignment vertical="center"/>
    </xf>
    <xf numFmtId="37" fontId="24" fillId="0" borderId="11" xfId="14" applyFill="1">
      <alignment vertical="center"/>
    </xf>
    <xf numFmtId="170" fontId="23" fillId="16" borderId="0" xfId="11" applyNumberFormat="1" applyFill="1">
      <alignment vertical="center"/>
    </xf>
    <xf numFmtId="170" fontId="23" fillId="17" borderId="0" xfId="11" applyNumberFormat="1" applyFill="1">
      <alignment vertical="center"/>
    </xf>
    <xf numFmtId="170" fontId="23" fillId="18" borderId="0" xfId="11" applyNumberFormat="1" applyFill="1">
      <alignment vertical="center"/>
    </xf>
    <xf numFmtId="0" fontId="25" fillId="0" borderId="0" xfId="6" applyFont="1"/>
    <xf numFmtId="39" fontId="25" fillId="0" borderId="0" xfId="6" applyNumberFormat="1" applyFont="1"/>
    <xf numFmtId="37" fontId="0" fillId="0" borderId="0" xfId="2" applyNumberFormat="1" applyFont="1" applyFill="1"/>
    <xf numFmtId="39" fontId="26" fillId="0" borderId="0" xfId="6" applyNumberFormat="1" applyFont="1"/>
    <xf numFmtId="170" fontId="21" fillId="0" borderId="0" xfId="6" applyNumberFormat="1" applyFont="1"/>
    <xf numFmtId="172" fontId="27" fillId="19" borderId="11" xfId="15">
      <alignment horizontal="left" vertical="center" indent="1" justifyLastLine="1"/>
    </xf>
    <xf numFmtId="37" fontId="27" fillId="19" borderId="11" xfId="16">
      <alignment vertical="center"/>
    </xf>
    <xf numFmtId="37" fontId="0" fillId="0" borderId="0" xfId="2" applyNumberFormat="1" applyFont="1"/>
    <xf numFmtId="0" fontId="9" fillId="20" borderId="0" xfId="6" applyFont="1" applyFill="1"/>
    <xf numFmtId="0" fontId="1" fillId="20" borderId="0" xfId="6" applyFill="1"/>
    <xf numFmtId="0" fontId="1" fillId="21" borderId="0" xfId="6" applyFill="1"/>
    <xf numFmtId="168" fontId="0" fillId="20" borderId="0" xfId="7" applyNumberFormat="1" applyFont="1" applyFill="1"/>
    <xf numFmtId="0" fontId="1" fillId="22" borderId="0" xfId="6" applyFill="1"/>
    <xf numFmtId="37" fontId="21" fillId="0" borderId="0" xfId="4" applyFont="1" applyFill="1"/>
    <xf numFmtId="170" fontId="21" fillId="4" borderId="0" xfId="3" applyNumberFormat="1" applyFont="1" applyFill="1"/>
    <xf numFmtId="170" fontId="1" fillId="0" borderId="0" xfId="6" applyNumberFormat="1"/>
    <xf numFmtId="170" fontId="1" fillId="21" borderId="0" xfId="6" applyNumberFormat="1" applyFill="1"/>
    <xf numFmtId="168" fontId="0" fillId="0" borderId="0" xfId="7" applyNumberFormat="1" applyFont="1" applyFill="1"/>
    <xf numFmtId="43" fontId="21" fillId="4" borderId="0" xfId="3" applyFont="1" applyFill="1"/>
    <xf numFmtId="43" fontId="1" fillId="0" borderId="0" xfId="6" applyNumberFormat="1"/>
    <xf numFmtId="3" fontId="1" fillId="0" borderId="0" xfId="6" applyNumberFormat="1"/>
    <xf numFmtId="0" fontId="1" fillId="0" borderId="0" xfId="6" applyAlignment="1">
      <alignment horizontal="center"/>
    </xf>
    <xf numFmtId="1" fontId="21" fillId="22" borderId="0" xfId="4" applyNumberFormat="1" applyFont="1" applyFill="1"/>
    <xf numFmtId="168" fontId="0" fillId="22" borderId="0" xfId="7" applyNumberFormat="1" applyFont="1" applyFill="1"/>
    <xf numFmtId="0" fontId="8" fillId="23" borderId="0" xfId="6" applyFont="1" applyFill="1"/>
    <xf numFmtId="0" fontId="1" fillId="0" borderId="0" xfId="6" applyAlignment="1">
      <alignment horizontal="left" indent="1"/>
    </xf>
    <xf numFmtId="0" fontId="1" fillId="0" borderId="12" xfId="6" applyBorder="1" applyAlignment="1">
      <alignment horizontal="left" indent="1"/>
    </xf>
    <xf numFmtId="0" fontId="1" fillId="0" borderId="13" xfId="6" applyBorder="1"/>
    <xf numFmtId="170" fontId="28" fillId="0" borderId="0" xfId="3" applyNumberFormat="1" applyFont="1"/>
    <xf numFmtId="170" fontId="28" fillId="0" borderId="0" xfId="3" applyNumberFormat="1" applyFont="1" applyBorder="1"/>
    <xf numFmtId="170" fontId="28" fillId="21" borderId="0" xfId="3" applyNumberFormat="1" applyFont="1" applyFill="1" applyBorder="1"/>
    <xf numFmtId="170" fontId="28" fillId="0" borderId="0" xfId="3" applyNumberFormat="1" applyFont="1" applyFill="1" applyBorder="1"/>
    <xf numFmtId="168" fontId="28" fillId="0" borderId="0" xfId="3" applyNumberFormat="1" applyFont="1" applyFill="1" applyBorder="1"/>
    <xf numFmtId="170" fontId="29" fillId="0" borderId="13" xfId="3" applyNumberFormat="1" applyFont="1" applyBorder="1"/>
    <xf numFmtId="0" fontId="1" fillId="0" borderId="12" xfId="6" applyBorder="1"/>
    <xf numFmtId="0" fontId="30" fillId="24" borderId="0" xfId="6" applyFont="1" applyFill="1"/>
    <xf numFmtId="0" fontId="31" fillId="24" borderId="0" xfId="6" applyFont="1" applyFill="1"/>
    <xf numFmtId="170" fontId="31" fillId="24" borderId="0" xfId="3" applyNumberFormat="1" applyFont="1" applyFill="1"/>
    <xf numFmtId="170" fontId="32" fillId="21" borderId="0" xfId="3" applyNumberFormat="1" applyFont="1" applyFill="1"/>
    <xf numFmtId="0" fontId="31" fillId="21" borderId="0" xfId="6" applyFont="1" applyFill="1"/>
    <xf numFmtId="0" fontId="31" fillId="22" borderId="0" xfId="6" applyFont="1" applyFill="1"/>
    <xf numFmtId="170" fontId="0" fillId="21" borderId="0" xfId="3" applyNumberFormat="1" applyFont="1" applyFill="1"/>
    <xf numFmtId="170" fontId="0" fillId="0" borderId="14" xfId="3" applyNumberFormat="1" applyFont="1" applyBorder="1"/>
    <xf numFmtId="0" fontId="33" fillId="0" borderId="15" xfId="6" applyFont="1" applyBorder="1"/>
    <xf numFmtId="0" fontId="1" fillId="0" borderId="16" xfId="6" applyBorder="1"/>
    <xf numFmtId="170" fontId="34" fillId="0" borderId="17" xfId="3" applyNumberFormat="1" applyFont="1" applyFill="1" applyBorder="1"/>
    <xf numFmtId="170" fontId="34" fillId="21" borderId="17" xfId="3" applyNumberFormat="1" applyFont="1" applyFill="1" applyBorder="1"/>
    <xf numFmtId="168" fontId="34" fillId="0" borderId="17" xfId="3" applyNumberFormat="1" applyFont="1" applyFill="1" applyBorder="1"/>
    <xf numFmtId="170" fontId="34" fillId="0" borderId="16" xfId="3" applyNumberFormat="1" applyFont="1" applyFill="1" applyBorder="1"/>
    <xf numFmtId="1" fontId="1" fillId="22" borderId="0" xfId="6" applyNumberFormat="1" applyFill="1"/>
    <xf numFmtId="1" fontId="1" fillId="21" borderId="0" xfId="6" applyNumberFormat="1" applyFill="1"/>
    <xf numFmtId="0" fontId="34" fillId="0" borderId="12" xfId="6" applyFont="1" applyBorder="1" applyAlignment="1">
      <alignment horizontal="left" indent="2"/>
    </xf>
    <xf numFmtId="170" fontId="0" fillId="21" borderId="0" xfId="3" applyNumberFormat="1" applyFont="1" applyFill="1" applyBorder="1"/>
    <xf numFmtId="170" fontId="0" fillId="0" borderId="13" xfId="3" applyNumberFormat="1" applyFont="1" applyFill="1" applyBorder="1"/>
    <xf numFmtId="0" fontId="35" fillId="0" borderId="13" xfId="6" applyFont="1" applyBorder="1"/>
    <xf numFmtId="170" fontId="0" fillId="0" borderId="13" xfId="3" applyNumberFormat="1" applyFont="1" applyBorder="1"/>
    <xf numFmtId="0" fontId="33" fillId="0" borderId="12" xfId="6" applyFont="1" applyBorder="1" applyAlignment="1">
      <alignment horizontal="left" indent="2"/>
    </xf>
    <xf numFmtId="170" fontId="36" fillId="0" borderId="0" xfId="3" applyNumberFormat="1" applyFont="1" applyFill="1"/>
    <xf numFmtId="170" fontId="36" fillId="0" borderId="0" xfId="3" applyNumberFormat="1" applyFont="1" applyFill="1" applyBorder="1"/>
    <xf numFmtId="170" fontId="36" fillId="21" borderId="0" xfId="3" applyNumberFormat="1" applyFont="1" applyFill="1" applyBorder="1"/>
    <xf numFmtId="168" fontId="36" fillId="0" borderId="0" xfId="3" applyNumberFormat="1" applyFont="1" applyFill="1" applyBorder="1"/>
    <xf numFmtId="170" fontId="36" fillId="0" borderId="13" xfId="3" applyNumberFormat="1" applyFont="1" applyFill="1" applyBorder="1"/>
    <xf numFmtId="0" fontId="34" fillId="0" borderId="13" xfId="6" applyFont="1" applyBorder="1" applyAlignment="1">
      <alignment horizontal="left" indent="2"/>
    </xf>
    <xf numFmtId="170" fontId="35" fillId="0" borderId="0" xfId="3" applyNumberFormat="1" applyFont="1" applyFill="1"/>
    <xf numFmtId="170" fontId="35" fillId="21" borderId="0" xfId="3" applyNumberFormat="1" applyFont="1" applyFill="1" applyBorder="1"/>
    <xf numFmtId="170" fontId="35" fillId="0" borderId="13" xfId="3" applyNumberFormat="1" applyFont="1" applyFill="1" applyBorder="1"/>
    <xf numFmtId="1" fontId="1" fillId="25" borderId="0" xfId="6" applyNumberFormat="1" applyFill="1"/>
    <xf numFmtId="0" fontId="1" fillId="22" borderId="0" xfId="6" applyFill="1" applyAlignment="1">
      <alignment horizontal="right"/>
    </xf>
    <xf numFmtId="1" fontId="1" fillId="0" borderId="12" xfId="6" applyNumberFormat="1" applyBorder="1"/>
    <xf numFmtId="0" fontId="1" fillId="0" borderId="13" xfId="6" applyBorder="1" applyAlignment="1">
      <alignment horizontal="left"/>
    </xf>
    <xf numFmtId="3" fontId="1" fillId="21" borderId="0" xfId="6" applyNumberFormat="1" applyFill="1"/>
    <xf numFmtId="1" fontId="1" fillId="22" borderId="0" xfId="6" applyNumberFormat="1" applyFill="1" applyAlignment="1">
      <alignment horizontal="right"/>
    </xf>
    <xf numFmtId="174" fontId="0" fillId="0" borderId="0" xfId="3" applyNumberFormat="1" applyFont="1"/>
    <xf numFmtId="174" fontId="0" fillId="0" borderId="0" xfId="3" applyNumberFormat="1" applyFont="1" applyBorder="1"/>
    <xf numFmtId="174" fontId="0" fillId="21" borderId="0" xfId="3" applyNumberFormat="1" applyFont="1" applyFill="1" applyBorder="1"/>
    <xf numFmtId="168" fontId="0" fillId="0" borderId="0" xfId="3" applyNumberFormat="1" applyFont="1" applyBorder="1"/>
    <xf numFmtId="174" fontId="9" fillId="0" borderId="13" xfId="3" applyNumberFormat="1" applyFont="1" applyBorder="1"/>
    <xf numFmtId="0" fontId="37" fillId="0" borderId="12" xfId="6" applyFont="1" applyBorder="1" applyAlignment="1">
      <alignment horizontal="left" indent="5"/>
    </xf>
    <xf numFmtId="168" fontId="0" fillId="0" borderId="0" xfId="3" applyNumberFormat="1" applyFont="1" applyFill="1" applyBorder="1"/>
    <xf numFmtId="170" fontId="9" fillId="0" borderId="13" xfId="3" applyNumberFormat="1" applyFont="1" applyBorder="1"/>
    <xf numFmtId="1" fontId="1" fillId="22" borderId="13" xfId="6" applyNumberFormat="1" applyFill="1" applyBorder="1"/>
    <xf numFmtId="0" fontId="1" fillId="0" borderId="0" xfId="6" applyAlignment="1">
      <alignment horizontal="left"/>
    </xf>
    <xf numFmtId="174" fontId="0" fillId="21" borderId="0" xfId="3" applyNumberFormat="1" applyFont="1" applyFill="1"/>
    <xf numFmtId="37" fontId="38" fillId="26" borderId="0" xfId="17" applyNumberFormat="1" applyFont="1" applyFill="1" applyAlignment="1">
      <alignment horizontal="left"/>
    </xf>
    <xf numFmtId="37" fontId="39" fillId="26" borderId="0" xfId="17" applyNumberFormat="1" applyFont="1" applyFill="1" applyAlignment="1">
      <alignment horizontal="left" indent="1"/>
    </xf>
    <xf numFmtId="37" fontId="40" fillId="26" borderId="0" xfId="17" applyNumberFormat="1" applyFont="1" applyFill="1" applyAlignment="1">
      <alignment horizontal="left" indent="1"/>
    </xf>
    <xf numFmtId="37" fontId="41" fillId="4" borderId="3" xfId="4" applyFont="1" applyFill="1" applyBorder="1" applyAlignment="1">
      <alignment horizontal="centerContinuous"/>
    </xf>
    <xf numFmtId="0" fontId="1" fillId="0" borderId="3" xfId="6" applyBorder="1" applyAlignment="1">
      <alignment horizontal="centerContinuous"/>
    </xf>
    <xf numFmtId="168" fontId="0" fillId="0" borderId="3" xfId="7" applyNumberFormat="1" applyFont="1" applyBorder="1" applyAlignment="1">
      <alignment horizontal="centerContinuous"/>
    </xf>
    <xf numFmtId="0" fontId="43" fillId="24" borderId="2" xfId="6" applyFont="1" applyFill="1" applyBorder="1" applyAlignment="1">
      <alignment horizontal="centerContinuous"/>
    </xf>
    <xf numFmtId="0" fontId="44" fillId="0" borderId="15" xfId="6" applyFont="1" applyBorder="1" applyAlignment="1">
      <alignment horizontal="center"/>
    </xf>
    <xf numFmtId="0" fontId="44" fillId="0" borderId="17" xfId="6" applyFont="1" applyBorder="1" applyAlignment="1">
      <alignment horizontal="center"/>
    </xf>
    <xf numFmtId="0" fontId="42" fillId="27" borderId="17" xfId="6" applyFont="1" applyFill="1" applyBorder="1" applyAlignment="1">
      <alignment horizontal="center"/>
    </xf>
    <xf numFmtId="0" fontId="34" fillId="21" borderId="17" xfId="6" applyFont="1" applyFill="1" applyBorder="1" applyAlignment="1">
      <alignment horizontal="center"/>
    </xf>
    <xf numFmtId="0" fontId="34" fillId="27" borderId="17" xfId="6" applyFont="1" applyFill="1" applyBorder="1" applyAlignment="1">
      <alignment horizontal="center"/>
    </xf>
    <xf numFmtId="0" fontId="34" fillId="23" borderId="17" xfId="6" applyFont="1" applyFill="1" applyBorder="1" applyAlignment="1">
      <alignment horizontal="center"/>
    </xf>
    <xf numFmtId="0" fontId="43" fillId="24" borderId="16" xfId="6" applyFont="1" applyFill="1" applyBorder="1" applyAlignment="1">
      <alignment horizontal="center"/>
    </xf>
    <xf numFmtId="2" fontId="34" fillId="23" borderId="19" xfId="6" applyNumberFormat="1" applyFont="1" applyFill="1" applyBorder="1" applyAlignment="1">
      <alignment horizontal="centerContinuous"/>
    </xf>
    <xf numFmtId="2" fontId="34" fillId="23" borderId="20" xfId="7" applyNumberFormat="1" applyFont="1" applyFill="1" applyBorder="1" applyAlignment="1">
      <alignment horizontal="centerContinuous"/>
    </xf>
    <xf numFmtId="2" fontId="34" fillId="23" borderId="18" xfId="6" applyNumberFormat="1" applyFont="1" applyFill="1" applyBorder="1" applyAlignment="1">
      <alignment horizontal="centerContinuous"/>
    </xf>
    <xf numFmtId="2" fontId="34" fillId="0" borderId="18" xfId="6" applyNumberFormat="1" applyFont="1" applyBorder="1" applyAlignment="1">
      <alignment horizontal="centerContinuous"/>
    </xf>
    <xf numFmtId="2" fontId="34" fillId="0" borderId="20" xfId="7" applyNumberFormat="1" applyFont="1" applyFill="1" applyBorder="1" applyAlignment="1">
      <alignment horizontal="centerContinuous"/>
    </xf>
    <xf numFmtId="0" fontId="45" fillId="0" borderId="18" xfId="6" applyFont="1" applyBorder="1" applyAlignment="1">
      <alignment horizontal="centerContinuous"/>
    </xf>
    <xf numFmtId="0" fontId="45" fillId="0" borderId="19" xfId="6" applyFont="1" applyBorder="1" applyAlignment="1">
      <alignment horizontal="centerContinuous"/>
    </xf>
    <xf numFmtId="0" fontId="45" fillId="0" borderId="20" xfId="6" applyFont="1" applyBorder="1" applyAlignment="1">
      <alignment horizontal="centerContinuous"/>
    </xf>
    <xf numFmtId="0" fontId="1" fillId="0" borderId="1" xfId="6" applyBorder="1"/>
    <xf numFmtId="0" fontId="1" fillId="0" borderId="6" xfId="6" applyBorder="1"/>
    <xf numFmtId="0" fontId="42" fillId="27" borderId="6" xfId="6" applyFont="1" applyFill="1" applyBorder="1" applyAlignment="1">
      <alignment horizontal="center"/>
    </xf>
    <xf numFmtId="0" fontId="42" fillId="27" borderId="0" xfId="6" applyFont="1" applyFill="1" applyAlignment="1">
      <alignment horizontal="center"/>
    </xf>
    <xf numFmtId="0" fontId="34" fillId="21" borderId="0" xfId="6" applyFont="1" applyFill="1" applyAlignment="1">
      <alignment horizontal="center"/>
    </xf>
    <xf numFmtId="0" fontId="34" fillId="27" borderId="0" xfId="6" applyFont="1" applyFill="1" applyAlignment="1">
      <alignment horizontal="center"/>
    </xf>
    <xf numFmtId="0" fontId="34" fillId="23" borderId="0" xfId="6" applyFont="1" applyFill="1" applyAlignment="1">
      <alignment horizontal="center"/>
    </xf>
    <xf numFmtId="0" fontId="34" fillId="27" borderId="6" xfId="6" applyFont="1" applyFill="1" applyBorder="1" applyAlignment="1">
      <alignment horizontal="center"/>
    </xf>
    <xf numFmtId="0" fontId="43" fillId="24" borderId="14" xfId="6" applyFont="1" applyFill="1" applyBorder="1" applyAlignment="1">
      <alignment horizontal="center"/>
    </xf>
    <xf numFmtId="0" fontId="34" fillId="23" borderId="20" xfId="6" applyFont="1" applyFill="1" applyBorder="1" applyAlignment="1">
      <alignment horizontal="center"/>
    </xf>
    <xf numFmtId="168" fontId="34" fillId="23" borderId="3" xfId="7" applyNumberFormat="1" applyFont="1" applyFill="1" applyBorder="1" applyAlignment="1">
      <alignment horizontal="center"/>
    </xf>
    <xf numFmtId="0" fontId="34" fillId="23" borderId="3" xfId="6" applyFont="1" applyFill="1" applyBorder="1" applyAlignment="1">
      <alignment horizontal="center"/>
    </xf>
    <xf numFmtId="0" fontId="34" fillId="0" borderId="3" xfId="6" applyFont="1" applyBorder="1" applyAlignment="1">
      <alignment horizontal="center"/>
    </xf>
    <xf numFmtId="168" fontId="34" fillId="0" borderId="3" xfId="7" applyNumberFormat="1" applyFont="1" applyFill="1" applyBorder="1" applyAlignment="1">
      <alignment horizontal="center"/>
    </xf>
    <xf numFmtId="0" fontId="7" fillId="24" borderId="21" xfId="6" applyFont="1" applyFill="1" applyBorder="1" applyAlignment="1">
      <alignment horizontal="center"/>
    </xf>
    <xf numFmtId="0" fontId="7" fillId="24" borderId="22" xfId="6" applyFont="1" applyFill="1" applyBorder="1" applyAlignment="1">
      <alignment horizontal="center"/>
    </xf>
    <xf numFmtId="0" fontId="7" fillId="24" borderId="23" xfId="6" applyFont="1" applyFill="1" applyBorder="1" applyAlignment="1">
      <alignment horizontal="center"/>
    </xf>
    <xf numFmtId="0" fontId="1" fillId="0" borderId="15" xfId="6" applyBorder="1"/>
    <xf numFmtId="0" fontId="1" fillId="0" borderId="17" xfId="6" applyBorder="1"/>
    <xf numFmtId="0" fontId="1" fillId="21" borderId="17" xfId="6" applyFill="1" applyBorder="1"/>
    <xf numFmtId="168" fontId="0" fillId="0" borderId="17" xfId="7" applyNumberFormat="1" applyFont="1" applyBorder="1"/>
    <xf numFmtId="0" fontId="1" fillId="20" borderId="17" xfId="6" applyFill="1" applyBorder="1"/>
    <xf numFmtId="0" fontId="1" fillId="22" borderId="17" xfId="6" applyFill="1" applyBorder="1"/>
    <xf numFmtId="0" fontId="1" fillId="2" borderId="0" xfId="6" applyFill="1"/>
    <xf numFmtId="0" fontId="46" fillId="0" borderId="12" xfId="6" applyFont="1" applyBorder="1"/>
    <xf numFmtId="168" fontId="0" fillId="0" borderId="0" xfId="7" applyNumberFormat="1" applyFont="1" applyBorder="1"/>
    <xf numFmtId="170" fontId="0" fillId="0" borderId="0" xfId="3" applyNumberFormat="1" applyFont="1" applyBorder="1"/>
    <xf numFmtId="168" fontId="28" fillId="0" borderId="0" xfId="7" applyNumberFormat="1" applyFont="1" applyBorder="1"/>
    <xf numFmtId="37" fontId="47" fillId="0" borderId="12" xfId="4" applyFont="1" applyFill="1" applyBorder="1" applyAlignment="1">
      <alignment horizontal="left"/>
    </xf>
    <xf numFmtId="170" fontId="33" fillId="0" borderId="12" xfId="3" applyNumberFormat="1" applyFont="1" applyBorder="1"/>
    <xf numFmtId="170" fontId="33" fillId="0" borderId="0" xfId="3" applyNumberFormat="1" applyFont="1" applyBorder="1"/>
    <xf numFmtId="170" fontId="33" fillId="21" borderId="0" xfId="3" applyNumberFormat="1" applyFont="1" applyFill="1" applyBorder="1"/>
    <xf numFmtId="168" fontId="9" fillId="0" borderId="0" xfId="3" applyNumberFormat="1" applyFont="1" applyBorder="1"/>
    <xf numFmtId="170" fontId="33" fillId="0" borderId="13" xfId="3" applyNumberFormat="1" applyFont="1" applyBorder="1"/>
    <xf numFmtId="37" fontId="48" fillId="2" borderId="0" xfId="4" applyFont="1" applyFill="1" applyAlignment="1">
      <alignment horizontal="left"/>
    </xf>
    <xf numFmtId="168" fontId="49" fillId="0" borderId="12" xfId="18" applyNumberFormat="1" applyFont="1" applyFill="1" applyBorder="1" applyAlignment="1">
      <alignment horizontal="left" vertical="top" indent="1"/>
    </xf>
    <xf numFmtId="168" fontId="49" fillId="0" borderId="12" xfId="18" applyNumberFormat="1" applyFont="1" applyFill="1" applyBorder="1" applyAlignment="1">
      <alignment vertical="top"/>
    </xf>
    <xf numFmtId="168" fontId="49" fillId="0" borderId="0" xfId="18" applyNumberFormat="1" applyFont="1" applyFill="1" applyBorder="1" applyAlignment="1">
      <alignment vertical="top"/>
    </xf>
    <xf numFmtId="168" fontId="50" fillId="21" borderId="0" xfId="18" applyNumberFormat="1" applyFont="1" applyFill="1" applyBorder="1" applyAlignment="1">
      <alignment vertical="top"/>
    </xf>
    <xf numFmtId="168" fontId="49" fillId="21" borderId="0" xfId="18" applyNumberFormat="1" applyFont="1" applyFill="1" applyBorder="1" applyAlignment="1">
      <alignment vertical="top"/>
    </xf>
    <xf numFmtId="168" fontId="49" fillId="0" borderId="0" xfId="7" applyNumberFormat="1" applyFont="1" applyFill="1" applyBorder="1" applyAlignment="1">
      <alignment vertical="top"/>
    </xf>
    <xf numFmtId="168" fontId="49" fillId="0" borderId="13" xfId="18" applyNumberFormat="1" applyFont="1" applyFill="1" applyBorder="1" applyAlignment="1">
      <alignment vertical="top"/>
    </xf>
    <xf numFmtId="0" fontId="1" fillId="21" borderId="12" xfId="6" applyFill="1" applyBorder="1"/>
    <xf numFmtId="0" fontId="1" fillId="21" borderId="13" xfId="6" applyFill="1" applyBorder="1"/>
    <xf numFmtId="0" fontId="1" fillId="0" borderId="5" xfId="6" applyBorder="1"/>
    <xf numFmtId="0" fontId="1" fillId="21" borderId="5" xfId="6" applyFill="1" applyBorder="1"/>
    <xf numFmtId="168" fontId="0" fillId="0" borderId="5" xfId="7" applyNumberFormat="1" applyFont="1" applyBorder="1"/>
    <xf numFmtId="37" fontId="47" fillId="0" borderId="1" xfId="4" applyFont="1" applyFill="1" applyBorder="1" applyAlignment="1">
      <alignment horizontal="left"/>
    </xf>
    <xf numFmtId="0" fontId="1" fillId="0" borderId="14" xfId="6" applyBorder="1"/>
    <xf numFmtId="170" fontId="33" fillId="0" borderId="1" xfId="3" applyNumberFormat="1" applyFont="1" applyBorder="1"/>
    <xf numFmtId="170" fontId="33" fillId="0" borderId="6" xfId="3" applyNumberFormat="1" applyFont="1" applyBorder="1"/>
    <xf numFmtId="170" fontId="33" fillId="21" borderId="6" xfId="3" applyNumberFormat="1" applyFont="1" applyFill="1" applyBorder="1"/>
    <xf numFmtId="168" fontId="9" fillId="0" borderId="6" xfId="3" applyNumberFormat="1" applyFont="1" applyBorder="1"/>
    <xf numFmtId="170" fontId="33" fillId="0" borderId="14" xfId="3" applyNumberFormat="1" applyFont="1" applyBorder="1"/>
    <xf numFmtId="170" fontId="33" fillId="0" borderId="17" xfId="3" applyNumberFormat="1" applyFont="1" applyBorder="1"/>
    <xf numFmtId="0" fontId="51" fillId="0" borderId="12" xfId="19" applyFont="1" applyBorder="1"/>
    <xf numFmtId="174" fontId="33" fillId="0" borderId="12" xfId="3" applyNumberFormat="1" applyFont="1" applyBorder="1"/>
    <xf numFmtId="174" fontId="33" fillId="0" borderId="0" xfId="3" applyNumberFormat="1" applyFont="1" applyBorder="1"/>
    <xf numFmtId="174" fontId="33" fillId="21" borderId="0" xfId="3" applyNumberFormat="1" applyFont="1" applyFill="1" applyBorder="1"/>
    <xf numFmtId="174" fontId="33" fillId="0" borderId="13" xfId="3" applyNumberFormat="1" applyFont="1" applyBorder="1"/>
    <xf numFmtId="168" fontId="9" fillId="0" borderId="0" xfId="7" applyNumberFormat="1" applyFont="1" applyBorder="1"/>
    <xf numFmtId="0" fontId="9" fillId="0" borderId="0" xfId="6" applyFont="1"/>
    <xf numFmtId="0" fontId="52" fillId="0" borderId="0" xfId="20" applyAlignment="1" applyProtection="1"/>
    <xf numFmtId="0" fontId="1" fillId="22" borderId="6" xfId="6" applyFill="1" applyBorder="1"/>
    <xf numFmtId="37" fontId="11" fillId="0" borderId="12" xfId="4" applyFont="1" applyFill="1" applyBorder="1" applyAlignment="1">
      <alignment horizontal="left"/>
    </xf>
    <xf numFmtId="0" fontId="53" fillId="0" borderId="13" xfId="6" applyFont="1" applyBorder="1"/>
    <xf numFmtId="170" fontId="54" fillId="0" borderId="12" xfId="3" applyNumberFormat="1" applyFont="1" applyBorder="1"/>
    <xf numFmtId="170" fontId="54" fillId="0" borderId="0" xfId="3" applyNumberFormat="1" applyFont="1" applyBorder="1"/>
    <xf numFmtId="170" fontId="54" fillId="21" borderId="0" xfId="3" applyNumberFormat="1" applyFont="1" applyFill="1" applyBorder="1"/>
    <xf numFmtId="168" fontId="55" fillId="0" borderId="0" xfId="3" applyNumberFormat="1" applyFont="1" applyBorder="1"/>
    <xf numFmtId="170" fontId="54" fillId="0" borderId="13" xfId="3" applyNumberFormat="1" applyFont="1" applyBorder="1"/>
    <xf numFmtId="0" fontId="1" fillId="28" borderId="0" xfId="6" applyFill="1"/>
    <xf numFmtId="0" fontId="17" fillId="20" borderId="0" xfId="6" applyFont="1" applyFill="1"/>
    <xf numFmtId="0" fontId="17" fillId="0" borderId="0" xfId="6" applyFont="1"/>
    <xf numFmtId="168" fontId="56" fillId="0" borderId="12" xfId="18" applyNumberFormat="1" applyFont="1" applyFill="1" applyBorder="1" applyAlignment="1">
      <alignment horizontal="left" vertical="top" indent="1"/>
    </xf>
    <xf numFmtId="0" fontId="17" fillId="0" borderId="13" xfId="6" applyFont="1" applyBorder="1"/>
    <xf numFmtId="168" fontId="56" fillId="0" borderId="12" xfId="18" applyNumberFormat="1" applyFont="1" applyFill="1" applyBorder="1" applyAlignment="1">
      <alignment vertical="top"/>
    </xf>
    <xf numFmtId="168" fontId="56" fillId="0" borderId="0" xfId="18" applyNumberFormat="1" applyFont="1" applyFill="1" applyBorder="1" applyAlignment="1">
      <alignment vertical="top"/>
    </xf>
    <xf numFmtId="168" fontId="56" fillId="0" borderId="13" xfId="18" applyNumberFormat="1" applyFont="1" applyFill="1" applyBorder="1" applyAlignment="1">
      <alignment vertical="top"/>
    </xf>
    <xf numFmtId="0" fontId="17" fillId="28" borderId="0" xfId="6" applyFont="1" applyFill="1"/>
    <xf numFmtId="0" fontId="57" fillId="0" borderId="12" xfId="6" applyFont="1" applyBorder="1"/>
    <xf numFmtId="0" fontId="46" fillId="0" borderId="13" xfId="6" applyFont="1" applyBorder="1"/>
    <xf numFmtId="170" fontId="58" fillId="0" borderId="12" xfId="3" applyNumberFormat="1" applyFont="1" applyBorder="1"/>
    <xf numFmtId="170" fontId="58" fillId="0" borderId="0" xfId="3" applyNumberFormat="1" applyFont="1" applyBorder="1"/>
    <xf numFmtId="170" fontId="58" fillId="21" borderId="0" xfId="3" applyNumberFormat="1" applyFont="1" applyFill="1" applyBorder="1"/>
    <xf numFmtId="170" fontId="58" fillId="0" borderId="13" xfId="3" applyNumberFormat="1" applyFont="1" applyBorder="1"/>
    <xf numFmtId="0" fontId="9" fillId="0" borderId="5" xfId="6" applyFont="1" applyBorder="1"/>
    <xf numFmtId="168" fontId="9" fillId="0" borderId="5" xfId="7" applyNumberFormat="1" applyFont="1" applyBorder="1"/>
    <xf numFmtId="0" fontId="53" fillId="0" borderId="14" xfId="6" applyFont="1" applyBorder="1"/>
    <xf numFmtId="170" fontId="54" fillId="0" borderId="1" xfId="3" applyNumberFormat="1" applyFont="1" applyBorder="1"/>
    <xf numFmtId="170" fontId="54" fillId="0" borderId="6" xfId="3" applyNumberFormat="1" applyFont="1" applyBorder="1"/>
    <xf numFmtId="170" fontId="54" fillId="21" borderId="6" xfId="3" applyNumberFormat="1" applyFont="1" applyFill="1" applyBorder="1"/>
    <xf numFmtId="168" fontId="55" fillId="0" borderId="6" xfId="3" applyNumberFormat="1" applyFont="1" applyBorder="1"/>
    <xf numFmtId="170" fontId="54" fillId="0" borderId="14" xfId="3" applyNumberFormat="1" applyFont="1" applyBorder="1"/>
    <xf numFmtId="37" fontId="47" fillId="0" borderId="0" xfId="4" applyFont="1" applyFill="1" applyAlignment="1">
      <alignment horizontal="left"/>
    </xf>
    <xf numFmtId="170" fontId="33" fillId="21" borderId="0" xfId="3" applyNumberFormat="1" applyFont="1" applyFill="1"/>
    <xf numFmtId="170" fontId="33" fillId="0" borderId="0" xfId="3" applyNumberFormat="1" applyFont="1"/>
    <xf numFmtId="37" fontId="47" fillId="0" borderId="6" xfId="4" applyFont="1" applyFill="1" applyBorder="1" applyAlignment="1">
      <alignment horizontal="left"/>
    </xf>
    <xf numFmtId="0" fontId="59" fillId="22" borderId="0" xfId="6" applyFont="1" applyFill="1" applyAlignment="1">
      <alignment horizontal="left"/>
    </xf>
    <xf numFmtId="0" fontId="60" fillId="27" borderId="0" xfId="6" applyFont="1" applyFill="1"/>
    <xf numFmtId="0" fontId="61" fillId="27" borderId="0" xfId="6" applyFont="1" applyFill="1"/>
    <xf numFmtId="170" fontId="61" fillId="27" borderId="0" xfId="3" applyNumberFormat="1" applyFont="1" applyFill="1"/>
    <xf numFmtId="0" fontId="61" fillId="21" borderId="0" xfId="6" applyFont="1" applyFill="1"/>
    <xf numFmtId="168" fontId="61" fillId="27" borderId="0" xfId="7" applyNumberFormat="1" applyFont="1" applyFill="1"/>
    <xf numFmtId="0" fontId="61" fillId="22" borderId="0" xfId="6" applyFont="1" applyFill="1"/>
    <xf numFmtId="0" fontId="61" fillId="27" borderId="18" xfId="6" applyFont="1" applyFill="1" applyBorder="1"/>
    <xf numFmtId="0" fontId="61" fillId="27" borderId="19" xfId="6" applyFont="1" applyFill="1" applyBorder="1"/>
    <xf numFmtId="0" fontId="61" fillId="27" borderId="20" xfId="6" applyFont="1" applyFill="1" applyBorder="1"/>
    <xf numFmtId="0" fontId="1" fillId="21" borderId="6" xfId="6" applyFill="1" applyBorder="1"/>
    <xf numFmtId="168" fontId="0" fillId="0" borderId="6" xfId="7" applyNumberFormat="1" applyFont="1" applyBorder="1"/>
    <xf numFmtId="0" fontId="60" fillId="27" borderId="18" xfId="6" applyFont="1" applyFill="1" applyBorder="1"/>
    <xf numFmtId="170" fontId="61" fillId="27" borderId="17" xfId="3" applyNumberFormat="1" applyFont="1" applyFill="1" applyBorder="1"/>
    <xf numFmtId="0" fontId="61" fillId="27" borderId="17" xfId="6" applyFont="1" applyFill="1" applyBorder="1"/>
    <xf numFmtId="170" fontId="32" fillId="21" borderId="0" xfId="3" applyNumberFormat="1" applyFont="1" applyFill="1" applyBorder="1"/>
    <xf numFmtId="168" fontId="61" fillId="27" borderId="0" xfId="7" applyNumberFormat="1" applyFont="1" applyFill="1" applyBorder="1"/>
    <xf numFmtId="174" fontId="0" fillId="22" borderId="0" xfId="3" applyNumberFormat="1" applyFont="1" applyFill="1"/>
    <xf numFmtId="43" fontId="9" fillId="0" borderId="0" xfId="3" applyFont="1"/>
    <xf numFmtId="170" fontId="61" fillId="27" borderId="0" xfId="3" applyNumberFormat="1" applyFont="1" applyFill="1" applyBorder="1"/>
    <xf numFmtId="43" fontId="62" fillId="0" borderId="15" xfId="6" applyNumberFormat="1" applyFont="1" applyBorder="1" applyAlignment="1">
      <alignment horizontal="left" indent="1"/>
    </xf>
    <xf numFmtId="0" fontId="63" fillId="0" borderId="12" xfId="6" applyFont="1" applyBorder="1"/>
    <xf numFmtId="43" fontId="62" fillId="0" borderId="12" xfId="6" applyNumberFormat="1" applyFont="1" applyBorder="1" applyAlignment="1">
      <alignment horizontal="left" indent="1"/>
    </xf>
    <xf numFmtId="43" fontId="47" fillId="0" borderId="12" xfId="6" applyNumberFormat="1" applyFont="1" applyBorder="1" applyAlignment="1">
      <alignment horizontal="left"/>
    </xf>
    <xf numFmtId="174" fontId="1" fillId="0" borderId="0" xfId="6" applyNumberFormat="1"/>
    <xf numFmtId="174" fontId="1" fillId="21" borderId="0" xfId="6" applyNumberFormat="1" applyFill="1"/>
    <xf numFmtId="43" fontId="62" fillId="0" borderId="12" xfId="6" applyNumberFormat="1" applyFont="1" applyBorder="1" applyAlignment="1">
      <alignment horizontal="left"/>
    </xf>
    <xf numFmtId="43" fontId="62" fillId="0" borderId="12" xfId="6" applyNumberFormat="1" applyFont="1" applyBorder="1" applyAlignment="1">
      <alignment horizontal="left" vertical="center"/>
    </xf>
    <xf numFmtId="168" fontId="49" fillId="0" borderId="0" xfId="18" applyNumberFormat="1" applyFont="1" applyFill="1" applyAlignment="1">
      <alignment vertical="top"/>
    </xf>
    <xf numFmtId="168" fontId="33" fillId="0" borderId="0" xfId="7" applyNumberFormat="1" applyFont="1" applyBorder="1"/>
    <xf numFmtId="168" fontId="34" fillId="0" borderId="0" xfId="3" applyNumberFormat="1" applyFont="1" applyBorder="1"/>
    <xf numFmtId="168" fontId="35" fillId="0" borderId="0" xfId="7" applyNumberFormat="1" applyFont="1" applyBorder="1"/>
    <xf numFmtId="168" fontId="64" fillId="0" borderId="0" xfId="3" applyNumberFormat="1" applyFont="1" applyBorder="1"/>
    <xf numFmtId="170" fontId="54" fillId="0" borderId="0" xfId="3" applyNumberFormat="1" applyFont="1"/>
    <xf numFmtId="170" fontId="1" fillId="0" borderId="1" xfId="6" applyNumberFormat="1" applyBorder="1"/>
    <xf numFmtId="168" fontId="34" fillId="0" borderId="0" xfId="3" applyNumberFormat="1" applyFont="1" applyFill="1" applyBorder="1"/>
    <xf numFmtId="170" fontId="34" fillId="0" borderId="0" xfId="3" applyNumberFormat="1" applyFont="1" applyFill="1" applyBorder="1"/>
    <xf numFmtId="168" fontId="65" fillId="0" borderId="6" xfId="3" applyNumberFormat="1" applyFont="1" applyBorder="1"/>
    <xf numFmtId="0" fontId="6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7" fontId="4" fillId="2" borderId="0" xfId="0" applyNumberFormat="1" applyFont="1" applyFill="1" applyAlignment="1">
      <alignment horizontal="center"/>
    </xf>
    <xf numFmtId="0" fontId="66" fillId="9" borderId="0" xfId="0" applyFont="1" applyFill="1" applyAlignment="1">
      <alignment horizontal="center"/>
    </xf>
    <xf numFmtId="0" fontId="0" fillId="0" borderId="0" xfId="0"/>
    <xf numFmtId="0" fontId="13" fillId="0" borderId="2" xfId="2" applyNumberFormat="1" applyFont="1" applyFill="1" applyBorder="1" applyAlignment="1">
      <alignment horizontal="center" vertical="center"/>
    </xf>
    <xf numFmtId="0" fontId="13" fillId="0" borderId="4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170" fontId="9" fillId="5" borderId="0" xfId="3" applyNumberFormat="1" applyFont="1" applyFill="1" applyAlignment="1">
      <alignment horizontal="center" vertical="center"/>
    </xf>
    <xf numFmtId="37" fontId="42" fillId="27" borderId="18" xfId="4" applyFont="1" applyFill="1" applyBorder="1" applyAlignment="1">
      <alignment horizontal="center"/>
    </xf>
    <xf numFmtId="37" fontId="42" fillId="27" borderId="19" xfId="4" applyFont="1" applyFill="1" applyBorder="1" applyAlignment="1">
      <alignment horizontal="center"/>
    </xf>
    <xf numFmtId="37" fontId="42" fillId="27" borderId="20" xfId="4" applyFont="1" applyFill="1" applyBorder="1" applyAlignment="1">
      <alignment horizontal="center"/>
    </xf>
    <xf numFmtId="2" fontId="34" fillId="0" borderId="18" xfId="6" applyNumberFormat="1" applyFont="1" applyBorder="1" applyAlignment="1">
      <alignment horizontal="center"/>
    </xf>
    <xf numFmtId="2" fontId="34" fillId="0" borderId="20" xfId="6" applyNumberFormat="1" applyFont="1" applyBorder="1" applyAlignment="1">
      <alignment horizontal="center"/>
    </xf>
  </cellXfs>
  <cellStyles count="21">
    <cellStyle name="00 Grp Hdr (A)" xfId="9" xr:uid="{B1B8A94A-02D7-4328-8B68-B9246E28BA4E}"/>
    <cellStyle name="00 Grp Rcd ($0)" xfId="11" xr:uid="{3873DBEE-0FDF-4BBD-BAF5-487725B950F0}"/>
    <cellStyle name="00 Grp Rcd (0,)" xfId="12" xr:uid="{25A854ED-A5C3-4555-83E4-774363D24C03}"/>
    <cellStyle name="00 Grp Rcd (A)" xfId="10" xr:uid="{850CE42F-C228-46C9-A4D1-5BC95F0848D1}"/>
    <cellStyle name="00 Grp Ttl (0,)" xfId="16" xr:uid="{33F9056B-70AE-41B2-AB3A-290915F88522}"/>
    <cellStyle name="00 Grp Ttl (A)" xfId="15" xr:uid="{2252CAD7-4F47-4948-B2BC-9C7D3AF62D5C}"/>
    <cellStyle name="00 Rpt Bnr (D)" xfId="8" xr:uid="{01344E55-43F1-43DF-83B3-7D23DBEC7621}"/>
    <cellStyle name="00 Sub Ttl (0,)" xfId="14" xr:uid="{9FBFE05D-2779-429D-8B2A-5271B8D16D8E}"/>
    <cellStyle name="00 Sub Ttl (A)" xfId="13" xr:uid="{99536BBA-7901-4270-9C09-C38A58F5212F}"/>
    <cellStyle name="Comma 2" xfId="3" xr:uid="{1E475620-DECE-4786-B368-8512E3C853B8}"/>
    <cellStyle name="Hyperlink" xfId="20" builtinId="8"/>
    <cellStyle name="Normal" xfId="0" builtinId="0"/>
    <cellStyle name="Normal 2" xfId="2" xr:uid="{FBD05550-AF54-4A08-9370-9139800B342E}"/>
    <cellStyle name="Normal 3" xfId="6" xr:uid="{2B6D29E1-CAC7-4ABF-BACA-D5A2F69AD027}"/>
    <cellStyle name="Normal 72" xfId="19" xr:uid="{9D978E81-094A-41C2-BC01-9A3B843F7E48}"/>
    <cellStyle name="Normal_Report" xfId="4" xr:uid="{BB81398B-0D25-4949-AE1D-DFFA8BD5277B}"/>
    <cellStyle name="Normal_Report 2" xfId="17" xr:uid="{F81571EA-D1CA-4081-B126-EBEDF9C9F6A5}"/>
    <cellStyle name="Normal_UVMMC" xfId="5" xr:uid="{4A9C754E-561F-468C-AD96-09F6E63C793B}"/>
    <cellStyle name="Percent" xfId="1" builtinId="5"/>
    <cellStyle name="Percent 2" xfId="7" xr:uid="{99E0FE09-9935-4C97-915B-465FBEBC1BEC}"/>
    <cellStyle name="Percent 2 10" xfId="18" xr:uid="{0778A91D-4B8B-4CF6-8E50-27742D8AD0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949814" y="11487634"/>
    <xdr:ext cx="1073723" cy="745006"/>
    <xdr:sp macro="" textlink="">
      <xdr:nvSpPr>
        <xdr:cNvPr id="2" name="Comment 1" hidden="1">
          <a:extLst>
            <a:ext uri="{FF2B5EF4-FFF2-40B4-BE49-F238E27FC236}">
              <a16:creationId xmlns:a16="http://schemas.microsoft.com/office/drawing/2014/main" id="{D54B2F1B-8CB6-4FF8-8C2A-C86E3436C299}"/>
            </a:ext>
          </a:extLst>
        </xdr:cNvPr>
        <xdr:cNvSpPr txBox="1"/>
      </xdr:nvSpPr>
      <xdr:spPr>
        <a:xfrm>
          <a:off x="11949814" y="11487634"/>
          <a:ext cx="1073723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1949814" y="11271734"/>
    <xdr:ext cx="1073723" cy="745006"/>
    <xdr:sp macro="" textlink="">
      <xdr:nvSpPr>
        <xdr:cNvPr id="3" name="Comment 2" hidden="1">
          <a:extLst>
            <a:ext uri="{FF2B5EF4-FFF2-40B4-BE49-F238E27FC236}">
              <a16:creationId xmlns:a16="http://schemas.microsoft.com/office/drawing/2014/main" id="{BA3333CA-797A-4830-A0DA-6BAD5E68A9D8}"/>
            </a:ext>
          </a:extLst>
        </xdr:cNvPr>
        <xdr:cNvSpPr txBox="1"/>
      </xdr:nvSpPr>
      <xdr:spPr>
        <a:xfrm>
          <a:off x="11949814" y="11271734"/>
          <a:ext cx="1073723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1949814" y="11700510"/>
    <xdr:ext cx="1073723" cy="748030"/>
    <xdr:sp macro="" textlink="">
      <xdr:nvSpPr>
        <xdr:cNvPr id="4" name="Comment 3" hidden="1">
          <a:extLst>
            <a:ext uri="{FF2B5EF4-FFF2-40B4-BE49-F238E27FC236}">
              <a16:creationId xmlns:a16="http://schemas.microsoft.com/office/drawing/2014/main" id="{E94F77D3-0DA7-4310-ADE1-947B1766004A}"/>
            </a:ext>
          </a:extLst>
        </xdr:cNvPr>
        <xdr:cNvSpPr txBox="1"/>
      </xdr:nvSpPr>
      <xdr:spPr>
        <a:xfrm>
          <a:off x="11949814" y="11700510"/>
          <a:ext cx="1073723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1949814" y="12805410"/>
    <xdr:ext cx="1073723" cy="719455"/>
    <xdr:sp macro="" textlink="">
      <xdr:nvSpPr>
        <xdr:cNvPr id="5" name="Comment 4" hidden="1">
          <a:extLst>
            <a:ext uri="{FF2B5EF4-FFF2-40B4-BE49-F238E27FC236}">
              <a16:creationId xmlns:a16="http://schemas.microsoft.com/office/drawing/2014/main" id="{7ACDC00A-2E11-4D04-B3C7-4F2FDBFBD8A9}"/>
            </a:ext>
          </a:extLst>
        </xdr:cNvPr>
        <xdr:cNvSpPr txBox="1"/>
      </xdr:nvSpPr>
      <xdr:spPr>
        <a:xfrm>
          <a:off x="11949814" y="12805410"/>
          <a:ext cx="1073723" cy="719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Principle</a:t>
          </a:r>
        </a:p>
      </xdr:txBody>
    </xdr:sp>
    <xdr:clientData/>
  </xdr:absoluteAnchor>
  <xdr:absoluteAnchor>
    <xdr:pos x="11949814" y="13756640"/>
    <xdr:ext cx="1073723" cy="733425"/>
    <xdr:sp macro="" textlink="">
      <xdr:nvSpPr>
        <xdr:cNvPr id="6" name="Comment 5" hidden="1">
          <a:extLst>
            <a:ext uri="{FF2B5EF4-FFF2-40B4-BE49-F238E27FC236}">
              <a16:creationId xmlns:a16="http://schemas.microsoft.com/office/drawing/2014/main" id="{C98E93C5-9310-4A51-99E1-3CFDFF8BE1AE}"/>
            </a:ext>
          </a:extLst>
        </xdr:cNvPr>
        <xdr:cNvSpPr txBox="1"/>
      </xdr:nvSpPr>
      <xdr:spPr>
        <a:xfrm>
          <a:off x="11949814" y="13756640"/>
          <a:ext cx="1073723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Running Balance</a:t>
          </a:r>
        </a:p>
      </xdr:txBody>
    </xdr:sp>
    <xdr:clientData/>
  </xdr:absoluteAnchor>
  <xdr:absoluteAnchor>
    <xdr:pos x="14428590" y="13756640"/>
    <xdr:ext cx="1078267" cy="733425"/>
    <xdr:sp macro="" textlink="">
      <xdr:nvSpPr>
        <xdr:cNvPr id="7" name="Comment 6" hidden="1">
          <a:extLst>
            <a:ext uri="{FF2B5EF4-FFF2-40B4-BE49-F238E27FC236}">
              <a16:creationId xmlns:a16="http://schemas.microsoft.com/office/drawing/2014/main" id="{8FD46E6B-D574-43E0-B11C-A756ADA9B83B}"/>
            </a:ext>
          </a:extLst>
        </xdr:cNvPr>
        <xdr:cNvSpPr txBox="1"/>
      </xdr:nvSpPr>
      <xdr:spPr>
        <a:xfrm>
          <a:off x="14428590" y="13756640"/>
          <a:ext cx="1078267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Running Balance</a:t>
          </a:r>
        </a:p>
      </xdr:txBody>
    </xdr:sp>
    <xdr:clientData/>
  </xdr:absoluteAnchor>
  <xdr:absoluteAnchor>
    <xdr:pos x="14428590" y="12805410"/>
    <xdr:ext cx="1078267" cy="719455"/>
    <xdr:sp macro="" textlink="">
      <xdr:nvSpPr>
        <xdr:cNvPr id="8" name="Comment 7" hidden="1">
          <a:extLst>
            <a:ext uri="{FF2B5EF4-FFF2-40B4-BE49-F238E27FC236}">
              <a16:creationId xmlns:a16="http://schemas.microsoft.com/office/drawing/2014/main" id="{13AF56D8-975F-4903-8510-4087FF2D9A24}"/>
            </a:ext>
          </a:extLst>
        </xdr:cNvPr>
        <xdr:cNvSpPr txBox="1"/>
      </xdr:nvSpPr>
      <xdr:spPr>
        <a:xfrm>
          <a:off x="14428590" y="12805410"/>
          <a:ext cx="1078267" cy="719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Principle</a:t>
          </a:r>
        </a:p>
      </xdr:txBody>
    </xdr:sp>
    <xdr:clientData/>
  </xdr:absoluteAnchor>
  <xdr:absoluteAnchor>
    <xdr:pos x="10911417" y="11487634"/>
    <xdr:ext cx="1098338" cy="745006"/>
    <xdr:sp macro="" textlink="">
      <xdr:nvSpPr>
        <xdr:cNvPr id="9" name="Comment 8" hidden="1">
          <a:extLst>
            <a:ext uri="{FF2B5EF4-FFF2-40B4-BE49-F238E27FC236}">
              <a16:creationId xmlns:a16="http://schemas.microsoft.com/office/drawing/2014/main" id="{3EA2B78D-F817-4260-9EFD-0249B5E43793}"/>
            </a:ext>
          </a:extLst>
        </xdr:cNvPr>
        <xdr:cNvSpPr txBox="1"/>
      </xdr:nvSpPr>
      <xdr:spPr>
        <a:xfrm>
          <a:off x="10911417" y="11487634"/>
          <a:ext cx="1098338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0911417" y="11271734"/>
    <xdr:ext cx="1098338" cy="745006"/>
    <xdr:sp macro="" textlink="">
      <xdr:nvSpPr>
        <xdr:cNvPr id="10" name="Comment 9" hidden="1">
          <a:extLst>
            <a:ext uri="{FF2B5EF4-FFF2-40B4-BE49-F238E27FC236}">
              <a16:creationId xmlns:a16="http://schemas.microsoft.com/office/drawing/2014/main" id="{8D584521-9774-48AD-B66D-8300D75EC922}"/>
            </a:ext>
          </a:extLst>
        </xdr:cNvPr>
        <xdr:cNvSpPr txBox="1"/>
      </xdr:nvSpPr>
      <xdr:spPr>
        <a:xfrm>
          <a:off x="10911417" y="11271734"/>
          <a:ext cx="1098338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0911417" y="11700510"/>
    <xdr:ext cx="1098338" cy="748030"/>
    <xdr:sp macro="" textlink="">
      <xdr:nvSpPr>
        <xdr:cNvPr id="11" name="Comment 10" hidden="1">
          <a:extLst>
            <a:ext uri="{FF2B5EF4-FFF2-40B4-BE49-F238E27FC236}">
              <a16:creationId xmlns:a16="http://schemas.microsoft.com/office/drawing/2014/main" id="{25CA2A66-3218-462A-A5F9-DD5BACACB661}"/>
            </a:ext>
          </a:extLst>
        </xdr:cNvPr>
        <xdr:cNvSpPr txBox="1"/>
      </xdr:nvSpPr>
      <xdr:spPr>
        <a:xfrm>
          <a:off x="10911417" y="11700510"/>
          <a:ext cx="1098338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0911417" y="7355991"/>
    <xdr:ext cx="1098338" cy="715706"/>
    <xdr:sp macro="" textlink="">
      <xdr:nvSpPr>
        <xdr:cNvPr id="12" name="Comment 11" hidden="1">
          <a:extLst>
            <a:ext uri="{FF2B5EF4-FFF2-40B4-BE49-F238E27FC236}">
              <a16:creationId xmlns:a16="http://schemas.microsoft.com/office/drawing/2014/main" id="{AF843292-66AD-4786-812F-05884AC6EFC8}"/>
            </a:ext>
          </a:extLst>
        </xdr:cNvPr>
        <xdr:cNvSpPr txBox="1"/>
      </xdr:nvSpPr>
      <xdr:spPr>
        <a:xfrm>
          <a:off x="10911417" y="7355991"/>
          <a:ext cx="1098338" cy="7157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31742" y="7355991"/>
    <xdr:ext cx="1095163" cy="715706"/>
    <xdr:sp macro="" textlink="">
      <xdr:nvSpPr>
        <xdr:cNvPr id="13" name="Comment 12" hidden="1">
          <a:extLst>
            <a:ext uri="{FF2B5EF4-FFF2-40B4-BE49-F238E27FC236}">
              <a16:creationId xmlns:a16="http://schemas.microsoft.com/office/drawing/2014/main" id="{FA653A57-9D9A-4774-9C0F-027BE194B3F7}"/>
            </a:ext>
          </a:extLst>
        </xdr:cNvPr>
        <xdr:cNvSpPr txBox="1"/>
      </xdr:nvSpPr>
      <xdr:spPr>
        <a:xfrm>
          <a:off x="8431742" y="7355991"/>
          <a:ext cx="1095163" cy="7157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Capital Freeze</a:t>
          </a:r>
        </a:p>
      </xdr:txBody>
    </xdr:sp>
    <xdr:clientData/>
  </xdr:absoluteAnchor>
  <xdr:absoluteAnchor>
    <xdr:pos x="10911417" y="7780867"/>
    <xdr:ext cx="1098338" cy="723900"/>
    <xdr:sp macro="" textlink="">
      <xdr:nvSpPr>
        <xdr:cNvPr id="14" name="Comment 13" hidden="1">
          <a:extLst>
            <a:ext uri="{FF2B5EF4-FFF2-40B4-BE49-F238E27FC236}">
              <a16:creationId xmlns:a16="http://schemas.microsoft.com/office/drawing/2014/main" id="{F8A04393-DE1B-4E12-B644-D85196A031AC}"/>
            </a:ext>
          </a:extLst>
        </xdr:cNvPr>
        <xdr:cNvSpPr txBox="1"/>
      </xdr:nvSpPr>
      <xdr:spPr>
        <a:xfrm>
          <a:off x="10911417" y="7780867"/>
          <a:ext cx="1098338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31742" y="3524885"/>
    <xdr:ext cx="1095163" cy="724535"/>
    <xdr:sp macro="" textlink="">
      <xdr:nvSpPr>
        <xdr:cNvPr id="15" name="Comment 14" hidden="1">
          <a:extLst>
            <a:ext uri="{FF2B5EF4-FFF2-40B4-BE49-F238E27FC236}">
              <a16:creationId xmlns:a16="http://schemas.microsoft.com/office/drawing/2014/main" id="{E85C8CF5-0B57-4007-93FC-B85D8E29D732}"/>
            </a:ext>
          </a:extLst>
        </xdr:cNvPr>
        <xdr:cNvSpPr txBox="1"/>
      </xdr:nvSpPr>
      <xdr:spPr>
        <a:xfrm>
          <a:off x="8431742" y="3524885"/>
          <a:ext cx="1095163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8431742" y="3740785"/>
    <xdr:ext cx="1095163" cy="724535"/>
    <xdr:sp macro="" textlink="">
      <xdr:nvSpPr>
        <xdr:cNvPr id="16" name="Comment 15" hidden="1">
          <a:extLst>
            <a:ext uri="{FF2B5EF4-FFF2-40B4-BE49-F238E27FC236}">
              <a16:creationId xmlns:a16="http://schemas.microsoft.com/office/drawing/2014/main" id="{4D0DCDBF-E374-4D46-916D-9184C02BD037}"/>
            </a:ext>
          </a:extLst>
        </xdr:cNvPr>
        <xdr:cNvSpPr txBox="1"/>
      </xdr:nvSpPr>
      <xdr:spPr>
        <a:xfrm>
          <a:off x="8431742" y="3740785"/>
          <a:ext cx="1095163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11417" y="3524885"/>
    <xdr:ext cx="1098338" cy="724535"/>
    <xdr:sp macro="" textlink="">
      <xdr:nvSpPr>
        <xdr:cNvPr id="17" name="Comment 16" hidden="1">
          <a:extLst>
            <a:ext uri="{FF2B5EF4-FFF2-40B4-BE49-F238E27FC236}">
              <a16:creationId xmlns:a16="http://schemas.microsoft.com/office/drawing/2014/main" id="{CD83851C-84EC-4E56-A41E-8F2FC3BE2F6A}"/>
            </a:ext>
          </a:extLst>
        </xdr:cNvPr>
        <xdr:cNvSpPr txBox="1"/>
      </xdr:nvSpPr>
      <xdr:spPr>
        <a:xfrm>
          <a:off x="10911417" y="3524885"/>
          <a:ext cx="1098338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11417" y="3740785"/>
    <xdr:ext cx="1098338" cy="724535"/>
    <xdr:sp macro="" textlink="">
      <xdr:nvSpPr>
        <xdr:cNvPr id="18" name="Comment 17" hidden="1">
          <a:extLst>
            <a:ext uri="{FF2B5EF4-FFF2-40B4-BE49-F238E27FC236}">
              <a16:creationId xmlns:a16="http://schemas.microsoft.com/office/drawing/2014/main" id="{AE57B594-D5AB-46BB-AAE7-2D94D8688CF5}"/>
            </a:ext>
          </a:extLst>
        </xdr:cNvPr>
        <xdr:cNvSpPr txBox="1"/>
      </xdr:nvSpPr>
      <xdr:spPr>
        <a:xfrm>
          <a:off x="10911417" y="3740785"/>
          <a:ext cx="1098338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1949814" y="11487634"/>
    <xdr:ext cx="1073723" cy="745006"/>
    <xdr:sp macro="" textlink="">
      <xdr:nvSpPr>
        <xdr:cNvPr id="2" name="Comment 1" hidden="1">
          <a:extLst>
            <a:ext uri="{FF2B5EF4-FFF2-40B4-BE49-F238E27FC236}">
              <a16:creationId xmlns:a16="http://schemas.microsoft.com/office/drawing/2014/main" id="{D4302DD1-5A56-4E78-A307-6A81C94B6A97}"/>
            </a:ext>
          </a:extLst>
        </xdr:cNvPr>
        <xdr:cNvSpPr txBox="1"/>
      </xdr:nvSpPr>
      <xdr:spPr>
        <a:xfrm>
          <a:off x="11949814" y="11487634"/>
          <a:ext cx="1073723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1949814" y="11271734"/>
    <xdr:ext cx="1073723" cy="745006"/>
    <xdr:sp macro="" textlink="">
      <xdr:nvSpPr>
        <xdr:cNvPr id="3" name="Comment 2" hidden="1">
          <a:extLst>
            <a:ext uri="{FF2B5EF4-FFF2-40B4-BE49-F238E27FC236}">
              <a16:creationId xmlns:a16="http://schemas.microsoft.com/office/drawing/2014/main" id="{9E8A1782-C0A4-4040-BFD2-4AD3E6659BC7}"/>
            </a:ext>
          </a:extLst>
        </xdr:cNvPr>
        <xdr:cNvSpPr txBox="1"/>
      </xdr:nvSpPr>
      <xdr:spPr>
        <a:xfrm>
          <a:off x="11949814" y="11271734"/>
          <a:ext cx="1073723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1949814" y="11700510"/>
    <xdr:ext cx="1073723" cy="748030"/>
    <xdr:sp macro="" textlink="">
      <xdr:nvSpPr>
        <xdr:cNvPr id="4" name="Comment 3" hidden="1">
          <a:extLst>
            <a:ext uri="{FF2B5EF4-FFF2-40B4-BE49-F238E27FC236}">
              <a16:creationId xmlns:a16="http://schemas.microsoft.com/office/drawing/2014/main" id="{52092238-254A-4D3F-9E28-EFFEAE67E908}"/>
            </a:ext>
          </a:extLst>
        </xdr:cNvPr>
        <xdr:cNvSpPr txBox="1"/>
      </xdr:nvSpPr>
      <xdr:spPr>
        <a:xfrm>
          <a:off x="11949814" y="11700510"/>
          <a:ext cx="1073723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1949814" y="12805410"/>
    <xdr:ext cx="1073723" cy="719455"/>
    <xdr:sp macro="" textlink="">
      <xdr:nvSpPr>
        <xdr:cNvPr id="5" name="Comment 4" hidden="1">
          <a:extLst>
            <a:ext uri="{FF2B5EF4-FFF2-40B4-BE49-F238E27FC236}">
              <a16:creationId xmlns:a16="http://schemas.microsoft.com/office/drawing/2014/main" id="{0C7ADA0F-280E-4835-B765-DF130AB1236B}"/>
            </a:ext>
          </a:extLst>
        </xdr:cNvPr>
        <xdr:cNvSpPr txBox="1"/>
      </xdr:nvSpPr>
      <xdr:spPr>
        <a:xfrm>
          <a:off x="11949814" y="12805410"/>
          <a:ext cx="1073723" cy="719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Principle</a:t>
          </a:r>
        </a:p>
      </xdr:txBody>
    </xdr:sp>
    <xdr:clientData/>
  </xdr:absoluteAnchor>
  <xdr:absoluteAnchor>
    <xdr:pos x="11949814" y="13756640"/>
    <xdr:ext cx="1073723" cy="733425"/>
    <xdr:sp macro="" textlink="">
      <xdr:nvSpPr>
        <xdr:cNvPr id="6" name="Comment 5" hidden="1">
          <a:extLst>
            <a:ext uri="{FF2B5EF4-FFF2-40B4-BE49-F238E27FC236}">
              <a16:creationId xmlns:a16="http://schemas.microsoft.com/office/drawing/2014/main" id="{7A0374A2-535B-4F3D-B92C-2E549DAFE516}"/>
            </a:ext>
          </a:extLst>
        </xdr:cNvPr>
        <xdr:cNvSpPr txBox="1"/>
      </xdr:nvSpPr>
      <xdr:spPr>
        <a:xfrm>
          <a:off x="11949814" y="13756640"/>
          <a:ext cx="1073723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Running Balance</a:t>
          </a:r>
        </a:p>
      </xdr:txBody>
    </xdr:sp>
    <xdr:clientData/>
  </xdr:absoluteAnchor>
  <xdr:absoluteAnchor>
    <xdr:pos x="14428590" y="13756640"/>
    <xdr:ext cx="1078267" cy="733425"/>
    <xdr:sp macro="" textlink="">
      <xdr:nvSpPr>
        <xdr:cNvPr id="7" name="Comment 6" hidden="1">
          <a:extLst>
            <a:ext uri="{FF2B5EF4-FFF2-40B4-BE49-F238E27FC236}">
              <a16:creationId xmlns:a16="http://schemas.microsoft.com/office/drawing/2014/main" id="{5CC1BD27-1A1F-47EF-8361-3670C90EDB3C}"/>
            </a:ext>
          </a:extLst>
        </xdr:cNvPr>
        <xdr:cNvSpPr txBox="1"/>
      </xdr:nvSpPr>
      <xdr:spPr>
        <a:xfrm>
          <a:off x="14428590" y="13756640"/>
          <a:ext cx="1078267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Running Balance</a:t>
          </a:r>
        </a:p>
      </xdr:txBody>
    </xdr:sp>
    <xdr:clientData/>
  </xdr:absoluteAnchor>
  <xdr:absoluteAnchor>
    <xdr:pos x="14428590" y="12805410"/>
    <xdr:ext cx="1078267" cy="719455"/>
    <xdr:sp macro="" textlink="">
      <xdr:nvSpPr>
        <xdr:cNvPr id="8" name="Comment 7" hidden="1">
          <a:extLst>
            <a:ext uri="{FF2B5EF4-FFF2-40B4-BE49-F238E27FC236}">
              <a16:creationId xmlns:a16="http://schemas.microsoft.com/office/drawing/2014/main" id="{45AD9428-11DF-496C-A19F-0170361F96D3}"/>
            </a:ext>
          </a:extLst>
        </xdr:cNvPr>
        <xdr:cNvSpPr txBox="1"/>
      </xdr:nvSpPr>
      <xdr:spPr>
        <a:xfrm>
          <a:off x="14428590" y="12805410"/>
          <a:ext cx="1078267" cy="719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Principle</a:t>
          </a:r>
        </a:p>
      </xdr:txBody>
    </xdr:sp>
    <xdr:clientData/>
  </xdr:absoluteAnchor>
  <xdr:absoluteAnchor>
    <xdr:pos x="10911417" y="11487634"/>
    <xdr:ext cx="1098338" cy="745006"/>
    <xdr:sp macro="" textlink="">
      <xdr:nvSpPr>
        <xdr:cNvPr id="9" name="Comment 8" hidden="1">
          <a:extLst>
            <a:ext uri="{FF2B5EF4-FFF2-40B4-BE49-F238E27FC236}">
              <a16:creationId xmlns:a16="http://schemas.microsoft.com/office/drawing/2014/main" id="{046D20A1-9C0B-47E0-9A11-60E768C1E40E}"/>
            </a:ext>
          </a:extLst>
        </xdr:cNvPr>
        <xdr:cNvSpPr txBox="1"/>
      </xdr:nvSpPr>
      <xdr:spPr>
        <a:xfrm>
          <a:off x="10911417" y="11487634"/>
          <a:ext cx="1098338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0911417" y="11271734"/>
    <xdr:ext cx="1098338" cy="745006"/>
    <xdr:sp macro="" textlink="">
      <xdr:nvSpPr>
        <xdr:cNvPr id="10" name="Comment 9" hidden="1">
          <a:extLst>
            <a:ext uri="{FF2B5EF4-FFF2-40B4-BE49-F238E27FC236}">
              <a16:creationId xmlns:a16="http://schemas.microsoft.com/office/drawing/2014/main" id="{160C529D-7B60-41F4-937C-8457B0511821}"/>
            </a:ext>
          </a:extLst>
        </xdr:cNvPr>
        <xdr:cNvSpPr txBox="1"/>
      </xdr:nvSpPr>
      <xdr:spPr>
        <a:xfrm>
          <a:off x="10911417" y="11271734"/>
          <a:ext cx="1098338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0911417" y="11700510"/>
    <xdr:ext cx="1098338" cy="748030"/>
    <xdr:sp macro="" textlink="">
      <xdr:nvSpPr>
        <xdr:cNvPr id="11" name="Comment 10" hidden="1">
          <a:extLst>
            <a:ext uri="{FF2B5EF4-FFF2-40B4-BE49-F238E27FC236}">
              <a16:creationId xmlns:a16="http://schemas.microsoft.com/office/drawing/2014/main" id="{AE9FF02C-3500-4D7B-A28F-7AF233EFA8D5}"/>
            </a:ext>
          </a:extLst>
        </xdr:cNvPr>
        <xdr:cNvSpPr txBox="1"/>
      </xdr:nvSpPr>
      <xdr:spPr>
        <a:xfrm>
          <a:off x="10911417" y="11700510"/>
          <a:ext cx="1098338" cy="748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0911417" y="7355991"/>
    <xdr:ext cx="1098338" cy="715706"/>
    <xdr:sp macro="" textlink="">
      <xdr:nvSpPr>
        <xdr:cNvPr id="12" name="Comment 11" hidden="1">
          <a:extLst>
            <a:ext uri="{FF2B5EF4-FFF2-40B4-BE49-F238E27FC236}">
              <a16:creationId xmlns:a16="http://schemas.microsoft.com/office/drawing/2014/main" id="{7A2BCA45-DE6F-4529-9CA6-5FED096FB448}"/>
            </a:ext>
          </a:extLst>
        </xdr:cNvPr>
        <xdr:cNvSpPr txBox="1"/>
      </xdr:nvSpPr>
      <xdr:spPr>
        <a:xfrm>
          <a:off x="10911417" y="7355991"/>
          <a:ext cx="1098338" cy="7157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31742" y="7355991"/>
    <xdr:ext cx="1095163" cy="715706"/>
    <xdr:sp macro="" textlink="">
      <xdr:nvSpPr>
        <xdr:cNvPr id="13" name="Comment 12" hidden="1">
          <a:extLst>
            <a:ext uri="{FF2B5EF4-FFF2-40B4-BE49-F238E27FC236}">
              <a16:creationId xmlns:a16="http://schemas.microsoft.com/office/drawing/2014/main" id="{3EE39C00-22A3-4E9A-ADB4-CFFDAB14CD49}"/>
            </a:ext>
          </a:extLst>
        </xdr:cNvPr>
        <xdr:cNvSpPr txBox="1"/>
      </xdr:nvSpPr>
      <xdr:spPr>
        <a:xfrm>
          <a:off x="8431742" y="7355991"/>
          <a:ext cx="1095163" cy="7157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Capital Freeze</a:t>
          </a:r>
        </a:p>
      </xdr:txBody>
    </xdr:sp>
    <xdr:clientData/>
  </xdr:absoluteAnchor>
  <xdr:absoluteAnchor>
    <xdr:pos x="10911417" y="7780867"/>
    <xdr:ext cx="1098338" cy="723900"/>
    <xdr:sp macro="" textlink="">
      <xdr:nvSpPr>
        <xdr:cNvPr id="14" name="Comment 13" hidden="1">
          <a:extLst>
            <a:ext uri="{FF2B5EF4-FFF2-40B4-BE49-F238E27FC236}">
              <a16:creationId xmlns:a16="http://schemas.microsoft.com/office/drawing/2014/main" id="{51E2CCF8-F749-45A0-B845-722B29525E05}"/>
            </a:ext>
          </a:extLst>
        </xdr:cNvPr>
        <xdr:cNvSpPr txBox="1"/>
      </xdr:nvSpPr>
      <xdr:spPr>
        <a:xfrm>
          <a:off x="10911417" y="7780867"/>
          <a:ext cx="1098338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31742" y="3524885"/>
    <xdr:ext cx="1095163" cy="724535"/>
    <xdr:sp macro="" textlink="">
      <xdr:nvSpPr>
        <xdr:cNvPr id="15" name="Comment 14" hidden="1">
          <a:extLst>
            <a:ext uri="{FF2B5EF4-FFF2-40B4-BE49-F238E27FC236}">
              <a16:creationId xmlns:a16="http://schemas.microsoft.com/office/drawing/2014/main" id="{BEB0D96B-B840-40E3-9C71-3122F4B56291}"/>
            </a:ext>
          </a:extLst>
        </xdr:cNvPr>
        <xdr:cNvSpPr txBox="1"/>
      </xdr:nvSpPr>
      <xdr:spPr>
        <a:xfrm>
          <a:off x="8431742" y="3524885"/>
          <a:ext cx="1095163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8431742" y="3740785"/>
    <xdr:ext cx="1095163" cy="724535"/>
    <xdr:sp macro="" textlink="">
      <xdr:nvSpPr>
        <xdr:cNvPr id="16" name="Comment 15" hidden="1">
          <a:extLst>
            <a:ext uri="{FF2B5EF4-FFF2-40B4-BE49-F238E27FC236}">
              <a16:creationId xmlns:a16="http://schemas.microsoft.com/office/drawing/2014/main" id="{F1F96FD4-D48E-4BDF-9899-CA1A144EB5F7}"/>
            </a:ext>
          </a:extLst>
        </xdr:cNvPr>
        <xdr:cNvSpPr txBox="1"/>
      </xdr:nvSpPr>
      <xdr:spPr>
        <a:xfrm>
          <a:off x="8431742" y="3740785"/>
          <a:ext cx="1095163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11417" y="3524885"/>
    <xdr:ext cx="1098338" cy="724535"/>
    <xdr:sp macro="" textlink="">
      <xdr:nvSpPr>
        <xdr:cNvPr id="17" name="Comment 16" hidden="1">
          <a:extLst>
            <a:ext uri="{FF2B5EF4-FFF2-40B4-BE49-F238E27FC236}">
              <a16:creationId xmlns:a16="http://schemas.microsoft.com/office/drawing/2014/main" id="{CFB4B435-35A3-44B3-9E31-3F08B055ACE9}"/>
            </a:ext>
          </a:extLst>
        </xdr:cNvPr>
        <xdr:cNvSpPr txBox="1"/>
      </xdr:nvSpPr>
      <xdr:spPr>
        <a:xfrm>
          <a:off x="10911417" y="3524885"/>
          <a:ext cx="1098338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11417" y="3740785"/>
    <xdr:ext cx="1098338" cy="724535"/>
    <xdr:sp macro="" textlink="">
      <xdr:nvSpPr>
        <xdr:cNvPr id="18" name="Comment 17" hidden="1">
          <a:extLst>
            <a:ext uri="{FF2B5EF4-FFF2-40B4-BE49-F238E27FC236}">
              <a16:creationId xmlns:a16="http://schemas.microsoft.com/office/drawing/2014/main" id="{098ADC60-DD69-4983-9F0B-B5A719257BF6}"/>
            </a:ext>
          </a:extLst>
        </xdr:cNvPr>
        <xdr:cNvSpPr txBox="1"/>
      </xdr:nvSpPr>
      <xdr:spPr>
        <a:xfrm>
          <a:off x="10911417" y="3740785"/>
          <a:ext cx="1098338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eidkamp\AppData\Local\Microsoft\Windows\Temporary%20Internet%20Files\Content.Outlook\ANIO12TM\B272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-xi-d01\ENUFFuser\HospAdv\reports\Financial%20Analysis\Financial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ViewControl"/>
      <sheetName val="Instructions"/>
      <sheetName val="Settings_Instructions"/>
      <sheetName val="Settings_Plan"/>
      <sheetName val="Summary"/>
      <sheetName val="Settings_Summary"/>
      <sheetName val="Provider"/>
      <sheetName val="Settings_Provider"/>
      <sheetName val="CDMRevenue"/>
      <sheetName val="Settings_CDMRevenue"/>
      <sheetName val="Expense"/>
      <sheetName val="Plan"/>
      <sheetName val="Stat_Rev"/>
      <sheetName val="Settings_Stat_Rev"/>
      <sheetName val="Settings_Expense"/>
      <sheetName val="Detail"/>
      <sheetName val="Settings_Detail"/>
      <sheetName val="Jobcode"/>
      <sheetName val="Settings_Jobcode"/>
      <sheetName val="ADC"/>
      <sheetName val="Settings_ADC"/>
      <sheetName val="Employee"/>
      <sheetName val="Settings_Employee"/>
      <sheetName val="Staffing"/>
      <sheetName val="Settings_Staffing"/>
      <sheetName val="PControl"/>
      <sheetName val="Settings_PControl"/>
      <sheetName val="ProviderComp"/>
      <sheetName val="Settings_ProviderComp"/>
      <sheetName val="Empl_List"/>
      <sheetName val="Settings_Empl_List"/>
      <sheetName val="Initiatives"/>
      <sheetName val="Settings_Initiatives"/>
      <sheetName val="Notes"/>
      <sheetName val="Settings_Notes"/>
      <sheetName val="Dept_History"/>
      <sheetName val="Settings_Dept_History"/>
      <sheetName val="Capital"/>
      <sheetName val="Settings_Capital"/>
      <sheetName val="Bgt_Hidden"/>
      <sheetName val="B27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E53">
            <v>0</v>
          </cell>
        </row>
      </sheetData>
      <sheetData sheetId="13"/>
      <sheetData sheetId="14"/>
      <sheetData sheetId="15">
        <row r="18">
          <cell r="J18" t="str">
            <v>J</v>
          </cell>
        </row>
      </sheetData>
      <sheetData sheetId="16"/>
      <sheetData sheetId="17"/>
      <sheetData sheetId="18"/>
      <sheetData sheetId="19">
        <row r="70">
          <cell r="W70" t="str">
            <v>ADC Table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W71" t="str">
            <v>Average</v>
          </cell>
          <cell r="X71" t="str">
            <v>Assistant</v>
          </cell>
          <cell r="Y71" t="str">
            <v>Clerical</v>
          </cell>
          <cell r="Z71" t="str">
            <v>Contract</v>
          </cell>
          <cell r="AA71" t="str">
            <v>LPN</v>
          </cell>
          <cell r="AB71" t="str">
            <v>Management</v>
          </cell>
          <cell r="AC71" t="str">
            <v>Other</v>
          </cell>
          <cell r="AD71" t="str">
            <v>Professional</v>
          </cell>
          <cell r="AE71" t="str">
            <v>RN</v>
          </cell>
          <cell r="AF71" t="str">
            <v>Support</v>
          </cell>
          <cell r="AG71" t="str">
            <v>Technical</v>
          </cell>
          <cell r="AH71" t="str">
            <v>Unused</v>
          </cell>
          <cell r="AI71" t="str">
            <v>Unused</v>
          </cell>
          <cell r="AJ71" t="str">
            <v>Unused</v>
          </cell>
          <cell r="AK71" t="str">
            <v>Unused</v>
          </cell>
          <cell r="AL71" t="str">
            <v>Unused</v>
          </cell>
          <cell r="AM71" t="str">
            <v>Total</v>
          </cell>
        </row>
        <row r="72">
          <cell r="W72" t="str">
            <v>Daily Census</v>
          </cell>
          <cell r="X72" t="str">
            <v>Staffing</v>
          </cell>
          <cell r="Y72" t="str">
            <v>Staffing</v>
          </cell>
          <cell r="Z72" t="str">
            <v>Staffing</v>
          </cell>
          <cell r="AA72" t="str">
            <v>Staffing</v>
          </cell>
          <cell r="AB72" t="str">
            <v>Staffing</v>
          </cell>
          <cell r="AC72" t="str">
            <v>Staffing</v>
          </cell>
          <cell r="AD72" t="str">
            <v>Staffing</v>
          </cell>
          <cell r="AE72" t="str">
            <v>Staffing</v>
          </cell>
          <cell r="AF72" t="str">
            <v>Staffing</v>
          </cell>
          <cell r="AG72" t="str">
            <v>Staffing</v>
          </cell>
          <cell r="AH72" t="str">
            <v>Staffing</v>
          </cell>
          <cell r="AI72" t="str">
            <v>Staffing</v>
          </cell>
          <cell r="AJ72" t="str">
            <v>Staffing</v>
          </cell>
          <cell r="AK72" t="str">
            <v>Staffing</v>
          </cell>
          <cell r="AL72" t="str">
            <v>Staffing</v>
          </cell>
          <cell r="AM72" t="str">
            <v>Staffing</v>
          </cell>
        </row>
        <row r="73"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W74">
            <v>0</v>
          </cell>
          <cell r="X74">
            <v>1</v>
          </cell>
          <cell r="Y74">
            <v>2</v>
          </cell>
          <cell r="Z74">
            <v>3</v>
          </cell>
          <cell r="AA74">
            <v>4</v>
          </cell>
          <cell r="AB74">
            <v>5</v>
          </cell>
          <cell r="AC74">
            <v>6</v>
          </cell>
          <cell r="AD74">
            <v>7</v>
          </cell>
          <cell r="AE74">
            <v>8</v>
          </cell>
          <cell r="AF74">
            <v>9</v>
          </cell>
          <cell r="AG74">
            <v>10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55</v>
          </cell>
        </row>
        <row r="75">
          <cell r="W75">
            <v>1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55</v>
          </cell>
        </row>
        <row r="76">
          <cell r="W76">
            <v>2</v>
          </cell>
          <cell r="X76">
            <v>1</v>
          </cell>
          <cell r="Y76">
            <v>2</v>
          </cell>
          <cell r="Z76">
            <v>3</v>
          </cell>
          <cell r="AA76">
            <v>4</v>
          </cell>
          <cell r="AB76">
            <v>5</v>
          </cell>
          <cell r="AC76">
            <v>6</v>
          </cell>
          <cell r="AD76">
            <v>7</v>
          </cell>
          <cell r="AE76">
            <v>8</v>
          </cell>
          <cell r="AF76">
            <v>9</v>
          </cell>
          <cell r="AG76">
            <v>10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55</v>
          </cell>
        </row>
        <row r="77">
          <cell r="W77">
            <v>3</v>
          </cell>
          <cell r="X77">
            <v>1</v>
          </cell>
          <cell r="Y77">
            <v>2</v>
          </cell>
          <cell r="Z77">
            <v>3</v>
          </cell>
          <cell r="AA77">
            <v>4</v>
          </cell>
          <cell r="AB77">
            <v>5</v>
          </cell>
          <cell r="AC77">
            <v>6</v>
          </cell>
          <cell r="AD77">
            <v>7</v>
          </cell>
          <cell r="AE77">
            <v>8</v>
          </cell>
          <cell r="AF77">
            <v>9</v>
          </cell>
          <cell r="AG77">
            <v>10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55</v>
          </cell>
        </row>
        <row r="78">
          <cell r="W78">
            <v>4</v>
          </cell>
          <cell r="X78">
            <v>1</v>
          </cell>
          <cell r="Y78">
            <v>2</v>
          </cell>
          <cell r="Z78">
            <v>3</v>
          </cell>
          <cell r="AA78">
            <v>4</v>
          </cell>
          <cell r="AB78">
            <v>5</v>
          </cell>
          <cell r="AC78">
            <v>6</v>
          </cell>
          <cell r="AD78">
            <v>7</v>
          </cell>
          <cell r="AE78">
            <v>8</v>
          </cell>
          <cell r="AF78">
            <v>9</v>
          </cell>
          <cell r="AG78">
            <v>10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55</v>
          </cell>
        </row>
        <row r="79">
          <cell r="W79">
            <v>5</v>
          </cell>
          <cell r="X79">
            <v>1</v>
          </cell>
          <cell r="Y79">
            <v>2</v>
          </cell>
          <cell r="Z79">
            <v>3</v>
          </cell>
          <cell r="AA79">
            <v>4</v>
          </cell>
          <cell r="AB79">
            <v>5</v>
          </cell>
          <cell r="AC79">
            <v>6</v>
          </cell>
          <cell r="AD79">
            <v>7</v>
          </cell>
          <cell r="AE79">
            <v>8</v>
          </cell>
          <cell r="AF79">
            <v>9</v>
          </cell>
          <cell r="AG79">
            <v>10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55</v>
          </cell>
        </row>
        <row r="80">
          <cell r="W80">
            <v>6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55</v>
          </cell>
        </row>
        <row r="81">
          <cell r="W81">
            <v>7</v>
          </cell>
          <cell r="X81">
            <v>1</v>
          </cell>
          <cell r="Y81">
            <v>2</v>
          </cell>
          <cell r="Z81">
            <v>3</v>
          </cell>
          <cell r="AA81">
            <v>4</v>
          </cell>
          <cell r="AB81">
            <v>5</v>
          </cell>
          <cell r="AC81">
            <v>6</v>
          </cell>
          <cell r="AD81">
            <v>7</v>
          </cell>
          <cell r="AE81">
            <v>8</v>
          </cell>
          <cell r="AF81">
            <v>9</v>
          </cell>
          <cell r="AG81">
            <v>10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55</v>
          </cell>
        </row>
        <row r="82">
          <cell r="W82">
            <v>8</v>
          </cell>
          <cell r="X82">
            <v>1</v>
          </cell>
          <cell r="Y82">
            <v>2</v>
          </cell>
          <cell r="Z82">
            <v>3</v>
          </cell>
          <cell r="AA82">
            <v>4</v>
          </cell>
          <cell r="AB82">
            <v>5</v>
          </cell>
          <cell r="AC82">
            <v>6</v>
          </cell>
          <cell r="AD82">
            <v>7</v>
          </cell>
          <cell r="AE82">
            <v>8</v>
          </cell>
          <cell r="AF82">
            <v>9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55</v>
          </cell>
        </row>
        <row r="83">
          <cell r="W83">
            <v>9</v>
          </cell>
          <cell r="X83">
            <v>1</v>
          </cell>
          <cell r="Y83">
            <v>2</v>
          </cell>
          <cell r="Z83">
            <v>3</v>
          </cell>
          <cell r="AA83">
            <v>4</v>
          </cell>
          <cell r="AB83">
            <v>5</v>
          </cell>
          <cell r="AC83">
            <v>6</v>
          </cell>
          <cell r="AD83">
            <v>7</v>
          </cell>
          <cell r="AE83">
            <v>8</v>
          </cell>
          <cell r="AF83">
            <v>9</v>
          </cell>
          <cell r="AG83">
            <v>10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55</v>
          </cell>
        </row>
        <row r="84">
          <cell r="W84">
            <v>10</v>
          </cell>
          <cell r="X84">
            <v>1</v>
          </cell>
          <cell r="Y84">
            <v>2</v>
          </cell>
          <cell r="Z84">
            <v>3</v>
          </cell>
          <cell r="AA84">
            <v>4</v>
          </cell>
          <cell r="AB84">
            <v>5</v>
          </cell>
          <cell r="AC84">
            <v>6</v>
          </cell>
          <cell r="AD84">
            <v>7</v>
          </cell>
          <cell r="AE84">
            <v>8</v>
          </cell>
          <cell r="AF84">
            <v>9</v>
          </cell>
          <cell r="AG84">
            <v>10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55</v>
          </cell>
        </row>
        <row r="85">
          <cell r="W85">
            <v>11</v>
          </cell>
          <cell r="X85">
            <v>1</v>
          </cell>
          <cell r="Y85">
            <v>2</v>
          </cell>
          <cell r="Z85">
            <v>3</v>
          </cell>
          <cell r="AA85">
            <v>4</v>
          </cell>
          <cell r="AB85">
            <v>5</v>
          </cell>
          <cell r="AC85">
            <v>6</v>
          </cell>
          <cell r="AD85">
            <v>7</v>
          </cell>
          <cell r="AE85">
            <v>8</v>
          </cell>
          <cell r="AF85">
            <v>9</v>
          </cell>
          <cell r="AG85">
            <v>10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55</v>
          </cell>
        </row>
        <row r="86">
          <cell r="W86">
            <v>12</v>
          </cell>
          <cell r="X86">
            <v>1</v>
          </cell>
          <cell r="Y86">
            <v>2</v>
          </cell>
          <cell r="Z86">
            <v>3</v>
          </cell>
          <cell r="AA86">
            <v>4</v>
          </cell>
          <cell r="AB86">
            <v>5</v>
          </cell>
          <cell r="AC86">
            <v>6</v>
          </cell>
          <cell r="AD86">
            <v>7</v>
          </cell>
          <cell r="AE86">
            <v>8</v>
          </cell>
          <cell r="AF86">
            <v>9</v>
          </cell>
          <cell r="AG86">
            <v>10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55</v>
          </cell>
        </row>
        <row r="87">
          <cell r="W87">
            <v>13</v>
          </cell>
          <cell r="X87">
            <v>1</v>
          </cell>
          <cell r="Y87">
            <v>2</v>
          </cell>
          <cell r="Z87">
            <v>3</v>
          </cell>
          <cell r="AA87">
            <v>4</v>
          </cell>
          <cell r="AB87">
            <v>5</v>
          </cell>
          <cell r="AC87">
            <v>6</v>
          </cell>
          <cell r="AD87">
            <v>7</v>
          </cell>
          <cell r="AE87">
            <v>8</v>
          </cell>
          <cell r="AF87">
            <v>9</v>
          </cell>
          <cell r="AG87">
            <v>10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55</v>
          </cell>
        </row>
        <row r="88">
          <cell r="W88">
            <v>14</v>
          </cell>
          <cell r="X88">
            <v>1</v>
          </cell>
          <cell r="Y88">
            <v>2</v>
          </cell>
          <cell r="Z88">
            <v>3</v>
          </cell>
          <cell r="AA88">
            <v>4</v>
          </cell>
          <cell r="AB88">
            <v>5</v>
          </cell>
          <cell r="AC88">
            <v>6</v>
          </cell>
          <cell r="AD88">
            <v>7</v>
          </cell>
          <cell r="AE88">
            <v>8</v>
          </cell>
          <cell r="AF88">
            <v>9</v>
          </cell>
          <cell r="AG88">
            <v>10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55</v>
          </cell>
        </row>
        <row r="89">
          <cell r="W89">
            <v>15</v>
          </cell>
          <cell r="X89">
            <v>1</v>
          </cell>
          <cell r="Y89">
            <v>2</v>
          </cell>
          <cell r="Z89">
            <v>3</v>
          </cell>
          <cell r="AA89">
            <v>4</v>
          </cell>
          <cell r="AB89">
            <v>5</v>
          </cell>
          <cell r="AC89">
            <v>6</v>
          </cell>
          <cell r="AD89">
            <v>7</v>
          </cell>
          <cell r="AE89">
            <v>8</v>
          </cell>
          <cell r="AF89">
            <v>9</v>
          </cell>
          <cell r="AG89">
            <v>10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</v>
          </cell>
        </row>
        <row r="90">
          <cell r="W90">
            <v>16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55</v>
          </cell>
        </row>
        <row r="91">
          <cell r="W91">
            <v>17</v>
          </cell>
          <cell r="X91">
            <v>1</v>
          </cell>
          <cell r="Y91">
            <v>2</v>
          </cell>
          <cell r="Z91">
            <v>3</v>
          </cell>
          <cell r="AA91">
            <v>4</v>
          </cell>
          <cell r="AB91">
            <v>5</v>
          </cell>
          <cell r="AC91">
            <v>6</v>
          </cell>
          <cell r="AD91">
            <v>7</v>
          </cell>
          <cell r="AE91">
            <v>8</v>
          </cell>
          <cell r="AF91">
            <v>9</v>
          </cell>
          <cell r="AG91">
            <v>10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55</v>
          </cell>
        </row>
        <row r="92">
          <cell r="W92">
            <v>18</v>
          </cell>
          <cell r="X92">
            <v>1</v>
          </cell>
          <cell r="Y92">
            <v>2</v>
          </cell>
          <cell r="Z92">
            <v>3</v>
          </cell>
          <cell r="AA92">
            <v>4</v>
          </cell>
          <cell r="AB92">
            <v>5</v>
          </cell>
          <cell r="AC92">
            <v>6</v>
          </cell>
          <cell r="AD92">
            <v>7</v>
          </cell>
          <cell r="AE92">
            <v>8</v>
          </cell>
          <cell r="AF92">
            <v>9</v>
          </cell>
          <cell r="AG92">
            <v>10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55</v>
          </cell>
        </row>
        <row r="93">
          <cell r="W93">
            <v>19</v>
          </cell>
          <cell r="X93">
            <v>1</v>
          </cell>
          <cell r="Y93">
            <v>2</v>
          </cell>
          <cell r="Z93">
            <v>3</v>
          </cell>
          <cell r="AA93">
            <v>4</v>
          </cell>
          <cell r="AB93">
            <v>5</v>
          </cell>
          <cell r="AC93">
            <v>6</v>
          </cell>
          <cell r="AD93">
            <v>7</v>
          </cell>
          <cell r="AE93">
            <v>8</v>
          </cell>
          <cell r="AF93">
            <v>9</v>
          </cell>
          <cell r="AG93">
            <v>10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</v>
          </cell>
        </row>
        <row r="94">
          <cell r="W94">
            <v>20</v>
          </cell>
          <cell r="X94">
            <v>1</v>
          </cell>
          <cell r="Y94">
            <v>2</v>
          </cell>
          <cell r="Z94">
            <v>3</v>
          </cell>
          <cell r="AA94">
            <v>4</v>
          </cell>
          <cell r="AB94">
            <v>5</v>
          </cell>
          <cell r="AC94">
            <v>6</v>
          </cell>
          <cell r="AD94">
            <v>7</v>
          </cell>
          <cell r="AE94">
            <v>8</v>
          </cell>
          <cell r="AF94">
            <v>9</v>
          </cell>
          <cell r="AG94">
            <v>10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55</v>
          </cell>
        </row>
        <row r="95">
          <cell r="W95">
            <v>21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B95">
            <v>5</v>
          </cell>
          <cell r="AC95">
            <v>6</v>
          </cell>
          <cell r="AD95">
            <v>7</v>
          </cell>
          <cell r="AE95">
            <v>8</v>
          </cell>
          <cell r="AF95">
            <v>9</v>
          </cell>
          <cell r="AG95">
            <v>10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55</v>
          </cell>
        </row>
        <row r="96">
          <cell r="W96">
            <v>22</v>
          </cell>
          <cell r="X96">
            <v>1</v>
          </cell>
          <cell r="Y96">
            <v>2</v>
          </cell>
          <cell r="Z96">
            <v>3</v>
          </cell>
          <cell r="AA96">
            <v>4</v>
          </cell>
          <cell r="AB96">
            <v>5</v>
          </cell>
          <cell r="AC96">
            <v>6</v>
          </cell>
          <cell r="AD96">
            <v>7</v>
          </cell>
          <cell r="AE96">
            <v>8</v>
          </cell>
          <cell r="AF96">
            <v>9</v>
          </cell>
          <cell r="AG96">
            <v>10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55</v>
          </cell>
        </row>
        <row r="97">
          <cell r="W97">
            <v>23</v>
          </cell>
          <cell r="X97">
            <v>1</v>
          </cell>
          <cell r="Y97">
            <v>2</v>
          </cell>
          <cell r="Z97">
            <v>3</v>
          </cell>
          <cell r="AA97">
            <v>4</v>
          </cell>
          <cell r="AB97">
            <v>5</v>
          </cell>
          <cell r="AC97">
            <v>6</v>
          </cell>
          <cell r="AD97">
            <v>7</v>
          </cell>
          <cell r="AE97">
            <v>8</v>
          </cell>
          <cell r="AF97">
            <v>9</v>
          </cell>
          <cell r="AG97">
            <v>10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55</v>
          </cell>
        </row>
        <row r="98">
          <cell r="W98">
            <v>24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55</v>
          </cell>
        </row>
        <row r="99">
          <cell r="W99">
            <v>25</v>
          </cell>
          <cell r="X99">
            <v>1</v>
          </cell>
          <cell r="Y99">
            <v>2</v>
          </cell>
          <cell r="Z99">
            <v>3</v>
          </cell>
          <cell r="AA99">
            <v>4</v>
          </cell>
          <cell r="AB99">
            <v>5</v>
          </cell>
          <cell r="AC99">
            <v>6</v>
          </cell>
          <cell r="AD99">
            <v>7</v>
          </cell>
          <cell r="AE99">
            <v>8</v>
          </cell>
          <cell r="AF99">
            <v>9</v>
          </cell>
          <cell r="AG99">
            <v>10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55</v>
          </cell>
        </row>
        <row r="100">
          <cell r="W100">
            <v>26</v>
          </cell>
          <cell r="X100">
            <v>1</v>
          </cell>
          <cell r="Y100">
            <v>2</v>
          </cell>
          <cell r="Z100">
            <v>3</v>
          </cell>
          <cell r="AA100">
            <v>4</v>
          </cell>
          <cell r="AB100">
            <v>5</v>
          </cell>
          <cell r="AC100">
            <v>6</v>
          </cell>
          <cell r="AD100">
            <v>7</v>
          </cell>
          <cell r="AE100">
            <v>8</v>
          </cell>
          <cell r="AF100">
            <v>9</v>
          </cell>
          <cell r="AG100">
            <v>10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55</v>
          </cell>
        </row>
        <row r="101">
          <cell r="W101">
            <v>27</v>
          </cell>
          <cell r="X101">
            <v>1</v>
          </cell>
          <cell r="Y101">
            <v>2</v>
          </cell>
          <cell r="Z101">
            <v>3</v>
          </cell>
          <cell r="AA101">
            <v>4</v>
          </cell>
          <cell r="AB101">
            <v>5</v>
          </cell>
          <cell r="AC101">
            <v>6</v>
          </cell>
          <cell r="AD101">
            <v>7</v>
          </cell>
          <cell r="AE101">
            <v>8</v>
          </cell>
          <cell r="AF101">
            <v>9</v>
          </cell>
          <cell r="AG101">
            <v>10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55</v>
          </cell>
        </row>
        <row r="102">
          <cell r="W102">
            <v>28</v>
          </cell>
          <cell r="X102">
            <v>1</v>
          </cell>
          <cell r="Y102">
            <v>2</v>
          </cell>
          <cell r="Z102">
            <v>3</v>
          </cell>
          <cell r="AA102">
            <v>4</v>
          </cell>
          <cell r="AB102">
            <v>5</v>
          </cell>
          <cell r="AC102">
            <v>6</v>
          </cell>
          <cell r="AD102">
            <v>7</v>
          </cell>
          <cell r="AE102">
            <v>8</v>
          </cell>
          <cell r="AF102">
            <v>9</v>
          </cell>
          <cell r="AG102">
            <v>10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55</v>
          </cell>
        </row>
        <row r="103">
          <cell r="W103">
            <v>29</v>
          </cell>
          <cell r="X103">
            <v>1</v>
          </cell>
          <cell r="Y103">
            <v>2</v>
          </cell>
          <cell r="Z103">
            <v>3</v>
          </cell>
          <cell r="AA103">
            <v>4</v>
          </cell>
          <cell r="AB103">
            <v>5</v>
          </cell>
          <cell r="AC103">
            <v>6</v>
          </cell>
          <cell r="AD103">
            <v>7</v>
          </cell>
          <cell r="AE103">
            <v>8</v>
          </cell>
          <cell r="AF103">
            <v>9</v>
          </cell>
          <cell r="AG103">
            <v>10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55</v>
          </cell>
        </row>
        <row r="104">
          <cell r="W104">
            <v>30</v>
          </cell>
          <cell r="X104">
            <v>1</v>
          </cell>
          <cell r="Y104">
            <v>2</v>
          </cell>
          <cell r="Z104">
            <v>3</v>
          </cell>
          <cell r="AA104">
            <v>4</v>
          </cell>
          <cell r="AB104">
            <v>5</v>
          </cell>
          <cell r="AC104">
            <v>6</v>
          </cell>
          <cell r="AD104">
            <v>7</v>
          </cell>
          <cell r="AE104">
            <v>8</v>
          </cell>
          <cell r="AF104">
            <v>9</v>
          </cell>
          <cell r="AG104">
            <v>10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55</v>
          </cell>
        </row>
        <row r="105">
          <cell r="W105">
            <v>31</v>
          </cell>
          <cell r="X105">
            <v>1</v>
          </cell>
          <cell r="Y105">
            <v>2</v>
          </cell>
          <cell r="Z105">
            <v>3</v>
          </cell>
          <cell r="AA105">
            <v>4</v>
          </cell>
          <cell r="AB105">
            <v>5</v>
          </cell>
          <cell r="AC105">
            <v>6</v>
          </cell>
          <cell r="AD105">
            <v>7</v>
          </cell>
          <cell r="AE105">
            <v>8</v>
          </cell>
          <cell r="AF105">
            <v>9</v>
          </cell>
          <cell r="AG105">
            <v>10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55</v>
          </cell>
        </row>
        <row r="106">
          <cell r="W106">
            <v>32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55</v>
          </cell>
        </row>
        <row r="107">
          <cell r="W107">
            <v>33</v>
          </cell>
          <cell r="X107">
            <v>1</v>
          </cell>
          <cell r="Y107">
            <v>2</v>
          </cell>
          <cell r="Z107">
            <v>3</v>
          </cell>
          <cell r="AA107">
            <v>4</v>
          </cell>
          <cell r="AB107">
            <v>5</v>
          </cell>
          <cell r="AC107">
            <v>6</v>
          </cell>
          <cell r="AD107">
            <v>7</v>
          </cell>
          <cell r="AE107">
            <v>8</v>
          </cell>
          <cell r="AF107">
            <v>9</v>
          </cell>
          <cell r="AG107">
            <v>10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55</v>
          </cell>
        </row>
        <row r="108">
          <cell r="W108">
            <v>34</v>
          </cell>
          <cell r="X108">
            <v>1</v>
          </cell>
          <cell r="Y108">
            <v>2</v>
          </cell>
          <cell r="Z108">
            <v>3</v>
          </cell>
          <cell r="AA108">
            <v>4</v>
          </cell>
          <cell r="AB108">
            <v>5</v>
          </cell>
          <cell r="AC108">
            <v>6</v>
          </cell>
          <cell r="AD108">
            <v>7</v>
          </cell>
          <cell r="AE108">
            <v>8</v>
          </cell>
          <cell r="AF108">
            <v>9</v>
          </cell>
          <cell r="AG108">
            <v>10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55</v>
          </cell>
        </row>
        <row r="109">
          <cell r="W109">
            <v>35</v>
          </cell>
          <cell r="X109">
            <v>1</v>
          </cell>
          <cell r="Y109">
            <v>2</v>
          </cell>
          <cell r="Z109">
            <v>3</v>
          </cell>
          <cell r="AA109">
            <v>4</v>
          </cell>
          <cell r="AB109">
            <v>5</v>
          </cell>
          <cell r="AC109">
            <v>6</v>
          </cell>
          <cell r="AD109">
            <v>7</v>
          </cell>
          <cell r="AE109">
            <v>8</v>
          </cell>
          <cell r="AF109">
            <v>9</v>
          </cell>
          <cell r="AG109">
            <v>10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55</v>
          </cell>
        </row>
        <row r="110">
          <cell r="W110">
            <v>36</v>
          </cell>
          <cell r="X110">
            <v>1</v>
          </cell>
          <cell r="Y110">
            <v>2</v>
          </cell>
          <cell r="Z110">
            <v>3</v>
          </cell>
          <cell r="AA110">
            <v>4</v>
          </cell>
          <cell r="AB110">
            <v>5</v>
          </cell>
          <cell r="AC110">
            <v>6</v>
          </cell>
          <cell r="AD110">
            <v>7</v>
          </cell>
          <cell r="AE110">
            <v>8</v>
          </cell>
          <cell r="AF110">
            <v>9</v>
          </cell>
          <cell r="AG110">
            <v>10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55</v>
          </cell>
        </row>
        <row r="111">
          <cell r="W111">
            <v>37</v>
          </cell>
          <cell r="X111">
            <v>1</v>
          </cell>
          <cell r="Y111">
            <v>2</v>
          </cell>
          <cell r="Z111">
            <v>3</v>
          </cell>
          <cell r="AA111">
            <v>4</v>
          </cell>
          <cell r="AB111">
            <v>5</v>
          </cell>
          <cell r="AC111">
            <v>6</v>
          </cell>
          <cell r="AD111">
            <v>7</v>
          </cell>
          <cell r="AE111">
            <v>8</v>
          </cell>
          <cell r="AF111">
            <v>9</v>
          </cell>
          <cell r="AG111">
            <v>10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55</v>
          </cell>
        </row>
        <row r="112">
          <cell r="W112">
            <v>38</v>
          </cell>
          <cell r="X112">
            <v>1</v>
          </cell>
          <cell r="Y112">
            <v>2</v>
          </cell>
          <cell r="Z112">
            <v>3</v>
          </cell>
          <cell r="AA112">
            <v>4</v>
          </cell>
          <cell r="AB112">
            <v>5</v>
          </cell>
          <cell r="AC112">
            <v>6</v>
          </cell>
          <cell r="AD112">
            <v>7</v>
          </cell>
          <cell r="AE112">
            <v>8</v>
          </cell>
          <cell r="AF112">
            <v>9</v>
          </cell>
          <cell r="AG112">
            <v>10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55</v>
          </cell>
        </row>
        <row r="113">
          <cell r="W113">
            <v>39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55</v>
          </cell>
        </row>
        <row r="114">
          <cell r="W114">
            <v>40</v>
          </cell>
          <cell r="X114">
            <v>1</v>
          </cell>
          <cell r="Y114">
            <v>2</v>
          </cell>
          <cell r="Z114">
            <v>3</v>
          </cell>
          <cell r="AA114">
            <v>4</v>
          </cell>
          <cell r="AB114">
            <v>5</v>
          </cell>
          <cell r="AC114">
            <v>6</v>
          </cell>
          <cell r="AD114">
            <v>7</v>
          </cell>
          <cell r="AE114">
            <v>8</v>
          </cell>
          <cell r="AF114">
            <v>9</v>
          </cell>
          <cell r="AG114">
            <v>10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55</v>
          </cell>
        </row>
        <row r="115">
          <cell r="W115">
            <v>41</v>
          </cell>
          <cell r="X115">
            <v>1</v>
          </cell>
          <cell r="Y115">
            <v>2</v>
          </cell>
          <cell r="Z115">
            <v>3</v>
          </cell>
          <cell r="AA115">
            <v>4</v>
          </cell>
          <cell r="AB115">
            <v>5</v>
          </cell>
          <cell r="AC115">
            <v>6</v>
          </cell>
          <cell r="AD115">
            <v>7</v>
          </cell>
          <cell r="AE115">
            <v>8</v>
          </cell>
          <cell r="AF115">
            <v>9</v>
          </cell>
          <cell r="AG115">
            <v>10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55</v>
          </cell>
        </row>
        <row r="116">
          <cell r="W116">
            <v>42</v>
          </cell>
          <cell r="X116">
            <v>1</v>
          </cell>
          <cell r="Y116">
            <v>2</v>
          </cell>
          <cell r="Z116">
            <v>3</v>
          </cell>
          <cell r="AA116">
            <v>4</v>
          </cell>
          <cell r="AB116">
            <v>5</v>
          </cell>
          <cell r="AC116">
            <v>6</v>
          </cell>
          <cell r="AD116">
            <v>7</v>
          </cell>
          <cell r="AE116">
            <v>8</v>
          </cell>
          <cell r="AF116">
            <v>9</v>
          </cell>
          <cell r="AG116">
            <v>10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55</v>
          </cell>
        </row>
        <row r="117">
          <cell r="W117">
            <v>43</v>
          </cell>
          <cell r="X117">
            <v>1</v>
          </cell>
          <cell r="Y117">
            <v>2</v>
          </cell>
          <cell r="Z117">
            <v>3</v>
          </cell>
          <cell r="AA117">
            <v>4</v>
          </cell>
          <cell r="AB117">
            <v>5</v>
          </cell>
          <cell r="AC117">
            <v>6</v>
          </cell>
          <cell r="AD117">
            <v>7</v>
          </cell>
          <cell r="AE117">
            <v>8</v>
          </cell>
          <cell r="AF117">
            <v>9</v>
          </cell>
          <cell r="AG117">
            <v>10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55</v>
          </cell>
        </row>
        <row r="118">
          <cell r="W118">
            <v>44</v>
          </cell>
          <cell r="X118">
            <v>1</v>
          </cell>
          <cell r="Y118">
            <v>2</v>
          </cell>
          <cell r="Z118">
            <v>3</v>
          </cell>
          <cell r="AA118">
            <v>4</v>
          </cell>
          <cell r="AB118">
            <v>5</v>
          </cell>
          <cell r="AC118">
            <v>6</v>
          </cell>
          <cell r="AD118">
            <v>7</v>
          </cell>
          <cell r="AE118">
            <v>8</v>
          </cell>
          <cell r="AF118">
            <v>9</v>
          </cell>
          <cell r="AG118">
            <v>10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55</v>
          </cell>
        </row>
        <row r="119">
          <cell r="W119">
            <v>45</v>
          </cell>
          <cell r="X119">
            <v>1</v>
          </cell>
          <cell r="Y119">
            <v>2</v>
          </cell>
          <cell r="Z119">
            <v>3</v>
          </cell>
          <cell r="AA119">
            <v>4</v>
          </cell>
          <cell r="AB119">
            <v>5</v>
          </cell>
          <cell r="AC119">
            <v>6</v>
          </cell>
          <cell r="AD119">
            <v>7</v>
          </cell>
          <cell r="AE119">
            <v>8</v>
          </cell>
          <cell r="AF119">
            <v>9</v>
          </cell>
          <cell r="AG119">
            <v>10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55</v>
          </cell>
        </row>
        <row r="120">
          <cell r="W120">
            <v>46</v>
          </cell>
          <cell r="X120">
            <v>1</v>
          </cell>
          <cell r="Y120">
            <v>2</v>
          </cell>
          <cell r="Z120">
            <v>3</v>
          </cell>
          <cell r="AA120">
            <v>4</v>
          </cell>
          <cell r="AB120">
            <v>5</v>
          </cell>
          <cell r="AC120">
            <v>6</v>
          </cell>
          <cell r="AD120">
            <v>7</v>
          </cell>
          <cell r="AE120">
            <v>8</v>
          </cell>
          <cell r="AF120">
            <v>9</v>
          </cell>
          <cell r="AG120">
            <v>10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55</v>
          </cell>
        </row>
        <row r="121">
          <cell r="W121">
            <v>47</v>
          </cell>
          <cell r="X121">
            <v>1</v>
          </cell>
          <cell r="Y121">
            <v>2</v>
          </cell>
          <cell r="Z121">
            <v>3</v>
          </cell>
          <cell r="AA121">
            <v>4</v>
          </cell>
          <cell r="AB121">
            <v>5</v>
          </cell>
          <cell r="AC121">
            <v>6</v>
          </cell>
          <cell r="AD121">
            <v>7</v>
          </cell>
          <cell r="AE121">
            <v>8</v>
          </cell>
          <cell r="AF121">
            <v>9</v>
          </cell>
          <cell r="AG121">
            <v>10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55</v>
          </cell>
        </row>
        <row r="122">
          <cell r="W122">
            <v>48</v>
          </cell>
          <cell r="X122">
            <v>1</v>
          </cell>
          <cell r="Y122">
            <v>2</v>
          </cell>
          <cell r="Z122">
            <v>3</v>
          </cell>
          <cell r="AA122">
            <v>4</v>
          </cell>
          <cell r="AB122">
            <v>5</v>
          </cell>
          <cell r="AC122">
            <v>6</v>
          </cell>
          <cell r="AD122">
            <v>7</v>
          </cell>
          <cell r="AE122">
            <v>8</v>
          </cell>
          <cell r="AF122">
            <v>9</v>
          </cell>
          <cell r="AG122">
            <v>10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55</v>
          </cell>
        </row>
        <row r="123">
          <cell r="W123">
            <v>49</v>
          </cell>
          <cell r="X123">
            <v>1</v>
          </cell>
          <cell r="Y123">
            <v>2</v>
          </cell>
          <cell r="Z123">
            <v>3</v>
          </cell>
          <cell r="AA123">
            <v>4</v>
          </cell>
          <cell r="AB123">
            <v>5</v>
          </cell>
          <cell r="AC123">
            <v>6</v>
          </cell>
          <cell r="AD123">
            <v>7</v>
          </cell>
          <cell r="AE123">
            <v>8</v>
          </cell>
          <cell r="AF123">
            <v>9</v>
          </cell>
          <cell r="AG123">
            <v>10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55</v>
          </cell>
        </row>
        <row r="124">
          <cell r="W124">
            <v>50</v>
          </cell>
          <cell r="X124">
            <v>1</v>
          </cell>
          <cell r="Y124">
            <v>2</v>
          </cell>
          <cell r="Z124">
            <v>3</v>
          </cell>
          <cell r="AA124">
            <v>4</v>
          </cell>
          <cell r="AB124">
            <v>5</v>
          </cell>
          <cell r="AC124">
            <v>6</v>
          </cell>
          <cell r="AD124">
            <v>7</v>
          </cell>
          <cell r="AE124">
            <v>8</v>
          </cell>
          <cell r="AF124">
            <v>9</v>
          </cell>
          <cell r="AG124">
            <v>10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55</v>
          </cell>
        </row>
        <row r="125">
          <cell r="W125">
            <v>51</v>
          </cell>
          <cell r="X125">
            <v>1</v>
          </cell>
          <cell r="Y125">
            <v>2</v>
          </cell>
          <cell r="Z125">
            <v>3</v>
          </cell>
          <cell r="AA125">
            <v>4</v>
          </cell>
          <cell r="AB125">
            <v>5</v>
          </cell>
          <cell r="AC125">
            <v>6</v>
          </cell>
          <cell r="AD125">
            <v>7</v>
          </cell>
          <cell r="AE125">
            <v>8</v>
          </cell>
          <cell r="AF125">
            <v>9</v>
          </cell>
          <cell r="AG125">
            <v>10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55</v>
          </cell>
        </row>
        <row r="126">
          <cell r="W126">
            <v>52</v>
          </cell>
          <cell r="X126">
            <v>1</v>
          </cell>
          <cell r="Y126">
            <v>2</v>
          </cell>
          <cell r="Z126">
            <v>3</v>
          </cell>
          <cell r="AA126">
            <v>4</v>
          </cell>
          <cell r="AB126">
            <v>5</v>
          </cell>
          <cell r="AC126">
            <v>6</v>
          </cell>
          <cell r="AD126">
            <v>7</v>
          </cell>
          <cell r="AE126">
            <v>8</v>
          </cell>
          <cell r="AF126">
            <v>9</v>
          </cell>
          <cell r="AG126">
            <v>10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55</v>
          </cell>
        </row>
        <row r="127">
          <cell r="W127">
            <v>53</v>
          </cell>
          <cell r="X127">
            <v>1</v>
          </cell>
          <cell r="Y127">
            <v>2</v>
          </cell>
          <cell r="Z127">
            <v>3</v>
          </cell>
          <cell r="AA127">
            <v>4</v>
          </cell>
          <cell r="AB127">
            <v>5</v>
          </cell>
          <cell r="AC127">
            <v>6</v>
          </cell>
          <cell r="AD127">
            <v>7</v>
          </cell>
          <cell r="AE127">
            <v>8</v>
          </cell>
          <cell r="AF127">
            <v>9</v>
          </cell>
          <cell r="AG127">
            <v>10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55</v>
          </cell>
        </row>
        <row r="128">
          <cell r="W128">
            <v>54</v>
          </cell>
          <cell r="X128">
            <v>1</v>
          </cell>
          <cell r="Y128">
            <v>2</v>
          </cell>
          <cell r="Z128">
            <v>3</v>
          </cell>
          <cell r="AA128">
            <v>4</v>
          </cell>
          <cell r="AB128">
            <v>5</v>
          </cell>
          <cell r="AC128">
            <v>6</v>
          </cell>
          <cell r="AD128">
            <v>7</v>
          </cell>
          <cell r="AE128">
            <v>8</v>
          </cell>
          <cell r="AF128">
            <v>9</v>
          </cell>
          <cell r="AG128">
            <v>10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55</v>
          </cell>
        </row>
        <row r="129">
          <cell r="W129">
            <v>55</v>
          </cell>
          <cell r="X129">
            <v>1</v>
          </cell>
          <cell r="Y129">
            <v>2</v>
          </cell>
          <cell r="Z129">
            <v>3</v>
          </cell>
          <cell r="AA129">
            <v>4</v>
          </cell>
          <cell r="AB129">
            <v>5</v>
          </cell>
          <cell r="AC129">
            <v>6</v>
          </cell>
          <cell r="AD129">
            <v>7</v>
          </cell>
          <cell r="AE129">
            <v>8</v>
          </cell>
          <cell r="AF129">
            <v>9</v>
          </cell>
          <cell r="AG129">
            <v>10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55</v>
          </cell>
        </row>
        <row r="130">
          <cell r="W130">
            <v>56</v>
          </cell>
          <cell r="X130">
            <v>1</v>
          </cell>
          <cell r="Y130">
            <v>2</v>
          </cell>
          <cell r="Z130">
            <v>3</v>
          </cell>
          <cell r="AA130">
            <v>4</v>
          </cell>
          <cell r="AB130">
            <v>5</v>
          </cell>
          <cell r="AC130">
            <v>6</v>
          </cell>
          <cell r="AD130">
            <v>7</v>
          </cell>
          <cell r="AE130">
            <v>8</v>
          </cell>
          <cell r="AF130">
            <v>9</v>
          </cell>
          <cell r="AG130">
            <v>10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55</v>
          </cell>
        </row>
        <row r="131">
          <cell r="W131">
            <v>57</v>
          </cell>
          <cell r="X131">
            <v>1</v>
          </cell>
          <cell r="Y131">
            <v>2</v>
          </cell>
          <cell r="Z131">
            <v>3</v>
          </cell>
          <cell r="AA131">
            <v>4</v>
          </cell>
          <cell r="AB131">
            <v>5</v>
          </cell>
          <cell r="AC131">
            <v>6</v>
          </cell>
          <cell r="AD131">
            <v>7</v>
          </cell>
          <cell r="AE131">
            <v>8</v>
          </cell>
          <cell r="AF131">
            <v>9</v>
          </cell>
          <cell r="AG131">
            <v>10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55</v>
          </cell>
        </row>
        <row r="132">
          <cell r="W132">
            <v>58</v>
          </cell>
          <cell r="X132">
            <v>1</v>
          </cell>
          <cell r="Y132">
            <v>2</v>
          </cell>
          <cell r="Z132">
            <v>3</v>
          </cell>
          <cell r="AA132">
            <v>4</v>
          </cell>
          <cell r="AB132">
            <v>5</v>
          </cell>
          <cell r="AC132">
            <v>6</v>
          </cell>
          <cell r="AD132">
            <v>7</v>
          </cell>
          <cell r="AE132">
            <v>8</v>
          </cell>
          <cell r="AF132">
            <v>9</v>
          </cell>
          <cell r="AG132">
            <v>10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55</v>
          </cell>
        </row>
        <row r="133">
          <cell r="W133">
            <v>59</v>
          </cell>
          <cell r="X133">
            <v>1</v>
          </cell>
          <cell r="Y133">
            <v>2</v>
          </cell>
          <cell r="Z133">
            <v>3</v>
          </cell>
          <cell r="AA133">
            <v>4</v>
          </cell>
          <cell r="AB133">
            <v>5</v>
          </cell>
          <cell r="AC133">
            <v>6</v>
          </cell>
          <cell r="AD133">
            <v>7</v>
          </cell>
          <cell r="AE133">
            <v>8</v>
          </cell>
          <cell r="AF133">
            <v>9</v>
          </cell>
          <cell r="AG133">
            <v>10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55</v>
          </cell>
        </row>
        <row r="134">
          <cell r="W134">
            <v>60</v>
          </cell>
          <cell r="X134">
            <v>1</v>
          </cell>
          <cell r="Y134">
            <v>2</v>
          </cell>
          <cell r="Z134">
            <v>3</v>
          </cell>
          <cell r="AA134">
            <v>4</v>
          </cell>
          <cell r="AB134">
            <v>5</v>
          </cell>
          <cell r="AC134">
            <v>6</v>
          </cell>
          <cell r="AD134">
            <v>7</v>
          </cell>
          <cell r="AE134">
            <v>8</v>
          </cell>
          <cell r="AF134">
            <v>9</v>
          </cell>
          <cell r="AG134">
            <v>10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55</v>
          </cell>
        </row>
        <row r="135">
          <cell r="W135">
            <v>61</v>
          </cell>
          <cell r="X135">
            <v>1</v>
          </cell>
          <cell r="Y135">
            <v>2</v>
          </cell>
          <cell r="Z135">
            <v>3</v>
          </cell>
          <cell r="AA135">
            <v>4</v>
          </cell>
          <cell r="AB135">
            <v>5</v>
          </cell>
          <cell r="AC135">
            <v>6</v>
          </cell>
          <cell r="AD135">
            <v>7</v>
          </cell>
          <cell r="AE135">
            <v>8</v>
          </cell>
          <cell r="AF135">
            <v>9</v>
          </cell>
          <cell r="AG135">
            <v>10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55</v>
          </cell>
        </row>
        <row r="136">
          <cell r="W136">
            <v>62</v>
          </cell>
          <cell r="X136">
            <v>1</v>
          </cell>
          <cell r="Y136">
            <v>2</v>
          </cell>
          <cell r="Z136">
            <v>3</v>
          </cell>
          <cell r="AA136">
            <v>4</v>
          </cell>
          <cell r="AB136">
            <v>5</v>
          </cell>
          <cell r="AC136">
            <v>6</v>
          </cell>
          <cell r="AD136">
            <v>7</v>
          </cell>
          <cell r="AE136">
            <v>8</v>
          </cell>
          <cell r="AF136">
            <v>9</v>
          </cell>
          <cell r="AG136">
            <v>10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55</v>
          </cell>
        </row>
        <row r="137">
          <cell r="W137">
            <v>63</v>
          </cell>
          <cell r="X137">
            <v>1</v>
          </cell>
          <cell r="Y137">
            <v>2</v>
          </cell>
          <cell r="Z137">
            <v>3</v>
          </cell>
          <cell r="AA137">
            <v>4</v>
          </cell>
          <cell r="AB137">
            <v>5</v>
          </cell>
          <cell r="AC137">
            <v>6</v>
          </cell>
          <cell r="AD137">
            <v>7</v>
          </cell>
          <cell r="AE137">
            <v>8</v>
          </cell>
          <cell r="AF137">
            <v>9</v>
          </cell>
          <cell r="AG137">
            <v>10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55</v>
          </cell>
        </row>
        <row r="138">
          <cell r="W138">
            <v>64</v>
          </cell>
          <cell r="X138">
            <v>1</v>
          </cell>
          <cell r="Y138">
            <v>2</v>
          </cell>
          <cell r="Z138">
            <v>3</v>
          </cell>
          <cell r="AA138">
            <v>4</v>
          </cell>
          <cell r="AB138">
            <v>5</v>
          </cell>
          <cell r="AC138">
            <v>6</v>
          </cell>
          <cell r="AD138">
            <v>7</v>
          </cell>
          <cell r="AE138">
            <v>8</v>
          </cell>
          <cell r="AF138">
            <v>9</v>
          </cell>
          <cell r="AG138">
            <v>10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55</v>
          </cell>
        </row>
        <row r="139">
          <cell r="W139">
            <v>65</v>
          </cell>
          <cell r="X139">
            <v>1</v>
          </cell>
          <cell r="Y139">
            <v>2</v>
          </cell>
          <cell r="Z139">
            <v>3</v>
          </cell>
          <cell r="AA139">
            <v>4</v>
          </cell>
          <cell r="AB139">
            <v>5</v>
          </cell>
          <cell r="AC139">
            <v>6</v>
          </cell>
          <cell r="AD139">
            <v>7</v>
          </cell>
          <cell r="AE139">
            <v>8</v>
          </cell>
          <cell r="AF139">
            <v>9</v>
          </cell>
          <cell r="AG139">
            <v>10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55</v>
          </cell>
        </row>
        <row r="140">
          <cell r="W140">
            <v>66</v>
          </cell>
          <cell r="X140">
            <v>1</v>
          </cell>
          <cell r="Y140">
            <v>2</v>
          </cell>
          <cell r="Z140">
            <v>3</v>
          </cell>
          <cell r="AA140">
            <v>4</v>
          </cell>
          <cell r="AB140">
            <v>5</v>
          </cell>
          <cell r="AC140">
            <v>6</v>
          </cell>
          <cell r="AD140">
            <v>7</v>
          </cell>
          <cell r="AE140">
            <v>8</v>
          </cell>
          <cell r="AF140">
            <v>9</v>
          </cell>
          <cell r="AG140">
            <v>10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55</v>
          </cell>
        </row>
        <row r="141">
          <cell r="W141">
            <v>67</v>
          </cell>
          <cell r="X141">
            <v>1</v>
          </cell>
          <cell r="Y141">
            <v>2</v>
          </cell>
          <cell r="Z141">
            <v>3</v>
          </cell>
          <cell r="AA141">
            <v>4</v>
          </cell>
          <cell r="AB141">
            <v>5</v>
          </cell>
          <cell r="AC141">
            <v>6</v>
          </cell>
          <cell r="AD141">
            <v>7</v>
          </cell>
          <cell r="AE141">
            <v>8</v>
          </cell>
          <cell r="AF141">
            <v>9</v>
          </cell>
          <cell r="AG141">
            <v>10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55</v>
          </cell>
        </row>
        <row r="142">
          <cell r="W142">
            <v>68</v>
          </cell>
          <cell r="X142">
            <v>1</v>
          </cell>
          <cell r="Y142">
            <v>2</v>
          </cell>
          <cell r="Z142">
            <v>3</v>
          </cell>
          <cell r="AA142">
            <v>4</v>
          </cell>
          <cell r="AB142">
            <v>5</v>
          </cell>
          <cell r="AC142">
            <v>6</v>
          </cell>
          <cell r="AD142">
            <v>7</v>
          </cell>
          <cell r="AE142">
            <v>8</v>
          </cell>
          <cell r="AF142">
            <v>9</v>
          </cell>
          <cell r="AG142">
            <v>10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55</v>
          </cell>
        </row>
        <row r="143">
          <cell r="W143">
            <v>69</v>
          </cell>
          <cell r="X143">
            <v>1</v>
          </cell>
          <cell r="Y143">
            <v>2</v>
          </cell>
          <cell r="Z143">
            <v>3</v>
          </cell>
          <cell r="AA143">
            <v>4</v>
          </cell>
          <cell r="AB143">
            <v>5</v>
          </cell>
          <cell r="AC143">
            <v>6</v>
          </cell>
          <cell r="AD143">
            <v>7</v>
          </cell>
          <cell r="AE143">
            <v>8</v>
          </cell>
          <cell r="AF143">
            <v>9</v>
          </cell>
          <cell r="AG143">
            <v>10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55</v>
          </cell>
        </row>
        <row r="144">
          <cell r="W144">
            <v>70</v>
          </cell>
          <cell r="X144">
            <v>1</v>
          </cell>
          <cell r="Y144">
            <v>2</v>
          </cell>
          <cell r="Z144">
            <v>3</v>
          </cell>
          <cell r="AA144">
            <v>4</v>
          </cell>
          <cell r="AB144">
            <v>5</v>
          </cell>
          <cell r="AC144">
            <v>6</v>
          </cell>
          <cell r="AD144">
            <v>7</v>
          </cell>
          <cell r="AE144">
            <v>8</v>
          </cell>
          <cell r="AF144">
            <v>9</v>
          </cell>
          <cell r="AG144">
            <v>10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55</v>
          </cell>
        </row>
        <row r="145">
          <cell r="W145">
            <v>71</v>
          </cell>
          <cell r="X145">
            <v>1</v>
          </cell>
          <cell r="Y145">
            <v>2</v>
          </cell>
          <cell r="Z145">
            <v>3</v>
          </cell>
          <cell r="AA145">
            <v>4</v>
          </cell>
          <cell r="AB145">
            <v>5</v>
          </cell>
          <cell r="AC145">
            <v>6</v>
          </cell>
          <cell r="AD145">
            <v>7</v>
          </cell>
          <cell r="AE145">
            <v>8</v>
          </cell>
          <cell r="AF145">
            <v>9</v>
          </cell>
          <cell r="AG145">
            <v>10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55</v>
          </cell>
        </row>
        <row r="146">
          <cell r="W146">
            <v>72</v>
          </cell>
          <cell r="X146">
            <v>1</v>
          </cell>
          <cell r="Y146">
            <v>2</v>
          </cell>
          <cell r="Z146">
            <v>3</v>
          </cell>
          <cell r="AA146">
            <v>4</v>
          </cell>
          <cell r="AB146">
            <v>5</v>
          </cell>
          <cell r="AC146">
            <v>6</v>
          </cell>
          <cell r="AD146">
            <v>7</v>
          </cell>
          <cell r="AE146">
            <v>8</v>
          </cell>
          <cell r="AF146">
            <v>9</v>
          </cell>
          <cell r="AG146">
            <v>10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55</v>
          </cell>
        </row>
        <row r="147">
          <cell r="W147">
            <v>73</v>
          </cell>
          <cell r="X147">
            <v>1</v>
          </cell>
          <cell r="Y147">
            <v>2</v>
          </cell>
          <cell r="Z147">
            <v>3</v>
          </cell>
          <cell r="AA147">
            <v>4</v>
          </cell>
          <cell r="AB147">
            <v>5</v>
          </cell>
          <cell r="AC147">
            <v>6</v>
          </cell>
          <cell r="AD147">
            <v>7</v>
          </cell>
          <cell r="AE147">
            <v>8</v>
          </cell>
          <cell r="AF147">
            <v>9</v>
          </cell>
          <cell r="AG147">
            <v>10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55</v>
          </cell>
        </row>
        <row r="148">
          <cell r="W148">
            <v>74</v>
          </cell>
          <cell r="X148">
            <v>1</v>
          </cell>
          <cell r="Y148">
            <v>2</v>
          </cell>
          <cell r="Z148">
            <v>3</v>
          </cell>
          <cell r="AA148">
            <v>4</v>
          </cell>
          <cell r="AB148">
            <v>5</v>
          </cell>
          <cell r="AC148">
            <v>6</v>
          </cell>
          <cell r="AD148">
            <v>7</v>
          </cell>
          <cell r="AE148">
            <v>8</v>
          </cell>
          <cell r="AF148">
            <v>9</v>
          </cell>
          <cell r="AG148">
            <v>10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55</v>
          </cell>
        </row>
        <row r="149">
          <cell r="W149">
            <v>75</v>
          </cell>
          <cell r="X149">
            <v>1</v>
          </cell>
          <cell r="Y149">
            <v>2</v>
          </cell>
          <cell r="Z149">
            <v>3</v>
          </cell>
          <cell r="AA149">
            <v>4</v>
          </cell>
          <cell r="AB149">
            <v>5</v>
          </cell>
          <cell r="AC149">
            <v>6</v>
          </cell>
          <cell r="AD149">
            <v>7</v>
          </cell>
          <cell r="AE149">
            <v>8</v>
          </cell>
          <cell r="AF149">
            <v>9</v>
          </cell>
          <cell r="AG149">
            <v>10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55</v>
          </cell>
        </row>
        <row r="150">
          <cell r="W150">
            <v>76</v>
          </cell>
          <cell r="X150">
            <v>1</v>
          </cell>
          <cell r="Y150">
            <v>2</v>
          </cell>
          <cell r="Z150">
            <v>3</v>
          </cell>
          <cell r="AA150">
            <v>4</v>
          </cell>
          <cell r="AB150">
            <v>5</v>
          </cell>
          <cell r="AC150">
            <v>6</v>
          </cell>
          <cell r="AD150">
            <v>7</v>
          </cell>
          <cell r="AE150">
            <v>8</v>
          </cell>
          <cell r="AF150">
            <v>9</v>
          </cell>
          <cell r="AG150">
            <v>10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55</v>
          </cell>
        </row>
        <row r="151">
          <cell r="W151">
            <v>77</v>
          </cell>
          <cell r="X151">
            <v>1</v>
          </cell>
          <cell r="Y151">
            <v>2</v>
          </cell>
          <cell r="Z151">
            <v>3</v>
          </cell>
          <cell r="AA151">
            <v>4</v>
          </cell>
          <cell r="AB151">
            <v>5</v>
          </cell>
          <cell r="AC151">
            <v>6</v>
          </cell>
          <cell r="AD151">
            <v>7</v>
          </cell>
          <cell r="AE151">
            <v>8</v>
          </cell>
          <cell r="AF151">
            <v>9</v>
          </cell>
          <cell r="AG151">
            <v>10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55</v>
          </cell>
        </row>
        <row r="152">
          <cell r="W152">
            <v>78</v>
          </cell>
          <cell r="X152">
            <v>1</v>
          </cell>
          <cell r="Y152">
            <v>2</v>
          </cell>
          <cell r="Z152">
            <v>3</v>
          </cell>
          <cell r="AA152">
            <v>4</v>
          </cell>
          <cell r="AB152">
            <v>5</v>
          </cell>
          <cell r="AC152">
            <v>6</v>
          </cell>
          <cell r="AD152">
            <v>7</v>
          </cell>
          <cell r="AE152">
            <v>8</v>
          </cell>
          <cell r="AF152">
            <v>9</v>
          </cell>
          <cell r="AG152">
            <v>10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55</v>
          </cell>
        </row>
        <row r="153">
          <cell r="W153">
            <v>79</v>
          </cell>
          <cell r="X153">
            <v>1</v>
          </cell>
          <cell r="Y153">
            <v>2</v>
          </cell>
          <cell r="Z153">
            <v>3</v>
          </cell>
          <cell r="AA153">
            <v>4</v>
          </cell>
          <cell r="AB153">
            <v>5</v>
          </cell>
          <cell r="AC153">
            <v>6</v>
          </cell>
          <cell r="AD153">
            <v>7</v>
          </cell>
          <cell r="AE153">
            <v>8</v>
          </cell>
          <cell r="AF153">
            <v>9</v>
          </cell>
          <cell r="AG153">
            <v>10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55</v>
          </cell>
        </row>
        <row r="154">
          <cell r="W154">
            <v>80</v>
          </cell>
          <cell r="X154">
            <v>1</v>
          </cell>
          <cell r="Y154">
            <v>2</v>
          </cell>
          <cell r="Z154">
            <v>3</v>
          </cell>
          <cell r="AA154">
            <v>4</v>
          </cell>
          <cell r="AB154">
            <v>5</v>
          </cell>
          <cell r="AC154">
            <v>6</v>
          </cell>
          <cell r="AD154">
            <v>7</v>
          </cell>
          <cell r="AE154">
            <v>8</v>
          </cell>
          <cell r="AF154">
            <v>9</v>
          </cell>
          <cell r="AG154">
            <v>10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55</v>
          </cell>
        </row>
        <row r="155">
          <cell r="W155">
            <v>81</v>
          </cell>
          <cell r="X155">
            <v>1</v>
          </cell>
          <cell r="Y155">
            <v>2</v>
          </cell>
          <cell r="Z155">
            <v>3</v>
          </cell>
          <cell r="AA155">
            <v>4</v>
          </cell>
          <cell r="AB155">
            <v>5</v>
          </cell>
          <cell r="AC155">
            <v>6</v>
          </cell>
          <cell r="AD155">
            <v>7</v>
          </cell>
          <cell r="AE155">
            <v>8</v>
          </cell>
          <cell r="AF155">
            <v>9</v>
          </cell>
          <cell r="AG155">
            <v>10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55</v>
          </cell>
        </row>
        <row r="156">
          <cell r="W156">
            <v>82</v>
          </cell>
          <cell r="X156">
            <v>1</v>
          </cell>
          <cell r="Y156">
            <v>2</v>
          </cell>
          <cell r="Z156">
            <v>3</v>
          </cell>
          <cell r="AA156">
            <v>4</v>
          </cell>
          <cell r="AB156">
            <v>5</v>
          </cell>
          <cell r="AC156">
            <v>6</v>
          </cell>
          <cell r="AD156">
            <v>7</v>
          </cell>
          <cell r="AE156">
            <v>8</v>
          </cell>
          <cell r="AF156">
            <v>9</v>
          </cell>
          <cell r="AG156">
            <v>10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55</v>
          </cell>
        </row>
        <row r="157">
          <cell r="W157">
            <v>83</v>
          </cell>
          <cell r="X157">
            <v>1</v>
          </cell>
          <cell r="Y157">
            <v>2</v>
          </cell>
          <cell r="Z157">
            <v>3</v>
          </cell>
          <cell r="AA157">
            <v>4</v>
          </cell>
          <cell r="AB157">
            <v>5</v>
          </cell>
          <cell r="AC157">
            <v>6</v>
          </cell>
          <cell r="AD157">
            <v>7</v>
          </cell>
          <cell r="AE157">
            <v>8</v>
          </cell>
          <cell r="AF157">
            <v>9</v>
          </cell>
          <cell r="AG157">
            <v>10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55</v>
          </cell>
        </row>
        <row r="158">
          <cell r="W158">
            <v>84</v>
          </cell>
          <cell r="X158">
            <v>1</v>
          </cell>
          <cell r="Y158">
            <v>2</v>
          </cell>
          <cell r="Z158">
            <v>3</v>
          </cell>
          <cell r="AA158">
            <v>4</v>
          </cell>
          <cell r="AB158">
            <v>5</v>
          </cell>
          <cell r="AC158">
            <v>6</v>
          </cell>
          <cell r="AD158">
            <v>7</v>
          </cell>
          <cell r="AE158">
            <v>8</v>
          </cell>
          <cell r="AF158">
            <v>9</v>
          </cell>
          <cell r="AG158">
            <v>10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55</v>
          </cell>
        </row>
        <row r="159">
          <cell r="W159">
            <v>85</v>
          </cell>
          <cell r="X159">
            <v>1</v>
          </cell>
          <cell r="Y159">
            <v>2</v>
          </cell>
          <cell r="Z159">
            <v>3</v>
          </cell>
          <cell r="AA159">
            <v>4</v>
          </cell>
          <cell r="AB159">
            <v>5</v>
          </cell>
          <cell r="AC159">
            <v>6</v>
          </cell>
          <cell r="AD159">
            <v>7</v>
          </cell>
          <cell r="AE159">
            <v>8</v>
          </cell>
          <cell r="AF159">
            <v>9</v>
          </cell>
          <cell r="AG159">
            <v>10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55</v>
          </cell>
        </row>
        <row r="160">
          <cell r="W160">
            <v>86</v>
          </cell>
          <cell r="X160">
            <v>1</v>
          </cell>
          <cell r="Y160">
            <v>2</v>
          </cell>
          <cell r="Z160">
            <v>3</v>
          </cell>
          <cell r="AA160">
            <v>4</v>
          </cell>
          <cell r="AB160">
            <v>5</v>
          </cell>
          <cell r="AC160">
            <v>6</v>
          </cell>
          <cell r="AD160">
            <v>7</v>
          </cell>
          <cell r="AE160">
            <v>8</v>
          </cell>
          <cell r="AF160">
            <v>9</v>
          </cell>
          <cell r="AG160">
            <v>10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55</v>
          </cell>
        </row>
        <row r="161">
          <cell r="W161">
            <v>87</v>
          </cell>
          <cell r="X161">
            <v>1</v>
          </cell>
          <cell r="Y161">
            <v>2</v>
          </cell>
          <cell r="Z161">
            <v>3</v>
          </cell>
          <cell r="AA161">
            <v>4</v>
          </cell>
          <cell r="AB161">
            <v>5</v>
          </cell>
          <cell r="AC161">
            <v>6</v>
          </cell>
          <cell r="AD161">
            <v>7</v>
          </cell>
          <cell r="AE161">
            <v>8</v>
          </cell>
          <cell r="AF161">
            <v>9</v>
          </cell>
          <cell r="AG161">
            <v>10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55</v>
          </cell>
        </row>
        <row r="162">
          <cell r="W162">
            <v>88</v>
          </cell>
          <cell r="X162">
            <v>1</v>
          </cell>
          <cell r="Y162">
            <v>2</v>
          </cell>
          <cell r="Z162">
            <v>3</v>
          </cell>
          <cell r="AA162">
            <v>4</v>
          </cell>
          <cell r="AB162">
            <v>5</v>
          </cell>
          <cell r="AC162">
            <v>6</v>
          </cell>
          <cell r="AD162">
            <v>7</v>
          </cell>
          <cell r="AE162">
            <v>8</v>
          </cell>
          <cell r="AF162">
            <v>9</v>
          </cell>
          <cell r="AG162">
            <v>10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55</v>
          </cell>
        </row>
        <row r="163">
          <cell r="W163">
            <v>89</v>
          </cell>
          <cell r="X163">
            <v>1</v>
          </cell>
          <cell r="Y163">
            <v>2</v>
          </cell>
          <cell r="Z163">
            <v>3</v>
          </cell>
          <cell r="AA163">
            <v>4</v>
          </cell>
          <cell r="AB163">
            <v>5</v>
          </cell>
          <cell r="AC163">
            <v>6</v>
          </cell>
          <cell r="AD163">
            <v>7</v>
          </cell>
          <cell r="AE163">
            <v>8</v>
          </cell>
          <cell r="AF163">
            <v>9</v>
          </cell>
          <cell r="AG163">
            <v>10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55</v>
          </cell>
        </row>
        <row r="164">
          <cell r="W164">
            <v>90</v>
          </cell>
          <cell r="X164">
            <v>1</v>
          </cell>
          <cell r="Y164">
            <v>2</v>
          </cell>
          <cell r="Z164">
            <v>3</v>
          </cell>
          <cell r="AA164">
            <v>4</v>
          </cell>
          <cell r="AB164">
            <v>5</v>
          </cell>
          <cell r="AC164">
            <v>6</v>
          </cell>
          <cell r="AD164">
            <v>7</v>
          </cell>
          <cell r="AE164">
            <v>8</v>
          </cell>
          <cell r="AF164">
            <v>9</v>
          </cell>
          <cell r="AG164">
            <v>10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55</v>
          </cell>
        </row>
        <row r="165">
          <cell r="W165">
            <v>91</v>
          </cell>
          <cell r="X165">
            <v>1</v>
          </cell>
          <cell r="Y165">
            <v>2</v>
          </cell>
          <cell r="Z165">
            <v>3</v>
          </cell>
          <cell r="AA165">
            <v>4</v>
          </cell>
          <cell r="AB165">
            <v>5</v>
          </cell>
          <cell r="AC165">
            <v>6</v>
          </cell>
          <cell r="AD165">
            <v>7</v>
          </cell>
          <cell r="AE165">
            <v>8</v>
          </cell>
          <cell r="AF165">
            <v>9</v>
          </cell>
          <cell r="AG165">
            <v>10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55</v>
          </cell>
        </row>
        <row r="166">
          <cell r="W166">
            <v>92</v>
          </cell>
          <cell r="X166">
            <v>1</v>
          </cell>
          <cell r="Y166">
            <v>2</v>
          </cell>
          <cell r="Z166">
            <v>3</v>
          </cell>
          <cell r="AA166">
            <v>4</v>
          </cell>
          <cell r="AB166">
            <v>5</v>
          </cell>
          <cell r="AC166">
            <v>6</v>
          </cell>
          <cell r="AD166">
            <v>7</v>
          </cell>
          <cell r="AE166">
            <v>8</v>
          </cell>
          <cell r="AF166">
            <v>9</v>
          </cell>
          <cell r="AG166">
            <v>10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55</v>
          </cell>
        </row>
        <row r="167">
          <cell r="W167">
            <v>93</v>
          </cell>
          <cell r="X167">
            <v>1</v>
          </cell>
          <cell r="Y167">
            <v>2</v>
          </cell>
          <cell r="Z167">
            <v>3</v>
          </cell>
          <cell r="AA167">
            <v>4</v>
          </cell>
          <cell r="AB167">
            <v>5</v>
          </cell>
          <cell r="AC167">
            <v>6</v>
          </cell>
          <cell r="AD167">
            <v>7</v>
          </cell>
          <cell r="AE167">
            <v>8</v>
          </cell>
          <cell r="AF167">
            <v>9</v>
          </cell>
          <cell r="AG167">
            <v>10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55</v>
          </cell>
        </row>
        <row r="168">
          <cell r="W168">
            <v>94</v>
          </cell>
          <cell r="X168">
            <v>1</v>
          </cell>
          <cell r="Y168">
            <v>2</v>
          </cell>
          <cell r="Z168">
            <v>3</v>
          </cell>
          <cell r="AA168">
            <v>4</v>
          </cell>
          <cell r="AB168">
            <v>5</v>
          </cell>
          <cell r="AC168">
            <v>6</v>
          </cell>
          <cell r="AD168">
            <v>7</v>
          </cell>
          <cell r="AE168">
            <v>8</v>
          </cell>
          <cell r="AF168">
            <v>9</v>
          </cell>
          <cell r="AG168">
            <v>10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55</v>
          </cell>
        </row>
        <row r="169">
          <cell r="W169">
            <v>95</v>
          </cell>
          <cell r="X169">
            <v>1</v>
          </cell>
          <cell r="Y169">
            <v>2</v>
          </cell>
          <cell r="Z169">
            <v>3</v>
          </cell>
          <cell r="AA169">
            <v>4</v>
          </cell>
          <cell r="AB169">
            <v>5</v>
          </cell>
          <cell r="AC169">
            <v>6</v>
          </cell>
          <cell r="AD169">
            <v>7</v>
          </cell>
          <cell r="AE169">
            <v>8</v>
          </cell>
          <cell r="AF169">
            <v>9</v>
          </cell>
          <cell r="AG169">
            <v>10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55</v>
          </cell>
        </row>
        <row r="170">
          <cell r="W170">
            <v>96</v>
          </cell>
          <cell r="X170">
            <v>1</v>
          </cell>
          <cell r="Y170">
            <v>2</v>
          </cell>
          <cell r="Z170">
            <v>3</v>
          </cell>
          <cell r="AA170">
            <v>4</v>
          </cell>
          <cell r="AB170">
            <v>5</v>
          </cell>
          <cell r="AC170">
            <v>6</v>
          </cell>
          <cell r="AD170">
            <v>7</v>
          </cell>
          <cell r="AE170">
            <v>8</v>
          </cell>
          <cell r="AF170">
            <v>9</v>
          </cell>
          <cell r="AG170">
            <v>10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55</v>
          </cell>
        </row>
        <row r="171">
          <cell r="W171">
            <v>97</v>
          </cell>
          <cell r="X171">
            <v>1</v>
          </cell>
          <cell r="Y171">
            <v>2</v>
          </cell>
          <cell r="Z171">
            <v>3</v>
          </cell>
          <cell r="AA171">
            <v>4</v>
          </cell>
          <cell r="AB171">
            <v>5</v>
          </cell>
          <cell r="AC171">
            <v>6</v>
          </cell>
          <cell r="AD171">
            <v>7</v>
          </cell>
          <cell r="AE171">
            <v>8</v>
          </cell>
          <cell r="AF171">
            <v>9</v>
          </cell>
          <cell r="AG171">
            <v>10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55</v>
          </cell>
        </row>
        <row r="172">
          <cell r="W172">
            <v>98</v>
          </cell>
          <cell r="X172">
            <v>1</v>
          </cell>
          <cell r="Y172">
            <v>2</v>
          </cell>
          <cell r="Z172">
            <v>3</v>
          </cell>
          <cell r="AA172">
            <v>4</v>
          </cell>
          <cell r="AB172">
            <v>5</v>
          </cell>
          <cell r="AC172">
            <v>6</v>
          </cell>
          <cell r="AD172">
            <v>7</v>
          </cell>
          <cell r="AE172">
            <v>8</v>
          </cell>
          <cell r="AF172">
            <v>9</v>
          </cell>
          <cell r="AG172">
            <v>10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55</v>
          </cell>
        </row>
        <row r="173">
          <cell r="W173">
            <v>99</v>
          </cell>
          <cell r="X173">
            <v>1</v>
          </cell>
          <cell r="Y173">
            <v>2</v>
          </cell>
          <cell r="Z173">
            <v>3</v>
          </cell>
          <cell r="AA173">
            <v>4</v>
          </cell>
          <cell r="AB173">
            <v>5</v>
          </cell>
          <cell r="AC173">
            <v>6</v>
          </cell>
          <cell r="AD173">
            <v>7</v>
          </cell>
          <cell r="AE173">
            <v>8</v>
          </cell>
          <cell r="AF173">
            <v>9</v>
          </cell>
          <cell r="AG173">
            <v>10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55</v>
          </cell>
        </row>
        <row r="174">
          <cell r="W174">
            <v>100</v>
          </cell>
          <cell r="X174">
            <v>1</v>
          </cell>
          <cell r="Y174">
            <v>2</v>
          </cell>
          <cell r="Z174">
            <v>3</v>
          </cell>
          <cell r="AA174">
            <v>4</v>
          </cell>
          <cell r="AB174">
            <v>5</v>
          </cell>
          <cell r="AC174">
            <v>6</v>
          </cell>
          <cell r="AD174">
            <v>7</v>
          </cell>
          <cell r="AE174">
            <v>8</v>
          </cell>
          <cell r="AF174">
            <v>9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55</v>
          </cell>
        </row>
        <row r="175">
          <cell r="W175">
            <v>101</v>
          </cell>
          <cell r="X175">
            <v>1</v>
          </cell>
          <cell r="Y175">
            <v>2</v>
          </cell>
          <cell r="Z175">
            <v>3</v>
          </cell>
          <cell r="AA175">
            <v>4</v>
          </cell>
          <cell r="AB175">
            <v>5</v>
          </cell>
          <cell r="AC175">
            <v>6</v>
          </cell>
          <cell r="AD175">
            <v>7</v>
          </cell>
          <cell r="AE175">
            <v>8</v>
          </cell>
          <cell r="AF175">
            <v>9</v>
          </cell>
          <cell r="AG175">
            <v>10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55</v>
          </cell>
        </row>
        <row r="176">
          <cell r="W176">
            <v>102</v>
          </cell>
          <cell r="X176">
            <v>1</v>
          </cell>
          <cell r="Y176">
            <v>2</v>
          </cell>
          <cell r="Z176">
            <v>3</v>
          </cell>
          <cell r="AA176">
            <v>4</v>
          </cell>
          <cell r="AB176">
            <v>5</v>
          </cell>
          <cell r="AC176">
            <v>6</v>
          </cell>
          <cell r="AD176">
            <v>7</v>
          </cell>
          <cell r="AE176">
            <v>8</v>
          </cell>
          <cell r="AF176">
            <v>9</v>
          </cell>
          <cell r="AG176">
            <v>10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55</v>
          </cell>
        </row>
        <row r="177">
          <cell r="W177">
            <v>103</v>
          </cell>
          <cell r="X177">
            <v>1</v>
          </cell>
          <cell r="Y177">
            <v>2</v>
          </cell>
          <cell r="Z177">
            <v>3</v>
          </cell>
          <cell r="AA177">
            <v>4</v>
          </cell>
          <cell r="AB177">
            <v>5</v>
          </cell>
          <cell r="AC177">
            <v>6</v>
          </cell>
          <cell r="AD177">
            <v>7</v>
          </cell>
          <cell r="AE177">
            <v>8</v>
          </cell>
          <cell r="AF177">
            <v>9</v>
          </cell>
          <cell r="AG177">
            <v>10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55</v>
          </cell>
        </row>
        <row r="178">
          <cell r="W178">
            <v>104</v>
          </cell>
          <cell r="X178">
            <v>1</v>
          </cell>
          <cell r="Y178">
            <v>2</v>
          </cell>
          <cell r="Z178">
            <v>3</v>
          </cell>
          <cell r="AA178">
            <v>4</v>
          </cell>
          <cell r="AB178">
            <v>5</v>
          </cell>
          <cell r="AC178">
            <v>6</v>
          </cell>
          <cell r="AD178">
            <v>7</v>
          </cell>
          <cell r="AE178">
            <v>8</v>
          </cell>
          <cell r="AF178">
            <v>9</v>
          </cell>
          <cell r="AG178">
            <v>10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55</v>
          </cell>
        </row>
        <row r="179">
          <cell r="W179">
            <v>105</v>
          </cell>
          <cell r="X179">
            <v>1</v>
          </cell>
          <cell r="Y179">
            <v>2</v>
          </cell>
          <cell r="Z179">
            <v>3</v>
          </cell>
          <cell r="AA179">
            <v>4</v>
          </cell>
          <cell r="AB179">
            <v>5</v>
          </cell>
          <cell r="AC179">
            <v>6</v>
          </cell>
          <cell r="AD179">
            <v>7</v>
          </cell>
          <cell r="AE179">
            <v>8</v>
          </cell>
          <cell r="AF179">
            <v>9</v>
          </cell>
          <cell r="AG179">
            <v>10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55</v>
          </cell>
        </row>
        <row r="180">
          <cell r="W180">
            <v>106</v>
          </cell>
          <cell r="X180">
            <v>1</v>
          </cell>
          <cell r="Y180">
            <v>2</v>
          </cell>
          <cell r="Z180">
            <v>3</v>
          </cell>
          <cell r="AA180">
            <v>4</v>
          </cell>
          <cell r="AB180">
            <v>5</v>
          </cell>
          <cell r="AC180">
            <v>6</v>
          </cell>
          <cell r="AD180">
            <v>7</v>
          </cell>
          <cell r="AE180">
            <v>8</v>
          </cell>
          <cell r="AF180">
            <v>9</v>
          </cell>
          <cell r="AG180">
            <v>10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55</v>
          </cell>
        </row>
        <row r="181">
          <cell r="W181">
            <v>107</v>
          </cell>
          <cell r="X181">
            <v>1</v>
          </cell>
          <cell r="Y181">
            <v>2</v>
          </cell>
          <cell r="Z181">
            <v>3</v>
          </cell>
          <cell r="AA181">
            <v>4</v>
          </cell>
          <cell r="AB181">
            <v>5</v>
          </cell>
          <cell r="AC181">
            <v>6</v>
          </cell>
          <cell r="AD181">
            <v>7</v>
          </cell>
          <cell r="AE181">
            <v>8</v>
          </cell>
          <cell r="AF181">
            <v>9</v>
          </cell>
          <cell r="AG181">
            <v>10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55</v>
          </cell>
        </row>
        <row r="182">
          <cell r="W182">
            <v>108</v>
          </cell>
          <cell r="X182">
            <v>1</v>
          </cell>
          <cell r="Y182">
            <v>2</v>
          </cell>
          <cell r="Z182">
            <v>3</v>
          </cell>
          <cell r="AA182">
            <v>4</v>
          </cell>
          <cell r="AB182">
            <v>5</v>
          </cell>
          <cell r="AC182">
            <v>6</v>
          </cell>
          <cell r="AD182">
            <v>7</v>
          </cell>
          <cell r="AE182">
            <v>8</v>
          </cell>
          <cell r="AF182">
            <v>9</v>
          </cell>
          <cell r="AG182">
            <v>10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55</v>
          </cell>
        </row>
        <row r="183">
          <cell r="W183">
            <v>109</v>
          </cell>
          <cell r="X183">
            <v>1</v>
          </cell>
          <cell r="Y183">
            <v>2</v>
          </cell>
          <cell r="Z183">
            <v>3</v>
          </cell>
          <cell r="AA183">
            <v>4</v>
          </cell>
          <cell r="AB183">
            <v>5</v>
          </cell>
          <cell r="AC183">
            <v>6</v>
          </cell>
          <cell r="AD183">
            <v>7</v>
          </cell>
          <cell r="AE183">
            <v>8</v>
          </cell>
          <cell r="AF183">
            <v>9</v>
          </cell>
          <cell r="AG183">
            <v>10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55</v>
          </cell>
        </row>
        <row r="184">
          <cell r="W184">
            <v>110</v>
          </cell>
          <cell r="X184">
            <v>1</v>
          </cell>
          <cell r="Y184">
            <v>2</v>
          </cell>
          <cell r="Z184">
            <v>3</v>
          </cell>
          <cell r="AA184">
            <v>4</v>
          </cell>
          <cell r="AB184">
            <v>5</v>
          </cell>
          <cell r="AC184">
            <v>6</v>
          </cell>
          <cell r="AD184">
            <v>7</v>
          </cell>
          <cell r="AE184">
            <v>8</v>
          </cell>
          <cell r="AF184">
            <v>9</v>
          </cell>
          <cell r="AG184">
            <v>10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55</v>
          </cell>
        </row>
        <row r="185">
          <cell r="W185">
            <v>111</v>
          </cell>
          <cell r="X185">
            <v>1</v>
          </cell>
          <cell r="Y185">
            <v>2</v>
          </cell>
          <cell r="Z185">
            <v>3</v>
          </cell>
          <cell r="AA185">
            <v>4</v>
          </cell>
          <cell r="AB185">
            <v>5</v>
          </cell>
          <cell r="AC185">
            <v>6</v>
          </cell>
          <cell r="AD185">
            <v>7</v>
          </cell>
          <cell r="AE185">
            <v>8</v>
          </cell>
          <cell r="AF185">
            <v>9</v>
          </cell>
          <cell r="AG185">
            <v>10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55</v>
          </cell>
        </row>
        <row r="186">
          <cell r="W186">
            <v>112</v>
          </cell>
          <cell r="X186">
            <v>1</v>
          </cell>
          <cell r="Y186">
            <v>2</v>
          </cell>
          <cell r="Z186">
            <v>3</v>
          </cell>
          <cell r="AA186">
            <v>4</v>
          </cell>
          <cell r="AB186">
            <v>5</v>
          </cell>
          <cell r="AC186">
            <v>6</v>
          </cell>
          <cell r="AD186">
            <v>7</v>
          </cell>
          <cell r="AE186">
            <v>8</v>
          </cell>
          <cell r="AF186">
            <v>9</v>
          </cell>
          <cell r="AG186">
            <v>10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55</v>
          </cell>
        </row>
        <row r="187">
          <cell r="W187">
            <v>113</v>
          </cell>
          <cell r="X187">
            <v>1</v>
          </cell>
          <cell r="Y187">
            <v>2</v>
          </cell>
          <cell r="Z187">
            <v>3</v>
          </cell>
          <cell r="AA187">
            <v>4</v>
          </cell>
          <cell r="AB187">
            <v>5</v>
          </cell>
          <cell r="AC187">
            <v>6</v>
          </cell>
          <cell r="AD187">
            <v>7</v>
          </cell>
          <cell r="AE187">
            <v>8</v>
          </cell>
          <cell r="AF187">
            <v>9</v>
          </cell>
          <cell r="AG187">
            <v>10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55</v>
          </cell>
        </row>
        <row r="188">
          <cell r="W188">
            <v>114</v>
          </cell>
          <cell r="X188">
            <v>1</v>
          </cell>
          <cell r="Y188">
            <v>2</v>
          </cell>
          <cell r="Z188">
            <v>3</v>
          </cell>
          <cell r="AA188">
            <v>4</v>
          </cell>
          <cell r="AB188">
            <v>5</v>
          </cell>
          <cell r="AC188">
            <v>6</v>
          </cell>
          <cell r="AD188">
            <v>7</v>
          </cell>
          <cell r="AE188">
            <v>8</v>
          </cell>
          <cell r="AF188">
            <v>9</v>
          </cell>
          <cell r="AG188">
            <v>10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55</v>
          </cell>
        </row>
        <row r="189">
          <cell r="W189">
            <v>115</v>
          </cell>
          <cell r="X189">
            <v>1</v>
          </cell>
          <cell r="Y189">
            <v>2</v>
          </cell>
          <cell r="Z189">
            <v>3</v>
          </cell>
          <cell r="AA189">
            <v>4</v>
          </cell>
          <cell r="AB189">
            <v>5</v>
          </cell>
          <cell r="AC189">
            <v>6</v>
          </cell>
          <cell r="AD189">
            <v>7</v>
          </cell>
          <cell r="AE189">
            <v>8</v>
          </cell>
          <cell r="AF189">
            <v>9</v>
          </cell>
          <cell r="AG189">
            <v>10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55</v>
          </cell>
        </row>
        <row r="190">
          <cell r="W190">
            <v>116</v>
          </cell>
          <cell r="X190">
            <v>1</v>
          </cell>
          <cell r="Y190">
            <v>2</v>
          </cell>
          <cell r="Z190">
            <v>3</v>
          </cell>
          <cell r="AA190">
            <v>4</v>
          </cell>
          <cell r="AB190">
            <v>5</v>
          </cell>
          <cell r="AC190">
            <v>6</v>
          </cell>
          <cell r="AD190">
            <v>7</v>
          </cell>
          <cell r="AE190">
            <v>8</v>
          </cell>
          <cell r="AF190">
            <v>9</v>
          </cell>
          <cell r="AG190">
            <v>10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55</v>
          </cell>
        </row>
        <row r="191">
          <cell r="W191">
            <v>117</v>
          </cell>
          <cell r="X191">
            <v>1</v>
          </cell>
          <cell r="Y191">
            <v>2</v>
          </cell>
          <cell r="Z191">
            <v>3</v>
          </cell>
          <cell r="AA191">
            <v>4</v>
          </cell>
          <cell r="AB191">
            <v>5</v>
          </cell>
          <cell r="AC191">
            <v>6</v>
          </cell>
          <cell r="AD191">
            <v>7</v>
          </cell>
          <cell r="AE191">
            <v>8</v>
          </cell>
          <cell r="AF191">
            <v>9</v>
          </cell>
          <cell r="AG191">
            <v>10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55</v>
          </cell>
        </row>
        <row r="192">
          <cell r="W192">
            <v>118</v>
          </cell>
          <cell r="X192">
            <v>1</v>
          </cell>
          <cell r="Y192">
            <v>2</v>
          </cell>
          <cell r="Z192">
            <v>3</v>
          </cell>
          <cell r="AA192">
            <v>4</v>
          </cell>
          <cell r="AB192">
            <v>5</v>
          </cell>
          <cell r="AC192">
            <v>6</v>
          </cell>
          <cell r="AD192">
            <v>7</v>
          </cell>
          <cell r="AE192">
            <v>8</v>
          </cell>
          <cell r="AF192">
            <v>9</v>
          </cell>
          <cell r="AG192">
            <v>10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55</v>
          </cell>
        </row>
        <row r="193">
          <cell r="W193">
            <v>119</v>
          </cell>
          <cell r="X193">
            <v>1</v>
          </cell>
          <cell r="Y193">
            <v>2</v>
          </cell>
          <cell r="Z193">
            <v>3</v>
          </cell>
          <cell r="AA193">
            <v>4</v>
          </cell>
          <cell r="AB193">
            <v>5</v>
          </cell>
          <cell r="AC193">
            <v>6</v>
          </cell>
          <cell r="AD193">
            <v>7</v>
          </cell>
          <cell r="AE193">
            <v>8</v>
          </cell>
          <cell r="AF193">
            <v>9</v>
          </cell>
          <cell r="AG193">
            <v>10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55</v>
          </cell>
        </row>
        <row r="194">
          <cell r="W194">
            <v>120</v>
          </cell>
          <cell r="X194">
            <v>1</v>
          </cell>
          <cell r="Y194">
            <v>2</v>
          </cell>
          <cell r="Z194">
            <v>3</v>
          </cell>
          <cell r="AA194">
            <v>4</v>
          </cell>
          <cell r="AB194">
            <v>5</v>
          </cell>
          <cell r="AC194">
            <v>6</v>
          </cell>
          <cell r="AD194">
            <v>7</v>
          </cell>
          <cell r="AE194">
            <v>8</v>
          </cell>
          <cell r="AF194">
            <v>9</v>
          </cell>
          <cell r="AG194">
            <v>10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55</v>
          </cell>
        </row>
        <row r="195">
          <cell r="W195">
            <v>121</v>
          </cell>
          <cell r="X195">
            <v>1</v>
          </cell>
          <cell r="Y195">
            <v>2</v>
          </cell>
          <cell r="Z195">
            <v>3</v>
          </cell>
          <cell r="AA195">
            <v>4</v>
          </cell>
          <cell r="AB195">
            <v>5</v>
          </cell>
          <cell r="AC195">
            <v>6</v>
          </cell>
          <cell r="AD195">
            <v>7</v>
          </cell>
          <cell r="AE195">
            <v>8</v>
          </cell>
          <cell r="AF195">
            <v>9</v>
          </cell>
          <cell r="AG195">
            <v>10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55</v>
          </cell>
        </row>
        <row r="196">
          <cell r="W196">
            <v>122</v>
          </cell>
          <cell r="X196">
            <v>1</v>
          </cell>
          <cell r="Y196">
            <v>2</v>
          </cell>
          <cell r="Z196">
            <v>3</v>
          </cell>
          <cell r="AA196">
            <v>4</v>
          </cell>
          <cell r="AB196">
            <v>5</v>
          </cell>
          <cell r="AC196">
            <v>6</v>
          </cell>
          <cell r="AD196">
            <v>7</v>
          </cell>
          <cell r="AE196">
            <v>8</v>
          </cell>
          <cell r="AF196">
            <v>9</v>
          </cell>
          <cell r="AG196">
            <v>10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55</v>
          </cell>
        </row>
        <row r="197">
          <cell r="W197">
            <v>123</v>
          </cell>
          <cell r="X197">
            <v>1</v>
          </cell>
          <cell r="Y197">
            <v>2</v>
          </cell>
          <cell r="Z197">
            <v>3</v>
          </cell>
          <cell r="AA197">
            <v>4</v>
          </cell>
          <cell r="AB197">
            <v>5</v>
          </cell>
          <cell r="AC197">
            <v>6</v>
          </cell>
          <cell r="AD197">
            <v>7</v>
          </cell>
          <cell r="AE197">
            <v>8</v>
          </cell>
          <cell r="AF197">
            <v>9</v>
          </cell>
          <cell r="AG197">
            <v>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55</v>
          </cell>
        </row>
        <row r="198">
          <cell r="W198">
            <v>124</v>
          </cell>
          <cell r="X198">
            <v>1</v>
          </cell>
          <cell r="Y198">
            <v>2</v>
          </cell>
          <cell r="Z198">
            <v>3</v>
          </cell>
          <cell r="AA198">
            <v>4</v>
          </cell>
          <cell r="AB198">
            <v>5</v>
          </cell>
          <cell r="AC198">
            <v>6</v>
          </cell>
          <cell r="AD198">
            <v>7</v>
          </cell>
          <cell r="AE198">
            <v>8</v>
          </cell>
          <cell r="AF198">
            <v>9</v>
          </cell>
          <cell r="AG198">
            <v>10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55</v>
          </cell>
        </row>
        <row r="199">
          <cell r="W199">
            <v>125</v>
          </cell>
          <cell r="X199">
            <v>1</v>
          </cell>
          <cell r="Y199">
            <v>2</v>
          </cell>
          <cell r="Z199">
            <v>3</v>
          </cell>
          <cell r="AA199">
            <v>4</v>
          </cell>
          <cell r="AB199">
            <v>5</v>
          </cell>
          <cell r="AC199">
            <v>6</v>
          </cell>
          <cell r="AD199">
            <v>7</v>
          </cell>
          <cell r="AE199">
            <v>8</v>
          </cell>
          <cell r="AF199">
            <v>9</v>
          </cell>
          <cell r="AG199">
            <v>10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55</v>
          </cell>
        </row>
        <row r="200">
          <cell r="W200">
            <v>126</v>
          </cell>
          <cell r="X200">
            <v>1</v>
          </cell>
          <cell r="Y200">
            <v>2</v>
          </cell>
          <cell r="Z200">
            <v>3</v>
          </cell>
          <cell r="AA200">
            <v>4</v>
          </cell>
          <cell r="AB200">
            <v>5</v>
          </cell>
          <cell r="AC200">
            <v>6</v>
          </cell>
          <cell r="AD200">
            <v>7</v>
          </cell>
          <cell r="AE200">
            <v>8</v>
          </cell>
          <cell r="AF200">
            <v>9</v>
          </cell>
          <cell r="AG200">
            <v>10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55</v>
          </cell>
        </row>
        <row r="201">
          <cell r="W201">
            <v>127</v>
          </cell>
          <cell r="X201">
            <v>1</v>
          </cell>
          <cell r="Y201">
            <v>2</v>
          </cell>
          <cell r="Z201">
            <v>3</v>
          </cell>
          <cell r="AA201">
            <v>4</v>
          </cell>
          <cell r="AB201">
            <v>5</v>
          </cell>
          <cell r="AC201">
            <v>6</v>
          </cell>
          <cell r="AD201">
            <v>7</v>
          </cell>
          <cell r="AE201">
            <v>8</v>
          </cell>
          <cell r="AF201">
            <v>9</v>
          </cell>
          <cell r="AG201">
            <v>10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55</v>
          </cell>
        </row>
        <row r="202">
          <cell r="W202">
            <v>128</v>
          </cell>
          <cell r="X202">
            <v>1</v>
          </cell>
          <cell r="Y202">
            <v>2</v>
          </cell>
          <cell r="Z202">
            <v>3</v>
          </cell>
          <cell r="AA202">
            <v>4</v>
          </cell>
          <cell r="AB202">
            <v>5</v>
          </cell>
          <cell r="AC202">
            <v>6</v>
          </cell>
          <cell r="AD202">
            <v>7</v>
          </cell>
          <cell r="AE202">
            <v>8</v>
          </cell>
          <cell r="AF202">
            <v>9</v>
          </cell>
          <cell r="AG202">
            <v>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55</v>
          </cell>
        </row>
        <row r="203">
          <cell r="W203">
            <v>129</v>
          </cell>
          <cell r="X203">
            <v>1</v>
          </cell>
          <cell r="Y203">
            <v>2</v>
          </cell>
          <cell r="Z203">
            <v>3</v>
          </cell>
          <cell r="AA203">
            <v>4</v>
          </cell>
          <cell r="AB203">
            <v>5</v>
          </cell>
          <cell r="AC203">
            <v>6</v>
          </cell>
          <cell r="AD203">
            <v>7</v>
          </cell>
          <cell r="AE203">
            <v>8</v>
          </cell>
          <cell r="AF203">
            <v>9</v>
          </cell>
          <cell r="AG203">
            <v>10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55</v>
          </cell>
        </row>
        <row r="204">
          <cell r="W204">
            <v>130</v>
          </cell>
          <cell r="X204">
            <v>1</v>
          </cell>
          <cell r="Y204">
            <v>2</v>
          </cell>
          <cell r="Z204">
            <v>3</v>
          </cell>
          <cell r="AA204">
            <v>4</v>
          </cell>
          <cell r="AB204">
            <v>5</v>
          </cell>
          <cell r="AC204">
            <v>6</v>
          </cell>
          <cell r="AD204">
            <v>7</v>
          </cell>
          <cell r="AE204">
            <v>8</v>
          </cell>
          <cell r="AF204">
            <v>9</v>
          </cell>
          <cell r="AG204">
            <v>10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55</v>
          </cell>
        </row>
        <row r="205">
          <cell r="W205">
            <v>131</v>
          </cell>
          <cell r="X205">
            <v>1</v>
          </cell>
          <cell r="Y205">
            <v>2</v>
          </cell>
          <cell r="Z205">
            <v>3</v>
          </cell>
          <cell r="AA205">
            <v>4</v>
          </cell>
          <cell r="AB205">
            <v>5</v>
          </cell>
          <cell r="AC205">
            <v>6</v>
          </cell>
          <cell r="AD205">
            <v>7</v>
          </cell>
          <cell r="AE205">
            <v>8</v>
          </cell>
          <cell r="AF205">
            <v>9</v>
          </cell>
          <cell r="AG205">
            <v>10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55</v>
          </cell>
        </row>
        <row r="206">
          <cell r="W206">
            <v>132</v>
          </cell>
          <cell r="X206">
            <v>1</v>
          </cell>
          <cell r="Y206">
            <v>2</v>
          </cell>
          <cell r="Z206">
            <v>3</v>
          </cell>
          <cell r="AA206">
            <v>4</v>
          </cell>
          <cell r="AB206">
            <v>5</v>
          </cell>
          <cell r="AC206">
            <v>6</v>
          </cell>
          <cell r="AD206">
            <v>7</v>
          </cell>
          <cell r="AE206">
            <v>8</v>
          </cell>
          <cell r="AF206">
            <v>9</v>
          </cell>
          <cell r="AG206">
            <v>10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55</v>
          </cell>
        </row>
        <row r="207">
          <cell r="W207">
            <v>133</v>
          </cell>
          <cell r="X207">
            <v>1</v>
          </cell>
          <cell r="Y207">
            <v>2</v>
          </cell>
          <cell r="Z207">
            <v>3</v>
          </cell>
          <cell r="AA207">
            <v>4</v>
          </cell>
          <cell r="AB207">
            <v>5</v>
          </cell>
          <cell r="AC207">
            <v>6</v>
          </cell>
          <cell r="AD207">
            <v>7</v>
          </cell>
          <cell r="AE207">
            <v>8</v>
          </cell>
          <cell r="AF207">
            <v>9</v>
          </cell>
          <cell r="AG207">
            <v>10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55</v>
          </cell>
        </row>
        <row r="208">
          <cell r="W208">
            <v>134</v>
          </cell>
          <cell r="X208">
            <v>1</v>
          </cell>
          <cell r="Y208">
            <v>2</v>
          </cell>
          <cell r="Z208">
            <v>3</v>
          </cell>
          <cell r="AA208">
            <v>4</v>
          </cell>
          <cell r="AB208">
            <v>5</v>
          </cell>
          <cell r="AC208">
            <v>6</v>
          </cell>
          <cell r="AD208">
            <v>7</v>
          </cell>
          <cell r="AE208">
            <v>8</v>
          </cell>
          <cell r="AF208">
            <v>9</v>
          </cell>
          <cell r="AG208">
            <v>10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55</v>
          </cell>
        </row>
        <row r="209">
          <cell r="W209">
            <v>135</v>
          </cell>
          <cell r="X209">
            <v>1</v>
          </cell>
          <cell r="Y209">
            <v>2</v>
          </cell>
          <cell r="Z209">
            <v>3</v>
          </cell>
          <cell r="AA209">
            <v>4</v>
          </cell>
          <cell r="AB209">
            <v>5</v>
          </cell>
          <cell r="AC209">
            <v>6</v>
          </cell>
          <cell r="AD209">
            <v>7</v>
          </cell>
          <cell r="AE209">
            <v>8</v>
          </cell>
          <cell r="AF209">
            <v>9</v>
          </cell>
          <cell r="AG209">
            <v>10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55</v>
          </cell>
        </row>
        <row r="210">
          <cell r="W210">
            <v>136</v>
          </cell>
          <cell r="X210">
            <v>1</v>
          </cell>
          <cell r="Y210">
            <v>2</v>
          </cell>
          <cell r="Z210">
            <v>3</v>
          </cell>
          <cell r="AA210">
            <v>4</v>
          </cell>
          <cell r="AB210">
            <v>5</v>
          </cell>
          <cell r="AC210">
            <v>6</v>
          </cell>
          <cell r="AD210">
            <v>7</v>
          </cell>
          <cell r="AE210">
            <v>8</v>
          </cell>
          <cell r="AF210">
            <v>9</v>
          </cell>
          <cell r="AG210">
            <v>10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55</v>
          </cell>
        </row>
        <row r="211">
          <cell r="W211">
            <v>137</v>
          </cell>
          <cell r="X211">
            <v>1</v>
          </cell>
          <cell r="Y211">
            <v>2</v>
          </cell>
          <cell r="Z211">
            <v>3</v>
          </cell>
          <cell r="AA211">
            <v>4</v>
          </cell>
          <cell r="AB211">
            <v>5</v>
          </cell>
          <cell r="AC211">
            <v>6</v>
          </cell>
          <cell r="AD211">
            <v>7</v>
          </cell>
          <cell r="AE211">
            <v>8</v>
          </cell>
          <cell r="AF211">
            <v>9</v>
          </cell>
          <cell r="AG211">
            <v>10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55</v>
          </cell>
        </row>
        <row r="212">
          <cell r="W212">
            <v>138</v>
          </cell>
          <cell r="X212">
            <v>1</v>
          </cell>
          <cell r="Y212">
            <v>2</v>
          </cell>
          <cell r="Z212">
            <v>3</v>
          </cell>
          <cell r="AA212">
            <v>4</v>
          </cell>
          <cell r="AB212">
            <v>5</v>
          </cell>
          <cell r="AC212">
            <v>6</v>
          </cell>
          <cell r="AD212">
            <v>7</v>
          </cell>
          <cell r="AE212">
            <v>8</v>
          </cell>
          <cell r="AF212">
            <v>9</v>
          </cell>
          <cell r="AG212">
            <v>10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55</v>
          </cell>
        </row>
        <row r="213">
          <cell r="W213">
            <v>139</v>
          </cell>
          <cell r="X213">
            <v>1</v>
          </cell>
          <cell r="Y213">
            <v>2</v>
          </cell>
          <cell r="Z213">
            <v>3</v>
          </cell>
          <cell r="AA213">
            <v>4</v>
          </cell>
          <cell r="AB213">
            <v>5</v>
          </cell>
          <cell r="AC213">
            <v>6</v>
          </cell>
          <cell r="AD213">
            <v>7</v>
          </cell>
          <cell r="AE213">
            <v>8</v>
          </cell>
          <cell r="AF213">
            <v>9</v>
          </cell>
          <cell r="AG213">
            <v>10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55</v>
          </cell>
        </row>
        <row r="214">
          <cell r="W214">
            <v>140</v>
          </cell>
          <cell r="X214">
            <v>1</v>
          </cell>
          <cell r="Y214">
            <v>2</v>
          </cell>
          <cell r="Z214">
            <v>3</v>
          </cell>
          <cell r="AA214">
            <v>4</v>
          </cell>
          <cell r="AB214">
            <v>5</v>
          </cell>
          <cell r="AC214">
            <v>6</v>
          </cell>
          <cell r="AD214">
            <v>7</v>
          </cell>
          <cell r="AE214">
            <v>8</v>
          </cell>
          <cell r="AF214">
            <v>9</v>
          </cell>
          <cell r="AG214">
            <v>10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55</v>
          </cell>
        </row>
        <row r="215">
          <cell r="W215">
            <v>141</v>
          </cell>
          <cell r="X215">
            <v>1</v>
          </cell>
          <cell r="Y215">
            <v>2</v>
          </cell>
          <cell r="Z215">
            <v>3</v>
          </cell>
          <cell r="AA215">
            <v>4</v>
          </cell>
          <cell r="AB215">
            <v>5</v>
          </cell>
          <cell r="AC215">
            <v>6</v>
          </cell>
          <cell r="AD215">
            <v>7</v>
          </cell>
          <cell r="AE215">
            <v>8</v>
          </cell>
          <cell r="AF215">
            <v>9</v>
          </cell>
          <cell r="AG215">
            <v>10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55</v>
          </cell>
        </row>
        <row r="216">
          <cell r="W216">
            <v>142</v>
          </cell>
          <cell r="X216">
            <v>1</v>
          </cell>
          <cell r="Y216">
            <v>2</v>
          </cell>
          <cell r="Z216">
            <v>3</v>
          </cell>
          <cell r="AA216">
            <v>4</v>
          </cell>
          <cell r="AB216">
            <v>5</v>
          </cell>
          <cell r="AC216">
            <v>6</v>
          </cell>
          <cell r="AD216">
            <v>7</v>
          </cell>
          <cell r="AE216">
            <v>8</v>
          </cell>
          <cell r="AF216">
            <v>9</v>
          </cell>
          <cell r="AG216">
            <v>10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55</v>
          </cell>
        </row>
        <row r="217">
          <cell r="W217">
            <v>143</v>
          </cell>
          <cell r="X217">
            <v>1</v>
          </cell>
          <cell r="Y217">
            <v>2</v>
          </cell>
          <cell r="Z217">
            <v>3</v>
          </cell>
          <cell r="AA217">
            <v>4</v>
          </cell>
          <cell r="AB217">
            <v>5</v>
          </cell>
          <cell r="AC217">
            <v>6</v>
          </cell>
          <cell r="AD217">
            <v>7</v>
          </cell>
          <cell r="AE217">
            <v>8</v>
          </cell>
          <cell r="AF217">
            <v>9</v>
          </cell>
          <cell r="AG217">
            <v>10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55</v>
          </cell>
        </row>
        <row r="218">
          <cell r="W218">
            <v>144</v>
          </cell>
          <cell r="X218">
            <v>1</v>
          </cell>
          <cell r="Y218">
            <v>2</v>
          </cell>
          <cell r="Z218">
            <v>3</v>
          </cell>
          <cell r="AA218">
            <v>4</v>
          </cell>
          <cell r="AB218">
            <v>5</v>
          </cell>
          <cell r="AC218">
            <v>6</v>
          </cell>
          <cell r="AD218">
            <v>7</v>
          </cell>
          <cell r="AE218">
            <v>8</v>
          </cell>
          <cell r="AF218">
            <v>9</v>
          </cell>
          <cell r="AG218">
            <v>10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55</v>
          </cell>
        </row>
        <row r="219">
          <cell r="W219">
            <v>145</v>
          </cell>
          <cell r="X219">
            <v>1</v>
          </cell>
          <cell r="Y219">
            <v>2</v>
          </cell>
          <cell r="Z219">
            <v>3</v>
          </cell>
          <cell r="AA219">
            <v>4</v>
          </cell>
          <cell r="AB219">
            <v>5</v>
          </cell>
          <cell r="AC219">
            <v>6</v>
          </cell>
          <cell r="AD219">
            <v>7</v>
          </cell>
          <cell r="AE219">
            <v>8</v>
          </cell>
          <cell r="AF219">
            <v>9</v>
          </cell>
          <cell r="AG219">
            <v>10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55</v>
          </cell>
        </row>
        <row r="220">
          <cell r="W220">
            <v>146</v>
          </cell>
          <cell r="X220">
            <v>1</v>
          </cell>
          <cell r="Y220">
            <v>2</v>
          </cell>
          <cell r="Z220">
            <v>3</v>
          </cell>
          <cell r="AA220">
            <v>4</v>
          </cell>
          <cell r="AB220">
            <v>5</v>
          </cell>
          <cell r="AC220">
            <v>6</v>
          </cell>
          <cell r="AD220">
            <v>7</v>
          </cell>
          <cell r="AE220">
            <v>8</v>
          </cell>
          <cell r="AF220">
            <v>9</v>
          </cell>
          <cell r="AG220">
            <v>10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55</v>
          </cell>
        </row>
        <row r="221">
          <cell r="W221">
            <v>147</v>
          </cell>
          <cell r="X221">
            <v>1</v>
          </cell>
          <cell r="Y221">
            <v>2</v>
          </cell>
          <cell r="Z221">
            <v>3</v>
          </cell>
          <cell r="AA221">
            <v>4</v>
          </cell>
          <cell r="AB221">
            <v>5</v>
          </cell>
          <cell r="AC221">
            <v>6</v>
          </cell>
          <cell r="AD221">
            <v>7</v>
          </cell>
          <cell r="AE221">
            <v>8</v>
          </cell>
          <cell r="AF221">
            <v>9</v>
          </cell>
          <cell r="AG221">
            <v>10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55</v>
          </cell>
        </row>
        <row r="222">
          <cell r="W222">
            <v>148</v>
          </cell>
          <cell r="X222">
            <v>1</v>
          </cell>
          <cell r="Y222">
            <v>2</v>
          </cell>
          <cell r="Z222">
            <v>3</v>
          </cell>
          <cell r="AA222">
            <v>4</v>
          </cell>
          <cell r="AB222">
            <v>5</v>
          </cell>
          <cell r="AC222">
            <v>6</v>
          </cell>
          <cell r="AD222">
            <v>7</v>
          </cell>
          <cell r="AE222">
            <v>8</v>
          </cell>
          <cell r="AF222">
            <v>9</v>
          </cell>
          <cell r="AG222">
            <v>10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55</v>
          </cell>
        </row>
        <row r="223">
          <cell r="W223">
            <v>149</v>
          </cell>
          <cell r="X223">
            <v>1</v>
          </cell>
          <cell r="Y223">
            <v>2</v>
          </cell>
          <cell r="Z223">
            <v>3</v>
          </cell>
          <cell r="AA223">
            <v>4</v>
          </cell>
          <cell r="AB223">
            <v>5</v>
          </cell>
          <cell r="AC223">
            <v>6</v>
          </cell>
          <cell r="AD223">
            <v>7</v>
          </cell>
          <cell r="AE223">
            <v>8</v>
          </cell>
          <cell r="AF223">
            <v>9</v>
          </cell>
          <cell r="AG223">
            <v>10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55</v>
          </cell>
        </row>
        <row r="224">
          <cell r="W224">
            <v>150</v>
          </cell>
          <cell r="X224">
            <v>1</v>
          </cell>
          <cell r="Y224">
            <v>2</v>
          </cell>
          <cell r="Z224">
            <v>3</v>
          </cell>
          <cell r="AA224">
            <v>4</v>
          </cell>
          <cell r="AB224">
            <v>5</v>
          </cell>
          <cell r="AC224">
            <v>6</v>
          </cell>
          <cell r="AD224">
            <v>7</v>
          </cell>
          <cell r="AE224">
            <v>8</v>
          </cell>
          <cell r="AF224">
            <v>9</v>
          </cell>
          <cell r="AG224">
            <v>10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>
            <v>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Report"/>
      <sheetName val="Charts"/>
      <sheetName val="Capital"/>
      <sheetName val="SPMRatings"/>
      <sheetName val="Instructions"/>
      <sheetName val="User"/>
      <sheetName val="Ratios"/>
      <sheetName val="Settings"/>
      <sheetName val="Orientation"/>
      <sheetName val="Delivery"/>
      <sheetName val="RptClose"/>
      <sheetName val="Hidden"/>
      <sheetName val="FinancialStatements"/>
    </sheetNames>
    <sheetDataSet>
      <sheetData sheetId="0">
        <row r="1">
          <cell r="AG1" t="str">
            <v>Use Individual Scenarios</v>
          </cell>
        </row>
        <row r="2">
          <cell r="AG2" t="str">
            <v/>
          </cell>
        </row>
        <row r="3">
          <cell r="AG3" t="str">
            <v/>
          </cell>
        </row>
        <row r="4">
          <cell r="AG4" t="str">
            <v/>
          </cell>
        </row>
        <row r="5">
          <cell r="AG5" t="str">
            <v/>
          </cell>
        </row>
        <row r="6">
          <cell r="AG6" t="str">
            <v/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/>
          </cell>
        </row>
        <row r="71">
          <cell r="AG71" t="str">
            <v/>
          </cell>
        </row>
        <row r="72">
          <cell r="AG72" t="str">
            <v/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 t="str">
            <v>Scenario=0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A75A-0DB5-904B-BD7C-7C96D2FFDCD4}">
  <dimension ref="A1:G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42578125" defaultRowHeight="12.75" x14ac:dyDescent="0.2"/>
  <cols>
    <col min="1" max="1" width="33.7109375" bestFit="1" customWidth="1"/>
    <col min="2" max="2" width="46.140625" bestFit="1" customWidth="1"/>
    <col min="3" max="3" width="19.85546875" bestFit="1" customWidth="1"/>
    <col min="4" max="4" width="12.7109375" bestFit="1" customWidth="1"/>
    <col min="5" max="5" width="19.85546875" bestFit="1" customWidth="1"/>
    <col min="6" max="6" width="13.28515625" bestFit="1" customWidth="1"/>
    <col min="7" max="7" width="20.140625" bestFit="1" customWidth="1"/>
  </cols>
  <sheetData>
    <row r="1" spans="1:7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x14ac:dyDescent="0.2">
      <c r="A2" s="8" t="s">
        <v>7</v>
      </c>
      <c r="B2" s="8" t="s">
        <v>8</v>
      </c>
      <c r="C2" s="9">
        <f>'Report Data'!C3</f>
        <v>9.9847413635374468E-3</v>
      </c>
      <c r="D2" s="9">
        <f>'Report Data'!D3</f>
        <v>-6.5249318811145929E-2</v>
      </c>
      <c r="E2" s="9">
        <f>'Report Data'!G3</f>
        <v>-9.6938014548751516E-3</v>
      </c>
      <c r="F2" s="9">
        <f>'Report Data'!H3</f>
        <v>6.7753842701207866E-3</v>
      </c>
      <c r="G2" s="9">
        <f>'Report Data'!K3</f>
        <v>3.5467146394732233E-4</v>
      </c>
    </row>
    <row r="3" spans="1:7" x14ac:dyDescent="0.2">
      <c r="A3" s="8" t="s">
        <v>7</v>
      </c>
      <c r="B3" s="8" t="s">
        <v>9</v>
      </c>
      <c r="C3" s="9">
        <f>'Report Data'!C4</f>
        <v>3.9238498124403817E-2</v>
      </c>
      <c r="D3" s="9">
        <f>'Report Data'!D4</f>
        <v>-3.8634080105053467E-2</v>
      </c>
      <c r="E3" s="9">
        <f>'Report Data'!G4</f>
        <v>1.5308990986608621E-2</v>
      </c>
      <c r="F3" s="9">
        <f>'Report Data'!H4</f>
        <v>2.8801003807460656E-2</v>
      </c>
      <c r="G3" s="9">
        <f>'Report Data'!K4</f>
        <v>2.1768786472618012E-2</v>
      </c>
    </row>
    <row r="4" spans="1:7" x14ac:dyDescent="0.2">
      <c r="A4" s="8" t="s">
        <v>7</v>
      </c>
      <c r="B4" s="8" t="s">
        <v>10</v>
      </c>
      <c r="C4" s="11">
        <f>'Report Data'!C5</f>
        <v>80.889897786370653</v>
      </c>
      <c r="D4" s="11">
        <f>'Report Data'!D5</f>
        <v>78.530219673134695</v>
      </c>
      <c r="E4" s="11">
        <f>'Report Data'!G5</f>
        <v>61.327459276934512</v>
      </c>
      <c r="F4" s="11">
        <f>'Report Data'!H5</f>
        <v>72.633071034617927</v>
      </c>
      <c r="G4" s="11">
        <f>'Report Data'!K5</f>
        <v>69.411672045427878</v>
      </c>
    </row>
    <row r="5" spans="1:7" x14ac:dyDescent="0.2">
      <c r="A5" s="8" t="s">
        <v>7</v>
      </c>
      <c r="B5" s="8" t="s">
        <v>11</v>
      </c>
      <c r="C5" s="11">
        <f>'Report Data'!C6</f>
        <v>16.284197387997597</v>
      </c>
      <c r="D5" s="11">
        <f>'Report Data'!D6</f>
        <v>18.650185634065227</v>
      </c>
      <c r="E5" s="11">
        <f>'Report Data'!G6</f>
        <v>19.559239286428305</v>
      </c>
      <c r="F5" s="11">
        <f>'Report Data'!H6</f>
        <v>20.321222439430315</v>
      </c>
      <c r="G5" s="11">
        <f>'Report Data'!K6</f>
        <v>20.608634702789544</v>
      </c>
    </row>
    <row r="6" spans="1:7" x14ac:dyDescent="0.2">
      <c r="A6" s="8" t="s">
        <v>7</v>
      </c>
      <c r="B6" s="8" t="s">
        <v>12</v>
      </c>
      <c r="C6" s="9">
        <f>'Report Data'!C10</f>
        <v>2.8467886957884114E-2</v>
      </c>
      <c r="D6" s="9">
        <f>'Report Data'!D10</f>
        <v>-8.2502128698947699E-2</v>
      </c>
      <c r="E6" s="9">
        <f>'Report Data'!G10</f>
        <v>4.8087469133345304E-3</v>
      </c>
      <c r="F6" s="9">
        <f>'Report Data'!H10</f>
        <v>2.941485348306774E-2</v>
      </c>
      <c r="G6" s="9">
        <f>'Report Data'!K10</f>
        <v>9.0213337538333962E-3</v>
      </c>
    </row>
    <row r="7" spans="1:7" x14ac:dyDescent="0.2">
      <c r="A7" s="8" t="s">
        <v>7</v>
      </c>
      <c r="B7" s="8" t="s">
        <v>13</v>
      </c>
      <c r="C7" s="10">
        <f>'Report Data'!C14</f>
        <v>1.3435118864152091</v>
      </c>
      <c r="D7" s="10">
        <f>'Report Data'!D14</f>
        <v>-3.3967665466264294</v>
      </c>
      <c r="E7" s="10">
        <f>'Report Data'!G14</f>
        <v>2.2322092938993565</v>
      </c>
      <c r="F7" s="10">
        <f>'Report Data'!H14</f>
        <v>3.1126552022817875</v>
      </c>
      <c r="G7" s="10">
        <f>'Report Data'!K14</f>
        <v>4.0632032089623555</v>
      </c>
    </row>
    <row r="8" spans="1:7" x14ac:dyDescent="0.2">
      <c r="A8" s="8" t="s">
        <v>7</v>
      </c>
      <c r="B8" s="8" t="s">
        <v>14</v>
      </c>
      <c r="C8" s="9">
        <f>'Report Data'!C8/('Report Data'!C8+'Report Data'!C9)</f>
        <v>9.4517100793544695E-2</v>
      </c>
      <c r="D8" s="9">
        <f>'Report Data'!D8/('Report Data'!D8+'Report Data'!D9)</f>
        <v>0.11480774607952768</v>
      </c>
      <c r="E8" s="9">
        <f>'Report Data'!G8/('Report Data'!G8+'Report Data'!G9)</f>
        <v>8.2517030785346529E-2</v>
      </c>
      <c r="F8" s="9">
        <f>'Report Data'!H8/('Report Data'!H8+'Report Data'!H9)</f>
        <v>7.7319041097588817E-2</v>
      </c>
      <c r="G8" s="9">
        <f>'Report Data'!K8/('Report Data'!K8+'Report Data'!K9)</f>
        <v>5.9893837417995942E-2</v>
      </c>
    </row>
    <row r="9" spans="1:7" x14ac:dyDescent="0.2">
      <c r="A9" s="8" t="s">
        <v>7</v>
      </c>
      <c r="B9" s="8" t="s">
        <v>15</v>
      </c>
      <c r="C9" s="10">
        <f>'Report Data'!C11</f>
        <v>1.9714511451854515</v>
      </c>
      <c r="D9" s="10">
        <f>'Report Data'!D11</f>
        <v>1.2910883329499827</v>
      </c>
      <c r="E9" s="10">
        <f>'Report Data'!G11</f>
        <v>1.2563097665141436</v>
      </c>
      <c r="F9" s="10">
        <f>'Report Data'!H11</f>
        <v>1.2616191896477389</v>
      </c>
      <c r="G9" s="10">
        <f>'Report Data'!K11</f>
        <v>1.2629647866801024</v>
      </c>
    </row>
    <row r="10" spans="1:7" x14ac:dyDescent="0.2">
      <c r="A10" s="8" t="s">
        <v>7</v>
      </c>
      <c r="B10" s="8" t="s">
        <v>16</v>
      </c>
      <c r="C10" s="10">
        <f>'Report Data'!C12/'Report Data'!C13</f>
        <v>0.94654756472390011</v>
      </c>
      <c r="D10" s="10">
        <f>'Report Data'!D12/'Report Data'!D13</f>
        <v>0.83385341231294241</v>
      </c>
      <c r="E10" s="10">
        <f>'Report Data'!G12/'Report Data'!G13</f>
        <v>0.9226146441752483</v>
      </c>
      <c r="F10" s="10">
        <f>'Report Data'!H12/'Report Data'!H13</f>
        <v>0.84525633924832566</v>
      </c>
      <c r="G10" s="10">
        <f>'Report Data'!K12/'Report Data'!K13</f>
        <v>0.8513880634765465</v>
      </c>
    </row>
    <row r="11" spans="1:7" x14ac:dyDescent="0.2">
      <c r="A11" s="8" t="s">
        <v>7</v>
      </c>
      <c r="B11" s="8" t="s">
        <v>17</v>
      </c>
      <c r="C11" s="10">
        <f>('Report Data'!C15-'Report Data'!C16)/('Report Data'!C17/365)</f>
        <v>89.140026362041198</v>
      </c>
      <c r="D11" s="10">
        <f>('Report Data'!D15-'Report Data'!D16)/('Report Data'!D17/365)</f>
        <v>67.098026418811585</v>
      </c>
      <c r="E11" s="10">
        <f>('Report Data'!G15-'Report Data'!G16)/('Report Data'!G17/365)</f>
        <v>53.280070360572374</v>
      </c>
      <c r="F11" s="10">
        <f>('Report Data'!H15-'Report Data'!H16)/('Report Data'!H17/365)</f>
        <v>66.548206160430638</v>
      </c>
      <c r="G11" s="10">
        <f>('Report Data'!K15-'Report Data'!K16)/('Report Data'!K17/365)</f>
        <v>62.157718957704475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90B1-A62A-F743-A6CA-9D54D657F662}">
  <dimension ref="A1:E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42578125" defaultRowHeight="12.75" x14ac:dyDescent="0.2"/>
  <cols>
    <col min="1" max="1" width="46.140625" bestFit="1" customWidth="1"/>
    <col min="2" max="5" width="40.85546875" customWidth="1"/>
  </cols>
  <sheetData>
    <row r="1" spans="1:5" x14ac:dyDescent="0.2">
      <c r="A1" s="8" t="s">
        <v>1</v>
      </c>
      <c r="B1" s="8" t="s">
        <v>18</v>
      </c>
      <c r="C1" s="385" t="s">
        <v>2862</v>
      </c>
      <c r="D1" s="385" t="s">
        <v>2863</v>
      </c>
      <c r="E1" s="385" t="s">
        <v>2864</v>
      </c>
    </row>
    <row r="2" spans="1:5" ht="25.5" x14ac:dyDescent="0.2">
      <c r="A2" s="8" t="s">
        <v>8</v>
      </c>
      <c r="B2" s="12" t="s">
        <v>19</v>
      </c>
      <c r="C2" s="12"/>
      <c r="D2" s="12"/>
      <c r="E2" s="12"/>
    </row>
    <row r="3" spans="1:5" ht="51" x14ac:dyDescent="0.2">
      <c r="A3" s="8" t="s">
        <v>9</v>
      </c>
      <c r="B3" s="12" t="s">
        <v>20</v>
      </c>
      <c r="C3" s="12"/>
      <c r="D3" s="12"/>
      <c r="E3" s="12"/>
    </row>
    <row r="4" spans="1:5" ht="165.75" x14ac:dyDescent="0.2">
      <c r="A4" s="8" t="s">
        <v>10</v>
      </c>
      <c r="B4" s="12" t="s">
        <v>21</v>
      </c>
      <c r="C4" s="12" t="s">
        <v>2865</v>
      </c>
      <c r="D4" s="12" t="s">
        <v>2866</v>
      </c>
      <c r="E4" s="382" t="s">
        <v>2874</v>
      </c>
    </row>
    <row r="5" spans="1:5" ht="38.25" x14ac:dyDescent="0.2">
      <c r="A5" s="8" t="s">
        <v>11</v>
      </c>
      <c r="B5" s="12" t="s">
        <v>22</v>
      </c>
      <c r="C5" s="383" t="s">
        <v>2872</v>
      </c>
      <c r="D5" s="12"/>
      <c r="E5" s="382"/>
    </row>
    <row r="6" spans="1:5" ht="38.25" x14ac:dyDescent="0.2">
      <c r="A6" s="8" t="s">
        <v>12</v>
      </c>
      <c r="B6" s="12" t="s">
        <v>23</v>
      </c>
      <c r="C6" s="12"/>
      <c r="D6" s="12"/>
      <c r="E6" s="12"/>
    </row>
    <row r="7" spans="1:5" ht="89.25" x14ac:dyDescent="0.2">
      <c r="A7" s="8" t="s">
        <v>13</v>
      </c>
      <c r="B7" s="12" t="s">
        <v>24</v>
      </c>
      <c r="C7" s="12" t="s">
        <v>2867</v>
      </c>
      <c r="D7" s="12" t="s">
        <v>2868</v>
      </c>
      <c r="E7" s="382" t="s">
        <v>2875</v>
      </c>
    </row>
    <row r="8" spans="1:5" ht="76.5" x14ac:dyDescent="0.2">
      <c r="A8" s="8" t="s">
        <v>14</v>
      </c>
      <c r="B8" s="12" t="s">
        <v>25</v>
      </c>
      <c r="C8" s="383" t="s">
        <v>2869</v>
      </c>
      <c r="D8" s="12"/>
      <c r="E8" s="382" t="s">
        <v>2876</v>
      </c>
    </row>
    <row r="9" spans="1:5" ht="38.25" x14ac:dyDescent="0.2">
      <c r="A9" s="8" t="s">
        <v>15</v>
      </c>
      <c r="B9" s="12" t="s">
        <v>26</v>
      </c>
      <c r="C9" s="12"/>
      <c r="D9" s="12"/>
      <c r="E9" s="12"/>
    </row>
    <row r="10" spans="1:5" x14ac:dyDescent="0.2">
      <c r="A10" s="8" t="s">
        <v>16</v>
      </c>
      <c r="B10" s="12" t="s">
        <v>27</v>
      </c>
      <c r="C10" s="12"/>
      <c r="D10" s="12"/>
      <c r="E10" s="12"/>
    </row>
    <row r="11" spans="1:5" ht="38.25" x14ac:dyDescent="0.2">
      <c r="A11" s="8" t="s">
        <v>17</v>
      </c>
      <c r="B11" s="12" t="s">
        <v>28</v>
      </c>
      <c r="C11" s="12"/>
      <c r="D11" s="12"/>
      <c r="E1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.85546875" defaultRowHeight="12.75" x14ac:dyDescent="0.2"/>
  <cols>
    <col min="1" max="1" width="42.140625" customWidth="1"/>
    <col min="2" max="2" width="36.7109375" customWidth="1"/>
    <col min="3" max="3" width="25.85546875" hidden="1" customWidth="1"/>
    <col min="4" max="4" width="25.85546875" customWidth="1"/>
    <col min="5" max="5" width="25.85546875" style="36" customWidth="1"/>
    <col min="6" max="6" width="25.85546875" style="26" customWidth="1"/>
    <col min="7" max="7" width="25.85546875" hidden="1" customWidth="1"/>
    <col min="8" max="8" width="38.7109375" customWidth="1"/>
    <col min="9" max="9" width="25.85546875" style="36" customWidth="1"/>
    <col min="10" max="10" width="25.85546875" style="26" customWidth="1"/>
    <col min="11" max="11" width="38.7109375" customWidth="1"/>
    <col min="12" max="12" width="25.85546875" style="36" customWidth="1"/>
    <col min="13" max="13" width="25.85546875" style="26" customWidth="1"/>
  </cols>
  <sheetData>
    <row r="1" spans="1:13" ht="12.75" customHeight="1" x14ac:dyDescent="0.25">
      <c r="A1" s="386" t="s">
        <v>29</v>
      </c>
      <c r="B1" s="386" t="s">
        <v>30</v>
      </c>
      <c r="C1" s="1" t="s">
        <v>31</v>
      </c>
      <c r="D1" s="1" t="s">
        <v>32</v>
      </c>
      <c r="E1" s="27" t="s">
        <v>2870</v>
      </c>
      <c r="F1" s="17" t="s">
        <v>2871</v>
      </c>
      <c r="G1" s="1" t="s">
        <v>33</v>
      </c>
      <c r="H1" s="1" t="s">
        <v>34</v>
      </c>
      <c r="I1" s="27" t="s">
        <v>2870</v>
      </c>
      <c r="J1" s="17" t="s">
        <v>2871</v>
      </c>
      <c r="K1" s="1" t="s">
        <v>34</v>
      </c>
      <c r="L1" s="27" t="s">
        <v>2870</v>
      </c>
      <c r="M1" s="17" t="s">
        <v>2871</v>
      </c>
    </row>
    <row r="2" spans="1:13" ht="12.75" customHeight="1" x14ac:dyDescent="0.25">
      <c r="A2" s="386"/>
      <c r="B2" s="386"/>
      <c r="C2" s="1" t="s">
        <v>35</v>
      </c>
      <c r="D2" s="1" t="s">
        <v>35</v>
      </c>
      <c r="E2" s="27"/>
      <c r="F2" s="17"/>
      <c r="G2" s="1" t="s">
        <v>36</v>
      </c>
      <c r="H2" s="1" t="s">
        <v>36</v>
      </c>
      <c r="I2" s="27"/>
      <c r="J2" s="17"/>
      <c r="K2" s="1" t="s">
        <v>37</v>
      </c>
      <c r="L2" s="27"/>
      <c r="M2" s="17"/>
    </row>
    <row r="3" spans="1:13" ht="12.75" customHeight="1" x14ac:dyDescent="0.25">
      <c r="A3" s="2" t="s">
        <v>38</v>
      </c>
      <c r="B3" s="2" t="s">
        <v>39</v>
      </c>
      <c r="C3" s="4">
        <v>9.9847413635374468E-3</v>
      </c>
      <c r="D3" s="4">
        <v>-6.5249318811145929E-2</v>
      </c>
      <c r="E3" s="28"/>
      <c r="F3" s="18"/>
      <c r="G3" s="4">
        <v>-9.6938014548751516E-3</v>
      </c>
      <c r="H3" s="4">
        <v>6.7753842701207866E-3</v>
      </c>
      <c r="I3" s="28"/>
      <c r="J3" s="18"/>
      <c r="K3" s="4">
        <v>3.5467146394732233E-4</v>
      </c>
      <c r="L3" s="28"/>
      <c r="M3" s="18"/>
    </row>
    <row r="4" spans="1:13" ht="12.75" customHeight="1" x14ac:dyDescent="0.25">
      <c r="A4" s="2" t="s">
        <v>38</v>
      </c>
      <c r="B4" s="2" t="s">
        <v>9</v>
      </c>
      <c r="C4" s="5">
        <v>3.9238498124403817E-2</v>
      </c>
      <c r="D4" s="5">
        <v>-3.8634080105053467E-2</v>
      </c>
      <c r="E4" s="29"/>
      <c r="F4" s="19"/>
      <c r="G4" s="5">
        <v>1.5308990986608621E-2</v>
      </c>
      <c r="H4" s="5">
        <v>2.8801003807460656E-2</v>
      </c>
      <c r="I4" s="29"/>
      <c r="J4" s="19"/>
      <c r="K4" s="5">
        <v>2.1768786472618012E-2</v>
      </c>
      <c r="L4" s="29"/>
      <c r="M4" s="19"/>
    </row>
    <row r="5" spans="1:13" ht="12.75" customHeight="1" x14ac:dyDescent="0.25">
      <c r="A5" s="2" t="s">
        <v>38</v>
      </c>
      <c r="B5" s="2" t="s">
        <v>10</v>
      </c>
      <c r="C5" s="6">
        <v>80.889897786370653</v>
      </c>
      <c r="D5" s="6">
        <v>78.530219673134695</v>
      </c>
      <c r="E5" s="30">
        <f>(CVMC!F22+CVMC!F23+CVMC!F35+CVMC!F38)/((CVMC!F7-CVMC!F3)/365)</f>
        <v>78.530218980276913</v>
      </c>
      <c r="F5" s="20">
        <f>(CVMC!F22+CVMC!F23+CVMC!F35-1745060)/((Report!AG144-Report!AG136)/365)</f>
        <v>72.269526603890185</v>
      </c>
      <c r="G5" s="6">
        <v>61.327459276934512</v>
      </c>
      <c r="H5" s="6">
        <v>72.633071034617927</v>
      </c>
      <c r="I5" s="30">
        <f>(CVMC!J22+CVMC!J23+CVMC!J35)/((Report!AO144-Report!AO136)/365)</f>
        <v>72.633071034617899</v>
      </c>
      <c r="J5" s="20">
        <f>(CVMC!J22+CVMC!J23+CVMC!J35)/((Report!AO144-Report!AO136)/366)</f>
        <v>72.832065749781222</v>
      </c>
      <c r="K5" s="6">
        <v>69.411672045427878</v>
      </c>
      <c r="L5" s="30">
        <f>(CVMC!L22+CVMC!L23+CVMC!L35)/((Report!AQ144-Report!AQ136)/365)</f>
        <v>69.411671880478877</v>
      </c>
      <c r="M5" s="20">
        <f>(CVMC!L22+CVMC!L23+CVMC!L35)/((Report!AQ144-Report!AQ136)/365)</f>
        <v>69.411671880478877</v>
      </c>
    </row>
    <row r="6" spans="1:13" ht="12.75" customHeight="1" x14ac:dyDescent="0.25">
      <c r="A6" s="2" t="s">
        <v>38</v>
      </c>
      <c r="B6" s="2" t="s">
        <v>40</v>
      </c>
      <c r="C6" s="6">
        <v>16.284197387997597</v>
      </c>
      <c r="D6" s="6">
        <v>18.650185634065227</v>
      </c>
      <c r="E6" s="30">
        <f>-CVMC!F53/CVMC!F3</f>
        <v>18.650185634065227</v>
      </c>
      <c r="F6" s="20">
        <f>E6</f>
        <v>18.650185634065227</v>
      </c>
      <c r="G6" s="6">
        <v>19.559239286428305</v>
      </c>
      <c r="H6" s="6">
        <v>20.321222439430315</v>
      </c>
      <c r="I6" s="30">
        <f>-CVMC!J53/CVMC!J3</f>
        <v>20.321222440078973</v>
      </c>
      <c r="J6" s="20">
        <f>-CVMC!J53/CVMC!J3</f>
        <v>20.321222440078973</v>
      </c>
      <c r="K6" s="6">
        <v>20.608634702789544</v>
      </c>
      <c r="L6" s="30">
        <f>-CVMC!L53/CVMC!L3</f>
        <v>20.608634703415465</v>
      </c>
      <c r="M6" s="20">
        <f>-CVMC!L53/CVMC!L3</f>
        <v>20.608634703415465</v>
      </c>
    </row>
    <row r="7" spans="1:13" ht="12.75" customHeight="1" x14ac:dyDescent="0.25">
      <c r="A7" s="2" t="s">
        <v>38</v>
      </c>
      <c r="B7" s="2" t="s">
        <v>14</v>
      </c>
      <c r="C7" s="4">
        <v>9.4517100793544695E-2</v>
      </c>
      <c r="D7" s="4">
        <v>0.11480774607952768</v>
      </c>
      <c r="E7" s="28">
        <f>(CVMC!F85)/(CVMC!F85+CVMC!F104)</f>
        <v>0.11480774607952751</v>
      </c>
      <c r="F7" s="18">
        <f>(CVMC!F85+CVMC!F80)/(CVMC!F80+CVMC!F85+CVMC!F104)</f>
        <v>0.14386047786704453</v>
      </c>
      <c r="G7" s="4">
        <v>8.2517030785346529E-2</v>
      </c>
      <c r="H7" s="4">
        <v>7.7319041097588817E-2</v>
      </c>
      <c r="I7" s="28">
        <f>(CVMC!J85)/(CVMC!J85+CVMC!J104)</f>
        <v>7.731904107898234E-2</v>
      </c>
      <c r="J7" s="18">
        <f>(CVMC!J85+CVMC!J80)/(CVMC!J80+CVMC!J85+CVMC!J104)</f>
        <v>0.10327105282231891</v>
      </c>
      <c r="K7" s="4">
        <v>5.9893837417995942E-2</v>
      </c>
      <c r="L7" s="28">
        <f>CVMC!L85/(CVMC!L85+CVMC!L104)</f>
        <v>5.9893837515687484E-2</v>
      </c>
      <c r="M7" s="18">
        <f>(CVMC!L80+CVMC!L85)/(CVMC!L80+CVMC!L85+CVMC!L104)</f>
        <v>7.5309583605881289E-2</v>
      </c>
    </row>
    <row r="8" spans="1:13" ht="12.75" customHeight="1" x14ac:dyDescent="0.25">
      <c r="A8" s="2" t="s">
        <v>38</v>
      </c>
      <c r="B8" s="2" t="s">
        <v>41</v>
      </c>
      <c r="C8" s="3">
        <v>11730264.67</v>
      </c>
      <c r="D8" s="3">
        <v>9055051.0899999999</v>
      </c>
      <c r="E8" s="31"/>
      <c r="F8" s="21"/>
      <c r="G8" s="3">
        <v>7454924</v>
      </c>
      <c r="H8" s="3">
        <v>7150538.75</v>
      </c>
      <c r="I8" s="31"/>
      <c r="J8" s="21"/>
      <c r="K8" s="3">
        <v>5816047.1200000001</v>
      </c>
      <c r="L8" s="31"/>
      <c r="M8" s="21"/>
    </row>
    <row r="9" spans="1:13" ht="12.75" customHeight="1" x14ac:dyDescent="0.25">
      <c r="A9" s="2" t="s">
        <v>38</v>
      </c>
      <c r="B9" s="2" t="s">
        <v>42</v>
      </c>
      <c r="C9" s="3">
        <v>112377061.63936931</v>
      </c>
      <c r="D9" s="3">
        <v>69816378.74999997</v>
      </c>
      <c r="E9" s="31"/>
      <c r="F9" s="21"/>
      <c r="G9" s="3">
        <v>82889141.086305246</v>
      </c>
      <c r="H9" s="3">
        <v>85330416.115631267</v>
      </c>
      <c r="I9" s="31"/>
      <c r="J9" s="21"/>
      <c r="K9" s="3">
        <v>91289888.494212076</v>
      </c>
      <c r="L9" s="31"/>
      <c r="M9" s="21"/>
    </row>
    <row r="10" spans="1:13" ht="12.75" customHeight="1" x14ac:dyDescent="0.25">
      <c r="A10" s="2" t="s">
        <v>38</v>
      </c>
      <c r="B10" s="2" t="s">
        <v>43</v>
      </c>
      <c r="C10" s="4">
        <v>2.8467886957884114E-2</v>
      </c>
      <c r="D10" s="4">
        <v>-8.2502128698947699E-2</v>
      </c>
      <c r="E10" s="28"/>
      <c r="F10" s="18"/>
      <c r="G10" s="4">
        <v>4.8087469133345304E-3</v>
      </c>
      <c r="H10" s="4">
        <v>2.941485348306774E-2</v>
      </c>
      <c r="I10" s="28"/>
      <c r="J10" s="18"/>
      <c r="K10" s="4">
        <v>9.0213337538333962E-3</v>
      </c>
      <c r="L10" s="28"/>
      <c r="M10" s="18"/>
    </row>
    <row r="11" spans="1:13" ht="12.75" customHeight="1" x14ac:dyDescent="0.25">
      <c r="A11" s="2" t="s">
        <v>38</v>
      </c>
      <c r="B11" s="2" t="s">
        <v>44</v>
      </c>
      <c r="C11" s="6">
        <v>1.9714511451854515</v>
      </c>
      <c r="D11" s="6">
        <v>1.2910883329499827</v>
      </c>
      <c r="E11" s="30"/>
      <c r="F11" s="20"/>
      <c r="G11" s="6">
        <v>1.2563097665141436</v>
      </c>
      <c r="H11" s="6">
        <v>1.2616191896477389</v>
      </c>
      <c r="I11" s="30"/>
      <c r="J11" s="20"/>
      <c r="K11" s="6">
        <v>1.2629647866801024</v>
      </c>
      <c r="L11" s="30"/>
      <c r="M11" s="20"/>
    </row>
    <row r="12" spans="1:13" ht="12.75" customHeight="1" x14ac:dyDescent="0.25">
      <c r="A12" s="2" t="s">
        <v>38</v>
      </c>
      <c r="B12" s="2" t="s">
        <v>45</v>
      </c>
      <c r="C12" s="3">
        <v>52198870.420000002</v>
      </c>
      <c r="D12" s="3">
        <v>58167567.749999993</v>
      </c>
      <c r="E12" s="31"/>
      <c r="F12" s="21"/>
      <c r="G12" s="3">
        <v>61142426.325624034</v>
      </c>
      <c r="H12" s="3">
        <v>65424899.660000004</v>
      </c>
      <c r="I12" s="31"/>
      <c r="J12" s="21"/>
      <c r="K12" s="3">
        <v>66665839.68</v>
      </c>
      <c r="L12" s="31"/>
      <c r="M12" s="21"/>
    </row>
    <row r="13" spans="1:13" ht="12.75" customHeight="1" x14ac:dyDescent="0.25">
      <c r="A13" s="2" t="s">
        <v>38</v>
      </c>
      <c r="B13" s="2" t="s">
        <v>46</v>
      </c>
      <c r="C13" s="3">
        <v>55146589.949999996</v>
      </c>
      <c r="D13" s="3">
        <v>69757545.980000019</v>
      </c>
      <c r="E13" s="31"/>
      <c r="F13" s="21"/>
      <c r="G13" s="3">
        <v>66270817.086673282</v>
      </c>
      <c r="H13" s="3">
        <v>77402435.950000003</v>
      </c>
      <c r="I13" s="31"/>
      <c r="J13" s="21"/>
      <c r="K13" s="3">
        <v>78302530.349999994</v>
      </c>
      <c r="L13" s="31"/>
      <c r="M13" s="21"/>
    </row>
    <row r="14" spans="1:13" ht="12.75" customHeight="1" x14ac:dyDescent="0.25">
      <c r="A14" s="2" t="s">
        <v>38</v>
      </c>
      <c r="B14" s="2" t="s">
        <v>13</v>
      </c>
      <c r="C14" s="6">
        <v>1.3435118864152091</v>
      </c>
      <c r="D14" s="6">
        <v>-3.3967665466264294</v>
      </c>
      <c r="E14" s="30">
        <f>(Report!AG146+Report!AG136+Report!AG137)/(Report!AG137+CVMC!F80)</f>
        <v>-3.3967665466263912</v>
      </c>
      <c r="F14" s="384" t="s">
        <v>2873</v>
      </c>
      <c r="G14" s="6">
        <v>2.2322092938993565</v>
      </c>
      <c r="H14" s="6">
        <v>3.1126552022817875</v>
      </c>
      <c r="I14" s="30">
        <f>(Report!AO146+Report!AO136+Report!AO137)/(Report!AO137+CVMC!J80)</f>
        <v>3.1126552002506918</v>
      </c>
      <c r="J14" s="384" t="s">
        <v>2873</v>
      </c>
      <c r="K14" s="6">
        <v>4.0632032089623555</v>
      </c>
      <c r="L14" s="30">
        <f>(Report!AQ146+Report!AQ136+Report!AQ137)/(Report!AQ137+CVMC!L80)</f>
        <v>4.0632022073994509</v>
      </c>
      <c r="M14" s="384" t="s">
        <v>2873</v>
      </c>
    </row>
    <row r="15" spans="1:13" ht="12.75" customHeight="1" x14ac:dyDescent="0.25">
      <c r="A15" s="2" t="s">
        <v>38</v>
      </c>
      <c r="B15" s="2" t="s">
        <v>47</v>
      </c>
      <c r="C15" s="3">
        <v>45010493</v>
      </c>
      <c r="D15" s="3">
        <v>28501639.439999994</v>
      </c>
      <c r="E15" s="31"/>
      <c r="F15" s="21"/>
      <c r="G15" s="3">
        <v>28993990.825484797</v>
      </c>
      <c r="H15" s="3">
        <v>35079746.57</v>
      </c>
      <c r="I15" s="31"/>
      <c r="J15" s="21"/>
      <c r="K15" s="3">
        <v>35079746.57</v>
      </c>
      <c r="L15" s="31"/>
      <c r="M15" s="21"/>
    </row>
    <row r="16" spans="1:13" ht="12.75" customHeight="1" x14ac:dyDescent="0.25">
      <c r="A16" s="2" t="s">
        <v>38</v>
      </c>
      <c r="B16" s="2" t="s">
        <v>48</v>
      </c>
      <c r="C16" s="3">
        <v>-6470984</v>
      </c>
      <c r="D16" s="3">
        <v>-6661457.7100000009</v>
      </c>
      <c r="E16" s="31"/>
      <c r="F16" s="21"/>
      <c r="G16" s="3">
        <v>-2793664.8398607499</v>
      </c>
      <c r="H16" s="3">
        <v>-6523419.9100000001</v>
      </c>
      <c r="I16" s="31"/>
      <c r="J16" s="21"/>
      <c r="K16" s="3">
        <v>-6523419.9100000001</v>
      </c>
      <c r="L16" s="31"/>
      <c r="M16" s="21"/>
    </row>
    <row r="17" spans="1:13" ht="12.75" customHeight="1" x14ac:dyDescent="0.25">
      <c r="A17" s="2" t="s">
        <v>38</v>
      </c>
      <c r="B17" s="2" t="s">
        <v>49</v>
      </c>
      <c r="C17" s="3">
        <v>210800241.73070836</v>
      </c>
      <c r="D17" s="3">
        <v>191280297.56999993</v>
      </c>
      <c r="E17" s="31"/>
      <c r="F17" s="21"/>
      <c r="G17" s="3">
        <v>217764245.41730809</v>
      </c>
      <c r="H17" s="3">
        <v>228182796.22132099</v>
      </c>
      <c r="I17" s="31"/>
      <c r="J17" s="21"/>
      <c r="K17" s="3">
        <v>244300402.58608615</v>
      </c>
      <c r="L17" s="31"/>
      <c r="M17" s="21"/>
    </row>
    <row r="18" spans="1:13" ht="12.75" customHeight="1" x14ac:dyDescent="0.25">
      <c r="A18" s="2" t="s">
        <v>50</v>
      </c>
      <c r="B18" s="2" t="s">
        <v>39</v>
      </c>
      <c r="C18" s="13">
        <v>1.9436317714056517E-2</v>
      </c>
      <c r="D18" s="13">
        <v>7.8194578140186426E-3</v>
      </c>
      <c r="E18" s="32"/>
      <c r="F18" s="22"/>
      <c r="G18" s="13">
        <v>2.2041044628142156E-2</v>
      </c>
      <c r="H18" s="13">
        <v>1.9225700229122795E-2</v>
      </c>
      <c r="I18" s="32"/>
      <c r="J18" s="22"/>
      <c r="K18" s="13">
        <v>2.3304846219411351E-2</v>
      </c>
      <c r="L18" s="32"/>
      <c r="M18" s="22"/>
    </row>
    <row r="19" spans="1:13" ht="12.75" customHeight="1" x14ac:dyDescent="0.25">
      <c r="A19" s="2" t="s">
        <v>50</v>
      </c>
      <c r="B19" s="2" t="s">
        <v>9</v>
      </c>
      <c r="C19" s="14">
        <v>5.9713105632340453E-2</v>
      </c>
      <c r="D19" s="14">
        <v>4.7548664282522655E-2</v>
      </c>
      <c r="E19" s="33"/>
      <c r="F19" s="23"/>
      <c r="G19" s="14">
        <v>6.061015993920417E-2</v>
      </c>
      <c r="H19" s="14">
        <v>5.6294919770172078E-2</v>
      </c>
      <c r="I19" s="33"/>
      <c r="J19" s="23"/>
      <c r="K19" s="14">
        <v>5.9492772814584642E-2</v>
      </c>
      <c r="L19" s="33"/>
      <c r="M19" s="23"/>
    </row>
    <row r="20" spans="1:13" ht="12.75" customHeight="1" x14ac:dyDescent="0.25">
      <c r="A20" s="2" t="s">
        <v>50</v>
      </c>
      <c r="B20" s="2" t="s">
        <v>10</v>
      </c>
      <c r="C20" s="15">
        <v>135.78805010974074</v>
      </c>
      <c r="D20" s="15">
        <v>119.55743029228887</v>
      </c>
      <c r="E20" s="34"/>
      <c r="F20" s="24"/>
      <c r="G20" s="15">
        <v>117.68519765857579</v>
      </c>
      <c r="H20" s="15">
        <v>121.75528742041554</v>
      </c>
      <c r="I20" s="34"/>
      <c r="J20" s="24"/>
      <c r="K20" s="15">
        <v>121.83324318033461</v>
      </c>
      <c r="L20" s="34"/>
      <c r="M20" s="24"/>
    </row>
    <row r="21" spans="1:13" ht="12.75" customHeight="1" x14ac:dyDescent="0.25">
      <c r="A21" s="2" t="s">
        <v>50</v>
      </c>
      <c r="B21" s="2" t="s">
        <v>40</v>
      </c>
      <c r="C21" s="15">
        <v>14.697527191895126</v>
      </c>
      <c r="D21" s="15">
        <v>12.365619918283995</v>
      </c>
      <c r="E21" s="34"/>
      <c r="F21" s="24"/>
      <c r="G21" s="15">
        <v>14.765344057519147</v>
      </c>
      <c r="H21" s="15">
        <v>13.888847705252472</v>
      </c>
      <c r="I21" s="34"/>
      <c r="J21" s="24"/>
      <c r="K21" s="15">
        <v>14.264534753734662</v>
      </c>
      <c r="L21" s="34"/>
      <c r="M21" s="24"/>
    </row>
    <row r="22" spans="1:13" ht="12.75" customHeight="1" x14ac:dyDescent="0.25">
      <c r="A22" s="2" t="s">
        <v>50</v>
      </c>
      <c r="B22" s="2" t="s">
        <v>14</v>
      </c>
      <c r="C22" s="13">
        <v>0.22002717210976103</v>
      </c>
      <c r="D22" s="13">
        <v>0.23073037768419893</v>
      </c>
      <c r="E22" s="32"/>
      <c r="F22" s="22"/>
      <c r="G22" s="13">
        <v>0.26455522358964434</v>
      </c>
      <c r="H22" s="13">
        <v>0.20608778170890749</v>
      </c>
      <c r="I22" s="32"/>
      <c r="J22" s="22"/>
      <c r="K22" s="13">
        <v>0.23676255504115262</v>
      </c>
      <c r="L22" s="32"/>
      <c r="M22" s="22"/>
    </row>
    <row r="23" spans="1:13" ht="12.75" customHeight="1" x14ac:dyDescent="0.25">
      <c r="A23" s="2" t="s">
        <v>50</v>
      </c>
      <c r="B23" s="2" t="s">
        <v>41</v>
      </c>
      <c r="C23" s="16">
        <v>578275961.54999995</v>
      </c>
      <c r="D23" s="16">
        <v>588785881.02999985</v>
      </c>
      <c r="E23" s="35"/>
      <c r="F23" s="25"/>
      <c r="G23" s="16">
        <v>718855707.97000003</v>
      </c>
      <c r="H23" s="16">
        <v>559427416.63</v>
      </c>
      <c r="I23" s="35"/>
      <c r="J23" s="25"/>
      <c r="K23" s="16">
        <v>702591191.13</v>
      </c>
      <c r="L23" s="35"/>
      <c r="M23" s="25"/>
    </row>
    <row r="24" spans="1:13" ht="12.75" customHeight="1" x14ac:dyDescent="0.25">
      <c r="A24" s="2" t="s">
        <v>50</v>
      </c>
      <c r="B24" s="2" t="s">
        <v>42</v>
      </c>
      <c r="C24" s="16">
        <v>2089639354.3106978</v>
      </c>
      <c r="D24" s="16">
        <v>1996130837.2390003</v>
      </c>
      <c r="E24" s="35"/>
      <c r="F24" s="25"/>
      <c r="G24" s="16">
        <v>2027938252.9277923</v>
      </c>
      <c r="H24" s="16">
        <v>2202435383.7193384</v>
      </c>
      <c r="I24" s="35"/>
      <c r="J24" s="25"/>
      <c r="K24" s="16">
        <v>2301499136.9737277</v>
      </c>
      <c r="L24" s="35"/>
      <c r="M24" s="25"/>
    </row>
    <row r="25" spans="1:13" ht="12.75" customHeight="1" x14ac:dyDescent="0.25">
      <c r="A25" s="2" t="s">
        <v>50</v>
      </c>
      <c r="B25" s="2" t="s">
        <v>43</v>
      </c>
      <c r="C25" s="13">
        <v>2.7409417944948854E-2</v>
      </c>
      <c r="D25" s="13">
        <v>2.7545736848131254E-2</v>
      </c>
      <c r="E25" s="32"/>
      <c r="F25" s="22"/>
      <c r="G25" s="13">
        <v>3.4821924939875751E-2</v>
      </c>
      <c r="H25" s="13">
        <v>4.5225186296079349E-2</v>
      </c>
      <c r="I25" s="32"/>
      <c r="J25" s="22"/>
      <c r="K25" s="13">
        <v>3.4783266079986511E-2</v>
      </c>
      <c r="L25" s="32"/>
      <c r="M25" s="22"/>
    </row>
    <row r="26" spans="1:13" ht="12.75" customHeight="1" x14ac:dyDescent="0.25">
      <c r="A26" s="2" t="s">
        <v>50</v>
      </c>
      <c r="B26" s="2" t="s">
        <v>44</v>
      </c>
      <c r="C26" s="15">
        <v>3.5220476570372834</v>
      </c>
      <c r="D26" s="15">
        <v>3.2139539738978105</v>
      </c>
      <c r="E26" s="34"/>
      <c r="F26" s="24"/>
      <c r="G26" s="15">
        <v>3.3018691834552025</v>
      </c>
      <c r="H26" s="15">
        <v>3.0926000801200533</v>
      </c>
      <c r="I26" s="34"/>
      <c r="J26" s="24"/>
      <c r="K26" s="15">
        <v>3.1881227974722344</v>
      </c>
      <c r="L26" s="34"/>
      <c r="M26" s="24"/>
    </row>
    <row r="27" spans="1:13" ht="12.75" customHeight="1" x14ac:dyDescent="0.25">
      <c r="A27" s="2" t="s">
        <v>50</v>
      </c>
      <c r="B27" s="2" t="s">
        <v>45</v>
      </c>
      <c r="C27" s="16">
        <v>903431386.52200007</v>
      </c>
      <c r="D27" s="16">
        <v>1091180835.55</v>
      </c>
      <c r="E27" s="35"/>
      <c r="F27" s="25"/>
      <c r="G27" s="16">
        <v>1084572401.0862842</v>
      </c>
      <c r="H27" s="16">
        <v>1198927476.1500001</v>
      </c>
      <c r="I27" s="35"/>
      <c r="J27" s="25"/>
      <c r="K27" s="16">
        <v>1196158785.7099998</v>
      </c>
      <c r="L27" s="35"/>
      <c r="M27" s="25"/>
    </row>
    <row r="28" spans="1:13" ht="12.75" customHeight="1" x14ac:dyDescent="0.25">
      <c r="A28" s="2" t="s">
        <v>50</v>
      </c>
      <c r="B28" s="2" t="s">
        <v>46</v>
      </c>
      <c r="C28" s="16">
        <v>515140134.54100001</v>
      </c>
      <c r="D28" s="16">
        <v>564167466.81999993</v>
      </c>
      <c r="E28" s="35"/>
      <c r="F28" s="25"/>
      <c r="G28" s="16">
        <v>556456826.31057191</v>
      </c>
      <c r="H28" s="16">
        <v>636978780.51000011</v>
      </c>
      <c r="I28" s="35"/>
      <c r="J28" s="25"/>
      <c r="K28" s="16">
        <v>633121073.79000008</v>
      </c>
      <c r="L28" s="35"/>
      <c r="M28" s="25"/>
    </row>
    <row r="29" spans="1:13" ht="12.75" customHeight="1" x14ac:dyDescent="0.25">
      <c r="A29" s="2" t="s">
        <v>50</v>
      </c>
      <c r="B29" s="2" t="s">
        <v>13</v>
      </c>
      <c r="C29" s="15">
        <v>3.300327029904718</v>
      </c>
      <c r="D29" s="15">
        <v>2.4254837523157451</v>
      </c>
      <c r="E29" s="34"/>
      <c r="F29" s="24"/>
      <c r="G29" s="15">
        <v>3.9401420517961023</v>
      </c>
      <c r="H29" s="15">
        <v>2.7564026649165556</v>
      </c>
      <c r="I29" s="34"/>
      <c r="J29" s="24"/>
      <c r="K29" s="15">
        <v>4.1278681369701182</v>
      </c>
      <c r="L29" s="34"/>
      <c r="M29" s="24"/>
    </row>
    <row r="30" spans="1:13" ht="12.75" customHeight="1" x14ac:dyDescent="0.25">
      <c r="A30" s="2" t="s">
        <v>50</v>
      </c>
      <c r="B30" s="2" t="s">
        <v>47</v>
      </c>
      <c r="C30" s="16">
        <v>614624080.01699996</v>
      </c>
      <c r="D30" s="16">
        <v>674812298.21000004</v>
      </c>
      <c r="E30" s="35"/>
      <c r="F30" s="25"/>
      <c r="G30" s="16">
        <v>704702779.86232483</v>
      </c>
      <c r="H30" s="16">
        <v>723007619.17999995</v>
      </c>
      <c r="I30" s="35"/>
      <c r="J30" s="25"/>
      <c r="K30" s="16">
        <v>727682960.55999994</v>
      </c>
      <c r="L30" s="35"/>
      <c r="M30" s="25"/>
    </row>
    <row r="31" spans="1:13" ht="12.75" customHeight="1" x14ac:dyDescent="0.25">
      <c r="A31" s="2" t="s">
        <v>50</v>
      </c>
      <c r="B31" s="2" t="s">
        <v>48</v>
      </c>
      <c r="C31" s="16">
        <v>-249181055.66300002</v>
      </c>
      <c r="D31" s="16">
        <v>-287622511.60000002</v>
      </c>
      <c r="E31" s="35"/>
      <c r="F31" s="25"/>
      <c r="G31" s="16">
        <v>-304745327.47604072</v>
      </c>
      <c r="H31" s="16">
        <v>-314472696.55000001</v>
      </c>
      <c r="I31" s="35"/>
      <c r="J31" s="25"/>
      <c r="K31" s="16">
        <v>-317718820.44</v>
      </c>
      <c r="L31" s="35"/>
      <c r="M31" s="25"/>
    </row>
    <row r="32" spans="1:13" ht="12.75" customHeight="1" x14ac:dyDescent="0.25">
      <c r="A32" s="2" t="s">
        <v>50</v>
      </c>
      <c r="B32" s="2" t="s">
        <v>49</v>
      </c>
      <c r="C32" s="16">
        <v>2889077988.5903587</v>
      </c>
      <c r="D32" s="16">
        <v>2942204654.039999</v>
      </c>
      <c r="E32" s="35"/>
      <c r="F32" s="25"/>
      <c r="G32" s="16">
        <v>3157219732.3735323</v>
      </c>
      <c r="H32" s="16">
        <v>3217331431.6156082</v>
      </c>
      <c r="I32" s="35"/>
      <c r="J32" s="25"/>
      <c r="K32" s="16">
        <v>3447087750.5674076</v>
      </c>
      <c r="L32" s="35"/>
      <c r="M32" s="25"/>
    </row>
  </sheetData>
  <mergeCells count="2">
    <mergeCell ref="A1:A2"/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"/>
  <sheetViews>
    <sheetView workbookViewId="0"/>
  </sheetViews>
  <sheetFormatPr defaultColWidth="8.85546875" defaultRowHeight="12.75" x14ac:dyDescent="0.2"/>
  <cols>
    <col min="1" max="1" width="11.7109375" customWidth="1"/>
  </cols>
  <sheetData>
    <row r="2" spans="1:2" ht="12.75" customHeight="1" x14ac:dyDescent="0.2"/>
    <row r="3" spans="1:2" ht="12.75" customHeight="1" x14ac:dyDescent="0.2">
      <c r="A3" s="7" t="s">
        <v>51</v>
      </c>
      <c r="B3" s="7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041F-531F-4D1F-A457-7546D182DD54}">
  <sheetPr>
    <tabColor rgb="FF92D050"/>
  </sheetPr>
  <dimension ref="A1:W148"/>
  <sheetViews>
    <sheetView topLeftCell="C65" zoomScale="90" workbookViewId="0">
      <selection activeCell="F4" sqref="F4"/>
    </sheetView>
  </sheetViews>
  <sheetFormatPr defaultColWidth="8.85546875" defaultRowHeight="15" outlineLevelCol="1" x14ac:dyDescent="0.25"/>
  <cols>
    <col min="1" max="1" width="23.42578125" style="37" customWidth="1"/>
    <col min="2" max="2" width="24.28515625" style="37" customWidth="1"/>
    <col min="3" max="3" width="38.28515625" style="37" customWidth="1"/>
    <col min="4" max="4" width="45.42578125" style="37" customWidth="1"/>
    <col min="5" max="5" width="17.85546875" style="37" customWidth="1" outlineLevel="1"/>
    <col min="6" max="7" width="17.28515625" style="37" customWidth="1" outlineLevel="1"/>
    <col min="8" max="8" width="17.85546875" style="37" customWidth="1"/>
    <col min="9" max="10" width="18.5703125" style="37" customWidth="1"/>
    <col min="11" max="11" width="18.5703125" style="38" customWidth="1"/>
    <col min="12" max="12" width="20.7109375" style="38" customWidth="1"/>
    <col min="13" max="13" width="19.85546875" style="40" customWidth="1"/>
    <col min="14" max="14" width="17.28515625" style="37" hidden="1" customWidth="1" outlineLevel="1"/>
    <col min="15" max="15" width="16.42578125" style="37" hidden="1" customWidth="1" outlineLevel="1"/>
    <col min="16" max="16" width="14.42578125" style="41" hidden="1" customWidth="1" outlineLevel="1"/>
    <col min="17" max="17" width="12.85546875" style="41" hidden="1" customWidth="1" outlineLevel="1"/>
    <col min="18" max="18" width="8.85546875" style="37" collapsed="1"/>
    <col min="19" max="19" width="10.140625" style="37" bestFit="1" customWidth="1"/>
    <col min="20" max="21" width="8.85546875" style="57"/>
    <col min="22" max="23" width="15.7109375" style="37" bestFit="1" customWidth="1"/>
    <col min="24" max="16384" width="8.85546875" style="37"/>
  </cols>
  <sheetData>
    <row r="1" spans="3:18" x14ac:dyDescent="0.25">
      <c r="C1" s="37" t="s">
        <v>53</v>
      </c>
      <c r="E1" s="38">
        <v>149883917.11000001</v>
      </c>
      <c r="F1" s="38">
        <v>151950278.97</v>
      </c>
      <c r="G1" s="38">
        <v>150207497.63235399</v>
      </c>
      <c r="H1" s="38">
        <v>89585007.019999996</v>
      </c>
      <c r="I1" s="39">
        <f>+J1-H1</f>
        <v>65289290.728571013</v>
      </c>
      <c r="J1" s="38">
        <v>154874297.74857101</v>
      </c>
      <c r="L1" s="38">
        <v>163568901.85993099</v>
      </c>
      <c r="N1" s="38">
        <v>154874297.74857101</v>
      </c>
      <c r="O1" s="38"/>
    </row>
    <row r="2" spans="3:18" x14ac:dyDescent="0.25">
      <c r="C2" s="37" t="s">
        <v>54</v>
      </c>
      <c r="E2" s="38">
        <v>521057212.98000002</v>
      </c>
      <c r="F2" s="38">
        <v>599019048.80999994</v>
      </c>
      <c r="G2" s="38">
        <v>621589882.12625897</v>
      </c>
      <c r="H2" s="38">
        <v>385348805.81</v>
      </c>
      <c r="I2" s="39">
        <f>+J2-H2</f>
        <v>275249147.00714296</v>
      </c>
      <c r="J2" s="38">
        <v>660597952.81714296</v>
      </c>
      <c r="L2" s="38">
        <v>721826621.603755</v>
      </c>
      <c r="N2" s="38">
        <v>660597952.81714296</v>
      </c>
      <c r="O2" s="38"/>
    </row>
    <row r="3" spans="3:18" x14ac:dyDescent="0.25">
      <c r="C3" s="37" t="s">
        <v>55</v>
      </c>
      <c r="E3" s="38">
        <v>7344200</v>
      </c>
      <c r="F3" s="38">
        <v>6844619.2699999996</v>
      </c>
      <c r="G3" s="38">
        <v>6882752</v>
      </c>
      <c r="H3" s="38">
        <v>3854026.07</v>
      </c>
      <c r="J3" s="38">
        <v>6606901.83428571</v>
      </c>
      <c r="L3" s="38">
        <v>6847000</v>
      </c>
      <c r="N3" s="38">
        <v>6606901.83428571</v>
      </c>
      <c r="O3" s="38"/>
    </row>
    <row r="4" spans="3:18" x14ac:dyDescent="0.25">
      <c r="C4" s="37" t="s">
        <v>56</v>
      </c>
      <c r="E4" s="38">
        <v>480182.36</v>
      </c>
      <c r="F4" s="38">
        <v>433971.24</v>
      </c>
      <c r="G4" s="38">
        <v>398311.43</v>
      </c>
      <c r="H4" s="38">
        <v>99649.85</v>
      </c>
      <c r="J4" s="38">
        <v>170828.314285714</v>
      </c>
      <c r="K4" s="37"/>
      <c r="L4" s="38">
        <v>125573.48</v>
      </c>
      <c r="N4" s="38">
        <v>170828.314285714</v>
      </c>
      <c r="O4" s="38"/>
    </row>
    <row r="5" spans="3:18" x14ac:dyDescent="0.25">
      <c r="C5" s="37" t="s">
        <v>57</v>
      </c>
      <c r="E5" s="38">
        <v>-17136661.339999899</v>
      </c>
      <c r="F5" s="38">
        <v>-17844028.300000101</v>
      </c>
      <c r="G5" s="38">
        <v>-2822932.0212701601</v>
      </c>
      <c r="H5" s="38">
        <v>4844841.6499999799</v>
      </c>
      <c r="J5" s="38">
        <v>2084923.24848831</v>
      </c>
      <c r="L5" s="38">
        <v>115483.308212042</v>
      </c>
      <c r="N5" s="38">
        <v>2084923.24848831</v>
      </c>
      <c r="O5" s="38"/>
    </row>
    <row r="6" spans="3:18" ht="16.5" x14ac:dyDescent="0.25">
      <c r="C6" s="42" t="s">
        <v>58</v>
      </c>
      <c r="D6" s="43"/>
      <c r="E6" s="38">
        <v>-28071898.329999901</v>
      </c>
      <c r="F6" s="38">
        <v>-22202638.179999899</v>
      </c>
      <c r="G6" s="38">
        <v>1420762.5623941401</v>
      </c>
      <c r="H6" s="38">
        <v>9031866.4599999804</v>
      </c>
      <c r="J6" s="38">
        <v>9262680.0656312704</v>
      </c>
      <c r="L6" s="38">
        <v>2963093.4942119098</v>
      </c>
      <c r="N6" s="38">
        <v>9262680.0656312704</v>
      </c>
      <c r="O6" s="38"/>
    </row>
    <row r="7" spans="3:18" x14ac:dyDescent="0.25">
      <c r="C7" s="37" t="s">
        <v>59</v>
      </c>
      <c r="E7" s="38">
        <v>280204324.87</v>
      </c>
      <c r="F7" s="38">
        <v>291318581.37</v>
      </c>
      <c r="G7" s="38">
        <v>294032941.73946601</v>
      </c>
      <c r="H7" s="38">
        <v>177528967.03999999</v>
      </c>
      <c r="J7" s="38">
        <v>305635372.06857097</v>
      </c>
      <c r="L7" s="38">
        <v>325490943.90938598</v>
      </c>
      <c r="N7" s="38">
        <v>305635372.06857097</v>
      </c>
      <c r="O7" s="38"/>
    </row>
    <row r="8" spans="3:18" x14ac:dyDescent="0.25">
      <c r="E8" s="44" t="s">
        <v>60</v>
      </c>
      <c r="F8" s="44" t="s">
        <v>61</v>
      </c>
      <c r="G8" s="44" t="s">
        <v>62</v>
      </c>
      <c r="H8" s="44" t="s">
        <v>63</v>
      </c>
      <c r="J8" s="37" t="s">
        <v>64</v>
      </c>
      <c r="K8" s="37"/>
      <c r="L8" s="38" t="s">
        <v>65</v>
      </c>
      <c r="N8" s="45" t="str">
        <f>J8</f>
        <v>BUD2025.GMCB_Projection</v>
      </c>
      <c r="O8" s="45"/>
      <c r="P8" s="45" t="str">
        <f>L8</f>
        <v>BUD2025.TOT</v>
      </c>
      <c r="Q8" s="45"/>
      <c r="R8" s="41"/>
    </row>
    <row r="9" spans="3:18" x14ac:dyDescent="0.25">
      <c r="E9" s="44"/>
      <c r="F9" s="44"/>
      <c r="G9" s="44"/>
      <c r="H9" s="44"/>
      <c r="N9" s="44"/>
      <c r="O9" s="44"/>
    </row>
    <row r="10" spans="3:18" ht="23.25" x14ac:dyDescent="0.35">
      <c r="C10" s="46" t="str">
        <f>L10&amp;" BALANCE SHEET BUDGET"</f>
        <v>FY25 BALANCE SHEET BUDGET</v>
      </c>
      <c r="D10" s="46"/>
      <c r="E10" s="47" t="str">
        <f>"FY"&amp;RIGHT(LEFT(E8,7),2)</f>
        <v>FY22</v>
      </c>
      <c r="F10" s="47" t="str">
        <f>"FY"&amp;RIGHT(LEFT(F8,7),2)</f>
        <v>FY23</v>
      </c>
      <c r="G10" s="47" t="str">
        <f>"FY"&amp;RIGHT(LEFT(G8,7),2)</f>
        <v>FY24</v>
      </c>
      <c r="H10" s="47" t="str">
        <f>"FY"&amp;RIGHT(LEFT(H8,7),2)</f>
        <v>FY24</v>
      </c>
      <c r="I10" s="391" t="s">
        <v>66</v>
      </c>
      <c r="J10" s="48" t="str">
        <f>H10</f>
        <v>FY24</v>
      </c>
      <c r="K10" s="392" t="s">
        <v>66</v>
      </c>
      <c r="L10" s="49" t="s">
        <v>67</v>
      </c>
      <c r="N10" s="47" t="str">
        <f>"FY"&amp;RIGHT(LEFT(N8,7),2)</f>
        <v>FY25</v>
      </c>
      <c r="O10" s="47"/>
    </row>
    <row r="11" spans="3:18" x14ac:dyDescent="0.25">
      <c r="C11" s="50" t="s">
        <v>68</v>
      </c>
      <c r="E11" s="47" t="s">
        <v>69</v>
      </c>
      <c r="F11" s="47" t="s">
        <v>69</v>
      </c>
      <c r="G11" s="47" t="s">
        <v>70</v>
      </c>
      <c r="H11" s="47" t="s">
        <v>71</v>
      </c>
      <c r="I11" s="391"/>
      <c r="J11" s="48" t="s">
        <v>72</v>
      </c>
      <c r="K11" s="392"/>
      <c r="L11" s="49" t="s">
        <v>70</v>
      </c>
      <c r="N11" s="47" t="s">
        <v>70</v>
      </c>
      <c r="O11" s="47" t="s">
        <v>73</v>
      </c>
    </row>
    <row r="12" spans="3:18" x14ac:dyDescent="0.25">
      <c r="D12" s="47" t="s">
        <v>74</v>
      </c>
      <c r="E12" s="51">
        <f>(E22+E23+E35-E79-E92-E70)/((E7-E3)/365)</f>
        <v>65.001057522421561</v>
      </c>
      <c r="F12" s="51">
        <f>(F22+F23+F35-F79-F92-F70)/((F7-F3)/365)</f>
        <v>74.508560697900151</v>
      </c>
      <c r="G12" s="51">
        <f>(G22+G23+G35-G79-G92-G70)/((G7-G3)/366)</f>
        <v>61.495479713309749</v>
      </c>
      <c r="H12" s="51">
        <f>(H22+H23+H35-H79-H92-H70)/((J7-H3)/365)</f>
        <v>71.970505824448296</v>
      </c>
      <c r="J12" s="51">
        <f>(J22+J23+J35-J79-J92-J70)/((J7-J3)/366)</f>
        <v>72.83206574978135</v>
      </c>
      <c r="K12" s="37"/>
      <c r="L12" s="51">
        <f>(L22+L23+L35-L79-L92-L70)/((L7-L3)/365)</f>
        <v>69.411671880478835</v>
      </c>
      <c r="M12" s="52" t="s">
        <v>75</v>
      </c>
      <c r="N12" s="51">
        <f>(N22+N23+N35-N79-N92-N70)/((N7-N3)/365)</f>
        <v>861.13620987867841</v>
      </c>
      <c r="O12" s="51"/>
    </row>
    <row r="13" spans="3:18" x14ac:dyDescent="0.25">
      <c r="D13" s="47" t="s">
        <v>76</v>
      </c>
      <c r="E13" s="38">
        <v>4714084.7071391698</v>
      </c>
      <c r="F13" s="38">
        <v>4069139</v>
      </c>
      <c r="G13" s="38">
        <v>3934354.7317375899</v>
      </c>
      <c r="H13" s="51"/>
      <c r="J13" s="38">
        <v>35169360</v>
      </c>
      <c r="K13" s="37"/>
      <c r="L13" s="38">
        <v>2930787.74214201</v>
      </c>
      <c r="N13" s="38" t="s">
        <v>77</v>
      </c>
      <c r="O13" s="38"/>
    </row>
    <row r="14" spans="3:18" x14ac:dyDescent="0.25">
      <c r="D14" s="47" t="s">
        <v>78</v>
      </c>
      <c r="E14" s="53">
        <f>(E103+E3+E4)/E13</f>
        <v>-4.295110764415492</v>
      </c>
      <c r="F14" s="53">
        <f>(F103+F3+F4)/F13</f>
        <v>-3.6676180563013205</v>
      </c>
      <c r="G14" s="53">
        <f>(G103+G3+G4)/G13</f>
        <v>2.2117542991734807</v>
      </c>
      <c r="J14" s="53">
        <f>(J103+J3+J4)/J13</f>
        <v>0.45609047802412939</v>
      </c>
      <c r="K14" s="37"/>
      <c r="L14" s="53">
        <f>(L103+L3+L4)/L13</f>
        <v>3.3901011770133445</v>
      </c>
      <c r="M14" s="54" t="s">
        <v>79</v>
      </c>
      <c r="N14" s="53" t="e">
        <f>(N103+N3+N4)/N13</f>
        <v>#VALUE!</v>
      </c>
      <c r="O14" s="53"/>
    </row>
    <row r="15" spans="3:18" x14ac:dyDescent="0.25">
      <c r="D15" s="47" t="s">
        <v>80</v>
      </c>
      <c r="E15" s="55">
        <f>+E85/(E102+E85+E103)</f>
        <v>0.12260272885635579</v>
      </c>
      <c r="F15" s="55">
        <f>+F85/(F102+F85+F103)</f>
        <v>0.12788147989621915</v>
      </c>
      <c r="G15" s="55">
        <f>+G85/(G102+G85+G103)</f>
        <v>9.1066173346554452E-2</v>
      </c>
      <c r="H15" s="55">
        <f>+H85/(H102+H85+H103)</f>
        <v>0.1032485620196122</v>
      </c>
      <c r="I15" s="47"/>
      <c r="J15" s="55">
        <f>+J85/(J102+J85+J103)</f>
        <v>8.9679747895798259E-2</v>
      </c>
      <c r="K15" s="47"/>
      <c r="L15" s="55">
        <f>+L85/(L102+L85+L103)</f>
        <v>6.8943893398199993E-2</v>
      </c>
      <c r="M15" s="52" t="s">
        <v>81</v>
      </c>
      <c r="N15" s="55">
        <f>+N85/(N102+N85+N103)</f>
        <v>0.12015797465847698</v>
      </c>
      <c r="O15" s="55"/>
    </row>
    <row r="16" spans="3:18" x14ac:dyDescent="0.25">
      <c r="D16" s="47" t="s">
        <v>11</v>
      </c>
      <c r="E16" s="56">
        <f>-E53/E3</f>
        <v>16.444133660575694</v>
      </c>
      <c r="F16" s="56">
        <f>-F53/F3</f>
        <v>18.650185634065227</v>
      </c>
      <c r="G16" s="56">
        <f>-G53/G3</f>
        <v>19.559239286428294</v>
      </c>
      <c r="H16" s="56"/>
      <c r="I16" s="47"/>
      <c r="J16" s="56">
        <f>-J53/J3</f>
        <v>20.321222440078973</v>
      </c>
      <c r="K16" s="47"/>
      <c r="L16" s="56">
        <f>-L53/L3</f>
        <v>20.608634703415465</v>
      </c>
      <c r="M16" s="52" t="s">
        <v>82</v>
      </c>
      <c r="N16" s="56">
        <f>-N53/N3</f>
        <v>235.85563481930473</v>
      </c>
      <c r="O16" s="56"/>
    </row>
    <row r="17" spans="1:17" x14ac:dyDescent="0.25">
      <c r="J17" s="57"/>
      <c r="K17" s="57"/>
      <c r="L17" s="57"/>
      <c r="N17" s="47"/>
      <c r="O17" s="47"/>
    </row>
    <row r="18" spans="1:17" x14ac:dyDescent="0.25">
      <c r="J18" s="57"/>
      <c r="K18" s="57"/>
      <c r="L18" s="57"/>
      <c r="N18" s="47"/>
      <c r="O18" s="47"/>
    </row>
    <row r="19" spans="1:17" x14ac:dyDescent="0.25">
      <c r="C19" s="47" t="s">
        <v>83</v>
      </c>
      <c r="D19" s="47" t="s">
        <v>84</v>
      </c>
      <c r="I19" s="53">
        <f>56.1-J12</f>
        <v>-16.732065749781349</v>
      </c>
      <c r="J19" s="58">
        <v>56.128677736622798</v>
      </c>
      <c r="K19" s="38">
        <f>46.2-L12</f>
        <v>-23.211671880478832</v>
      </c>
      <c r="L19" s="58">
        <v>46.204382913203169</v>
      </c>
    </row>
    <row r="20" spans="1:17" x14ac:dyDescent="0.25">
      <c r="A20" s="59"/>
      <c r="B20" s="59"/>
      <c r="C20" s="60" t="s">
        <v>85</v>
      </c>
      <c r="D20" s="61"/>
      <c r="E20" s="59"/>
      <c r="F20" s="59"/>
      <c r="G20" s="59"/>
      <c r="H20" s="59"/>
      <c r="I20" s="59"/>
      <c r="J20" s="59"/>
      <c r="K20" s="62"/>
      <c r="L20" s="59"/>
      <c r="N20" s="59"/>
      <c r="O20" s="59"/>
    </row>
    <row r="21" spans="1:17" x14ac:dyDescent="0.25">
      <c r="A21" s="63" t="s">
        <v>86</v>
      </c>
      <c r="B21" s="63" t="s">
        <v>87</v>
      </c>
      <c r="C21" s="64" t="s">
        <v>45</v>
      </c>
      <c r="D21" s="65"/>
      <c r="E21" s="63"/>
      <c r="F21" s="63"/>
      <c r="G21" s="63"/>
      <c r="H21" s="63"/>
      <c r="J21" s="51"/>
      <c r="L21" s="51"/>
      <c r="N21" s="63"/>
      <c r="O21" s="63"/>
    </row>
    <row r="22" spans="1:17" x14ac:dyDescent="0.25">
      <c r="A22" s="37" t="s">
        <v>88</v>
      </c>
      <c r="B22" s="37" t="s">
        <v>88</v>
      </c>
      <c r="C22" s="387" t="s">
        <v>89</v>
      </c>
      <c r="D22" s="66" t="s">
        <v>90</v>
      </c>
      <c r="E22" s="38">
        <v>7485274.0999999996</v>
      </c>
      <c r="F22" s="38">
        <v>14520702.970000001</v>
      </c>
      <c r="G22" s="38">
        <v>10532851.77</v>
      </c>
      <c r="H22" s="38">
        <v>12087238.26</v>
      </c>
      <c r="I22" s="67"/>
      <c r="J22" s="38">
        <f t="shared" ref="J22:J31" si="0">SUM(H22:I22)</f>
        <v>12087238.26</v>
      </c>
      <c r="K22" s="67">
        <f>J22*0.04</f>
        <v>483489.53039999999</v>
      </c>
      <c r="L22" s="38">
        <f t="shared" ref="L22:L31" si="1">SUM(J22:K22)</f>
        <v>12570727.7904</v>
      </c>
      <c r="M22" s="68" t="s">
        <v>91</v>
      </c>
      <c r="N22" s="38">
        <v>147944843.09142801</v>
      </c>
      <c r="O22" s="38">
        <f t="shared" ref="O22:O32" si="2">+L22-N22</f>
        <v>-135374115.30102801</v>
      </c>
      <c r="P22" s="41">
        <v>12011000010</v>
      </c>
      <c r="Q22" s="41">
        <v>22010000</v>
      </c>
    </row>
    <row r="23" spans="1:17" x14ac:dyDescent="0.25">
      <c r="A23" s="37" t="s">
        <v>88</v>
      </c>
      <c r="B23" s="37" t="s">
        <v>92</v>
      </c>
      <c r="C23" s="388"/>
      <c r="D23" s="66" t="s">
        <v>93</v>
      </c>
      <c r="E23" s="38">
        <v>0</v>
      </c>
      <c r="F23" s="38">
        <v>14788650.029999999</v>
      </c>
      <c r="G23" s="38">
        <v>15600000</v>
      </c>
      <c r="H23" s="38">
        <v>15190348.140000001</v>
      </c>
      <c r="I23" s="67"/>
      <c r="J23" s="38">
        <f t="shared" si="0"/>
        <v>15190348.140000001</v>
      </c>
      <c r="K23" s="67">
        <f>J23*0.04</f>
        <v>607613.92560000008</v>
      </c>
      <c r="L23" s="38">
        <f t="shared" si="1"/>
        <v>15797962.0656</v>
      </c>
      <c r="M23" s="68" t="s">
        <v>94</v>
      </c>
      <c r="N23" s="38">
        <v>180399628.73142901</v>
      </c>
      <c r="O23" s="38">
        <f t="shared" si="2"/>
        <v>-164601666.665829</v>
      </c>
      <c r="P23" s="41">
        <v>12011002015</v>
      </c>
      <c r="Q23" s="41">
        <v>22010000</v>
      </c>
    </row>
    <row r="24" spans="1:17" x14ac:dyDescent="0.25">
      <c r="A24" s="37" t="s">
        <v>95</v>
      </c>
      <c r="B24" s="37" t="s">
        <v>95</v>
      </c>
      <c r="C24" s="66" t="s">
        <v>47</v>
      </c>
      <c r="D24" s="387" t="s">
        <v>96</v>
      </c>
      <c r="E24" s="38">
        <v>37209477.909999996</v>
      </c>
      <c r="F24" s="63">
        <v>28501639.440000001</v>
      </c>
      <c r="G24" s="63">
        <v>28993990.825484801</v>
      </c>
      <c r="H24" s="38">
        <v>35079746.57</v>
      </c>
      <c r="I24" s="69"/>
      <c r="J24" s="38">
        <f t="shared" si="0"/>
        <v>35079746.57</v>
      </c>
      <c r="K24" s="67"/>
      <c r="L24" s="38">
        <f t="shared" si="1"/>
        <v>35079746.57</v>
      </c>
      <c r="M24" s="57" t="s">
        <v>97</v>
      </c>
      <c r="N24" s="63">
        <v>396217428.565714</v>
      </c>
      <c r="O24" s="38">
        <f t="shared" si="2"/>
        <v>-361137681.99571401</v>
      </c>
      <c r="P24" s="41">
        <v>12011005005</v>
      </c>
      <c r="Q24" s="41">
        <v>22010000</v>
      </c>
    </row>
    <row r="25" spans="1:17" x14ac:dyDescent="0.25">
      <c r="A25" s="37" t="s">
        <v>98</v>
      </c>
      <c r="B25" s="37" t="s">
        <v>95</v>
      </c>
      <c r="C25" s="70" t="s">
        <v>48</v>
      </c>
      <c r="D25" s="388" t="e">
        <f ca="1">_xll.GetData("Description", "ACCT_HNDetail_L50.ACCT_HNDetail_L50 = '"&amp;$B25&amp;"'", "ACCT_HNDetail_L50")</f>
        <v>#NAME?</v>
      </c>
      <c r="E25" s="38">
        <v>-4393855.45</v>
      </c>
      <c r="F25" s="63">
        <v>-6661457.71</v>
      </c>
      <c r="G25" s="63">
        <v>-2793664.8398607499</v>
      </c>
      <c r="H25" s="38">
        <v>-6523419.9100000001</v>
      </c>
      <c r="I25" s="67"/>
      <c r="J25" s="38">
        <f t="shared" si="0"/>
        <v>-6523419.9100000001</v>
      </c>
      <c r="K25" s="67"/>
      <c r="L25" s="38">
        <f t="shared" si="1"/>
        <v>-6523419.9100000001</v>
      </c>
      <c r="M25" s="57" t="s">
        <v>97</v>
      </c>
      <c r="N25" s="63">
        <v>-82045907.519999996</v>
      </c>
      <c r="O25" s="38">
        <f t="shared" si="2"/>
        <v>75522487.609999999</v>
      </c>
      <c r="P25" s="41">
        <v>12011011032</v>
      </c>
      <c r="Q25" s="41">
        <v>22010000</v>
      </c>
    </row>
    <row r="26" spans="1:17" x14ac:dyDescent="0.25">
      <c r="A26" s="37" t="s">
        <v>99</v>
      </c>
      <c r="B26" s="37" t="s">
        <v>99</v>
      </c>
      <c r="C26" s="66" t="s">
        <v>100</v>
      </c>
      <c r="D26" s="66" t="s">
        <v>101</v>
      </c>
      <c r="E26" s="38">
        <v>1.9999997690321E-2</v>
      </c>
      <c r="F26" s="38">
        <v>1.9999995827675001E-2</v>
      </c>
      <c r="G26" s="38">
        <v>1.9999988377094002E-2</v>
      </c>
      <c r="H26" s="38">
        <v>2.0000007003546001E-2</v>
      </c>
      <c r="I26" s="67"/>
      <c r="J26" s="38">
        <f t="shared" si="0"/>
        <v>2.0000007003546001E-2</v>
      </c>
      <c r="K26" s="67"/>
      <c r="L26" s="38">
        <f t="shared" si="1"/>
        <v>2.0000007003546001E-2</v>
      </c>
      <c r="N26" s="38">
        <v>0.25714084506034901</v>
      </c>
      <c r="O26" s="38">
        <f t="shared" si="2"/>
        <v>-0.237140838056803</v>
      </c>
      <c r="P26" s="41">
        <v>12011027555</v>
      </c>
      <c r="Q26" s="41">
        <v>22010000</v>
      </c>
    </row>
    <row r="27" spans="1:17" x14ac:dyDescent="0.25">
      <c r="A27" s="37" t="s">
        <v>102</v>
      </c>
      <c r="B27" s="37" t="s">
        <v>103</v>
      </c>
      <c r="C27" s="70" t="s">
        <v>104</v>
      </c>
      <c r="D27" s="387" t="s">
        <v>105</v>
      </c>
      <c r="E27" s="71">
        <v>0</v>
      </c>
      <c r="F27" s="71">
        <v>0</v>
      </c>
      <c r="G27" s="71">
        <v>0</v>
      </c>
      <c r="H27" s="71">
        <v>0</v>
      </c>
      <c r="I27" s="72"/>
      <c r="J27" s="38">
        <f t="shared" si="0"/>
        <v>0</v>
      </c>
      <c r="K27" s="67"/>
      <c r="L27" s="38">
        <f t="shared" si="1"/>
        <v>0</v>
      </c>
      <c r="N27" s="71">
        <v>0</v>
      </c>
      <c r="O27" s="38">
        <f t="shared" si="2"/>
        <v>0</v>
      </c>
      <c r="P27" s="41">
        <v>12011030323</v>
      </c>
      <c r="Q27" s="41">
        <v>22010000</v>
      </c>
    </row>
    <row r="28" spans="1:17" x14ac:dyDescent="0.25">
      <c r="A28" s="37" t="s">
        <v>106</v>
      </c>
      <c r="B28" s="37" t="s">
        <v>103</v>
      </c>
      <c r="C28" s="387" t="s">
        <v>107</v>
      </c>
      <c r="D28" s="388"/>
      <c r="E28" s="71">
        <v>0</v>
      </c>
      <c r="F28" s="71">
        <v>0</v>
      </c>
      <c r="G28" s="71">
        <v>0</v>
      </c>
      <c r="H28" s="71">
        <v>0</v>
      </c>
      <c r="I28" s="72"/>
      <c r="J28" s="38">
        <f t="shared" si="0"/>
        <v>0</v>
      </c>
      <c r="K28" s="67"/>
      <c r="L28" s="38">
        <f t="shared" si="1"/>
        <v>0</v>
      </c>
      <c r="M28" s="57"/>
      <c r="N28" s="71">
        <v>0</v>
      </c>
      <c r="O28" s="38">
        <f t="shared" si="2"/>
        <v>0</v>
      </c>
      <c r="P28" s="41">
        <v>12011030321</v>
      </c>
      <c r="Q28" s="41">
        <v>22010000</v>
      </c>
    </row>
    <row r="29" spans="1:17" x14ac:dyDescent="0.25">
      <c r="B29" s="37" t="s">
        <v>106</v>
      </c>
      <c r="C29" s="389"/>
      <c r="D29" s="66" t="s">
        <v>108</v>
      </c>
      <c r="E29" s="38">
        <v>961710.99</v>
      </c>
      <c r="F29" s="38">
        <v>1782015.2</v>
      </c>
      <c r="G29" s="38">
        <v>2692882.31</v>
      </c>
      <c r="H29" s="38">
        <v>4596442.96</v>
      </c>
      <c r="I29" s="72"/>
      <c r="J29" s="38">
        <f t="shared" si="0"/>
        <v>4596442.96</v>
      </c>
      <c r="K29" s="67"/>
      <c r="L29" s="38">
        <f t="shared" si="1"/>
        <v>4596442.96</v>
      </c>
      <c r="M29" s="57" t="s">
        <v>109</v>
      </c>
      <c r="N29" s="38">
        <v>37556378.468571402</v>
      </c>
      <c r="O29" s="38">
        <f t="shared" si="2"/>
        <v>-32959935.508571401</v>
      </c>
      <c r="P29" s="41">
        <v>12011025612</v>
      </c>
      <c r="Q29" s="41">
        <v>22010000</v>
      </c>
    </row>
    <row r="30" spans="1:17" x14ac:dyDescent="0.25">
      <c r="B30" s="37" t="s">
        <v>110</v>
      </c>
      <c r="C30" s="389"/>
      <c r="D30" s="66" t="s">
        <v>111</v>
      </c>
      <c r="E30" s="38">
        <v>5582065.7000000002</v>
      </c>
      <c r="F30" s="38">
        <v>5236018.0599999996</v>
      </c>
      <c r="G30" s="38">
        <v>6116366.2400000002</v>
      </c>
      <c r="H30" s="38">
        <v>4994543.62</v>
      </c>
      <c r="I30" s="72"/>
      <c r="J30" s="38">
        <f t="shared" si="0"/>
        <v>4994543.62</v>
      </c>
      <c r="K30" s="67">
        <f>+J30*0.03</f>
        <v>149836.30859999999</v>
      </c>
      <c r="L30" s="38">
        <f t="shared" si="1"/>
        <v>5144379.9286000002</v>
      </c>
      <c r="M30" s="57" t="s">
        <v>112</v>
      </c>
      <c r="N30" s="38">
        <v>60323700.137142897</v>
      </c>
      <c r="O30" s="38">
        <f t="shared" si="2"/>
        <v>-55179320.208542898</v>
      </c>
      <c r="P30" s="41">
        <v>12011015110</v>
      </c>
      <c r="Q30" s="41">
        <v>22010000</v>
      </c>
    </row>
    <row r="31" spans="1:17" x14ac:dyDescent="0.25">
      <c r="A31" s="73"/>
      <c r="B31" s="73" t="s">
        <v>113</v>
      </c>
      <c r="C31" s="388"/>
      <c r="D31" s="66" t="s">
        <v>114</v>
      </c>
      <c r="E31" s="38">
        <v>0</v>
      </c>
      <c r="F31" s="38">
        <v>0</v>
      </c>
      <c r="G31" s="38">
        <v>0</v>
      </c>
      <c r="H31" s="38">
        <v>0</v>
      </c>
      <c r="I31" s="74"/>
      <c r="J31" s="75">
        <f t="shared" si="0"/>
        <v>0</v>
      </c>
      <c r="K31" s="74"/>
      <c r="L31" s="75">
        <f t="shared" si="1"/>
        <v>0</v>
      </c>
      <c r="M31" s="57" t="s">
        <v>97</v>
      </c>
      <c r="N31" s="38">
        <v>0</v>
      </c>
      <c r="O31" s="38">
        <f t="shared" si="2"/>
        <v>0</v>
      </c>
    </row>
    <row r="32" spans="1:17" x14ac:dyDescent="0.25">
      <c r="C32" s="76" t="s">
        <v>115</v>
      </c>
      <c r="D32" s="65"/>
      <c r="E32" s="77">
        <f t="shared" ref="E32:L32" si="3">SUM(E22:E31)</f>
        <v>46844673.269999996</v>
      </c>
      <c r="F32" s="78">
        <f t="shared" si="3"/>
        <v>58167568.009999998</v>
      </c>
      <c r="G32" s="78">
        <f t="shared" si="3"/>
        <v>61142426.325624041</v>
      </c>
      <c r="H32" s="77">
        <f t="shared" si="3"/>
        <v>65424899.660000011</v>
      </c>
      <c r="I32" s="77">
        <f t="shared" si="3"/>
        <v>0</v>
      </c>
      <c r="J32" s="77">
        <f t="shared" si="3"/>
        <v>65424899.660000011</v>
      </c>
      <c r="K32" s="79">
        <f t="shared" si="3"/>
        <v>1240939.7645999999</v>
      </c>
      <c r="L32" s="77">
        <f t="shared" si="3"/>
        <v>66665839.424600013</v>
      </c>
      <c r="N32" s="78">
        <f>SUM(N22:N31)</f>
        <v>740396071.73142624</v>
      </c>
      <c r="O32" s="38">
        <f t="shared" si="2"/>
        <v>-673730232.30682623</v>
      </c>
    </row>
    <row r="33" spans="1:23" ht="6" customHeight="1" x14ac:dyDescent="0.25">
      <c r="C33" s="80"/>
      <c r="D33" s="65"/>
      <c r="E33" s="77"/>
      <c r="F33" s="78"/>
      <c r="G33" s="78"/>
      <c r="H33" s="77"/>
      <c r="I33" s="77"/>
      <c r="J33" s="77"/>
      <c r="K33" s="79"/>
      <c r="L33" s="77"/>
      <c r="N33" s="78"/>
      <c r="O33" s="78"/>
    </row>
    <row r="34" spans="1:23" x14ac:dyDescent="0.25">
      <c r="C34" s="76" t="s">
        <v>116</v>
      </c>
      <c r="D34" s="65"/>
      <c r="F34" s="40"/>
      <c r="G34" s="40"/>
      <c r="L34" s="37"/>
      <c r="N34" s="40"/>
      <c r="O34" s="40"/>
    </row>
    <row r="35" spans="1:23" x14ac:dyDescent="0.25">
      <c r="A35" s="37" t="s">
        <v>117</v>
      </c>
      <c r="B35" s="37" t="s">
        <v>117</v>
      </c>
      <c r="C35" s="66" t="s">
        <v>118</v>
      </c>
      <c r="D35" s="66" t="s">
        <v>116</v>
      </c>
      <c r="E35" s="38">
        <v>43907045.549999997</v>
      </c>
      <c r="F35" s="63">
        <v>28761182.539999999</v>
      </c>
      <c r="G35" s="63">
        <v>22114248.415236</v>
      </c>
      <c r="H35" s="38">
        <v>32227498.859999999</v>
      </c>
      <c r="I35" s="67">
        <v>0</v>
      </c>
      <c r="J35" s="38">
        <f>SUM(H35:I35)</f>
        <v>32227498.859999999</v>
      </c>
      <c r="K35" s="67"/>
      <c r="L35" s="38">
        <f>SUM(J35:K35)</f>
        <v>32227498.859999999</v>
      </c>
      <c r="M35" s="40" t="s">
        <v>119</v>
      </c>
      <c r="N35" s="63">
        <v>377146606.26857197</v>
      </c>
      <c r="O35" s="38">
        <f t="shared" ref="O35:O40" si="4">+L35-N35</f>
        <v>-344919107.40857196</v>
      </c>
      <c r="P35" s="41">
        <v>12011311007</v>
      </c>
      <c r="Q35" s="41">
        <v>22010000</v>
      </c>
      <c r="V35" s="53">
        <f>(56.1*((J7-J3)/366)-H35-J23-J22)</f>
        <v>-13670393.510974312</v>
      </c>
      <c r="W35" s="53">
        <f>(46.2*((L7-L3)/365)-J35-L23-L22)</f>
        <v>-20263722.391031139</v>
      </c>
    </row>
    <row r="36" spans="1:23" x14ac:dyDescent="0.25">
      <c r="A36" s="81" t="s">
        <v>120</v>
      </c>
      <c r="B36" s="37" t="s">
        <v>121</v>
      </c>
      <c r="C36" s="387" t="s">
        <v>122</v>
      </c>
      <c r="D36" s="66" t="s">
        <v>123</v>
      </c>
      <c r="E36" s="38">
        <v>3301466.02</v>
      </c>
      <c r="F36" s="63">
        <v>3514294.93</v>
      </c>
      <c r="G36" s="63">
        <v>3301466.02</v>
      </c>
      <c r="H36" s="38">
        <v>3611047.36</v>
      </c>
      <c r="I36" s="67"/>
      <c r="J36" s="38">
        <f>SUM(H36:I36)</f>
        <v>3611047.36</v>
      </c>
      <c r="K36" s="67"/>
      <c r="L36" s="38">
        <f>SUM(J36:K36)</f>
        <v>3611047.36</v>
      </c>
      <c r="M36" s="40" t="s">
        <v>112</v>
      </c>
      <c r="N36" s="63">
        <v>43138320.154285699</v>
      </c>
      <c r="O36" s="38">
        <f t="shared" si="4"/>
        <v>-39527272.7942857</v>
      </c>
      <c r="P36" s="41">
        <v>12011309510</v>
      </c>
      <c r="Q36" s="41">
        <v>22010000</v>
      </c>
    </row>
    <row r="37" spans="1:23" x14ac:dyDescent="0.25">
      <c r="A37" s="81"/>
      <c r="B37" s="37" t="s">
        <v>124</v>
      </c>
      <c r="C37" s="389"/>
      <c r="D37" s="66" t="s">
        <v>125</v>
      </c>
      <c r="E37" s="38">
        <v>3903339.96</v>
      </c>
      <c r="F37" s="63">
        <v>4256821.54</v>
      </c>
      <c r="G37" s="63">
        <v>4680575.62</v>
      </c>
      <c r="H37" s="38">
        <v>5014332.62</v>
      </c>
      <c r="I37" s="67"/>
      <c r="J37" s="38">
        <f>SUM(H37:I37)</f>
        <v>5014332.62</v>
      </c>
      <c r="K37" s="67"/>
      <c r="L37" s="38">
        <f>SUM(J37:K37)</f>
        <v>5014332.62</v>
      </c>
      <c r="M37" s="40" t="s">
        <v>112</v>
      </c>
      <c r="N37" s="63">
        <v>57808017.377142899</v>
      </c>
      <c r="O37" s="38">
        <f t="shared" si="4"/>
        <v>-52793684.757142901</v>
      </c>
      <c r="P37" s="41">
        <v>12011310019</v>
      </c>
      <c r="Q37" s="41">
        <v>22010000</v>
      </c>
    </row>
    <row r="38" spans="1:23" x14ac:dyDescent="0.25">
      <c r="A38" s="81"/>
      <c r="B38" s="37" t="s">
        <v>126</v>
      </c>
      <c r="C38" s="389"/>
      <c r="D38" s="66" t="s">
        <v>127</v>
      </c>
      <c r="E38" s="38">
        <v>2993241.36</v>
      </c>
      <c r="F38" s="63">
        <v>3134402.92</v>
      </c>
      <c r="G38" s="63">
        <v>2993241.36</v>
      </c>
      <c r="H38" s="38">
        <v>3134402.92</v>
      </c>
      <c r="I38" s="67"/>
      <c r="J38" s="38">
        <f>SUM(H38:I38)</f>
        <v>3134402.92</v>
      </c>
      <c r="K38" s="67"/>
      <c r="L38" s="38">
        <f>SUM(J38:K38)</f>
        <v>3134402.92</v>
      </c>
      <c r="M38" s="40" t="s">
        <v>112</v>
      </c>
      <c r="N38" s="63">
        <v>37612835.039999999</v>
      </c>
      <c r="O38" s="38">
        <f t="shared" si="4"/>
        <v>-34478432.119999997</v>
      </c>
      <c r="P38" s="41">
        <v>12011310557</v>
      </c>
      <c r="Q38" s="41">
        <v>22010000</v>
      </c>
    </row>
    <row r="39" spans="1:23" x14ac:dyDescent="0.25">
      <c r="A39" s="73"/>
      <c r="B39" s="73" t="s">
        <v>128</v>
      </c>
      <c r="C39" s="388"/>
      <c r="D39" s="66" t="s">
        <v>129</v>
      </c>
      <c r="E39" s="75">
        <v>0</v>
      </c>
      <c r="F39" s="82">
        <v>0</v>
      </c>
      <c r="G39" s="82">
        <v>0</v>
      </c>
      <c r="H39" s="75">
        <v>0</v>
      </c>
      <c r="I39" s="74"/>
      <c r="J39" s="75">
        <f>SUM(H39:I39)</f>
        <v>0</v>
      </c>
      <c r="K39" s="74"/>
      <c r="L39" s="75">
        <f>SUM(J39:K39)</f>
        <v>0</v>
      </c>
      <c r="N39" s="82">
        <v>0</v>
      </c>
      <c r="O39" s="38">
        <f t="shared" si="4"/>
        <v>0</v>
      </c>
      <c r="P39" s="41">
        <v>12011312115</v>
      </c>
      <c r="Q39" s="41">
        <v>22010000</v>
      </c>
    </row>
    <row r="40" spans="1:23" x14ac:dyDescent="0.25">
      <c r="C40" s="83" t="s">
        <v>130</v>
      </c>
      <c r="D40" s="65"/>
      <c r="E40" s="77">
        <f t="shared" ref="E40:L40" si="5">SUM(E35:E39)</f>
        <v>54105092.890000001</v>
      </c>
      <c r="F40" s="78">
        <f t="shared" si="5"/>
        <v>39666701.93</v>
      </c>
      <c r="G40" s="78">
        <f t="shared" si="5"/>
        <v>33089531.415236</v>
      </c>
      <c r="H40" s="77">
        <f t="shared" si="5"/>
        <v>43987281.759999998</v>
      </c>
      <c r="I40" s="77">
        <f t="shared" si="5"/>
        <v>0</v>
      </c>
      <c r="J40" s="77">
        <f t="shared" si="5"/>
        <v>43987281.759999998</v>
      </c>
      <c r="K40" s="79">
        <f t="shared" si="5"/>
        <v>0</v>
      </c>
      <c r="L40" s="77">
        <f t="shared" si="5"/>
        <v>43987281.759999998</v>
      </c>
      <c r="N40" s="78">
        <f>SUM(N35:N39)</f>
        <v>515705778.84000057</v>
      </c>
      <c r="O40" s="38">
        <f t="shared" si="4"/>
        <v>-471718497.08000058</v>
      </c>
    </row>
    <row r="41" spans="1:23" ht="6" customHeight="1" x14ac:dyDescent="0.25">
      <c r="F41" s="40"/>
      <c r="G41" s="40"/>
      <c r="L41" s="37"/>
      <c r="N41" s="40"/>
      <c r="O41" s="40"/>
    </row>
    <row r="42" spans="1:23" x14ac:dyDescent="0.25">
      <c r="C42" s="76" t="s">
        <v>131</v>
      </c>
      <c r="D42" s="387" t="s">
        <v>132</v>
      </c>
      <c r="F42" s="40"/>
      <c r="G42" s="40"/>
      <c r="L42" s="37"/>
      <c r="N42" s="40"/>
      <c r="O42" s="40"/>
    </row>
    <row r="43" spans="1:23" x14ac:dyDescent="0.25">
      <c r="C43" s="76" t="s">
        <v>133</v>
      </c>
      <c r="D43" s="389"/>
      <c r="F43" s="40"/>
      <c r="G43" s="84"/>
      <c r="H43" s="85" t="s">
        <v>134</v>
      </c>
      <c r="I43" s="86">
        <f>7687767-(H48-F48)</f>
        <v>4551524.1200000048</v>
      </c>
      <c r="K43" s="86">
        <v>11131135.2642</v>
      </c>
      <c r="L43" s="37"/>
      <c r="N43" s="40"/>
      <c r="O43" s="40"/>
    </row>
    <row r="44" spans="1:23" x14ac:dyDescent="0.25">
      <c r="A44" s="37" t="s">
        <v>135</v>
      </c>
      <c r="B44" s="37" t="s">
        <v>136</v>
      </c>
      <c r="C44" s="70" t="s">
        <v>137</v>
      </c>
      <c r="D44" s="389"/>
      <c r="E44" s="71">
        <v>127840922.33</v>
      </c>
      <c r="F44" s="71">
        <v>128624405.55</v>
      </c>
      <c r="G44" s="71">
        <v>134957023.49946001</v>
      </c>
      <c r="H44" s="71">
        <v>129549927.55</v>
      </c>
      <c r="I44" s="72">
        <f>I$43*(H44/H$48)</f>
        <v>3144183.1664009825</v>
      </c>
      <c r="J44" s="38">
        <f>SUM(H44:I44)</f>
        <v>132694110.71640098</v>
      </c>
      <c r="K44" s="72">
        <f>K$43*(J44/J$48)-5600000</f>
        <v>2089364.5288712559</v>
      </c>
      <c r="L44" s="38">
        <f>SUM(J44:K44)</f>
        <v>134783475.24527225</v>
      </c>
      <c r="M44" s="40" t="s">
        <v>112</v>
      </c>
      <c r="N44" s="71">
        <v>1551741745.11429</v>
      </c>
      <c r="O44" s="38">
        <f>+L44-N44</f>
        <v>-1416958269.8690178</v>
      </c>
      <c r="P44" s="41">
        <v>12031100001</v>
      </c>
      <c r="Q44" s="41">
        <v>22010000</v>
      </c>
    </row>
    <row r="45" spans="1:23" x14ac:dyDescent="0.25">
      <c r="A45" s="37" t="s">
        <v>138</v>
      </c>
      <c r="B45" s="37" t="s">
        <v>136</v>
      </c>
      <c r="C45" s="70" t="s">
        <v>139</v>
      </c>
      <c r="D45" s="389"/>
      <c r="E45" s="71">
        <v>2690489.45</v>
      </c>
      <c r="F45" s="71">
        <v>2855930.45</v>
      </c>
      <c r="G45" s="71">
        <v>3008431.6522777402</v>
      </c>
      <c r="H45" s="71">
        <v>2906768.89</v>
      </c>
      <c r="I45" s="72">
        <f>I$43*(H45/H$48)</f>
        <v>70547.425115530845</v>
      </c>
      <c r="J45" s="38">
        <f>SUM(H45:I45)</f>
        <v>2977316.315115531</v>
      </c>
      <c r="K45" s="72">
        <f>K$43*(J45/J$48)</f>
        <v>172529.66496462142</v>
      </c>
      <c r="L45" s="38">
        <f>SUM(J45:K45)</f>
        <v>3149845.9800801524</v>
      </c>
      <c r="M45" s="40" t="s">
        <v>112</v>
      </c>
      <c r="N45" s="71">
        <v>34448563.697142899</v>
      </c>
      <c r="O45" s="38">
        <f>+L45-N45</f>
        <v>-31298717.717062745</v>
      </c>
      <c r="P45" s="41">
        <v>12031110400</v>
      </c>
      <c r="Q45" s="41">
        <v>22010000</v>
      </c>
    </row>
    <row r="46" spans="1:23" x14ac:dyDescent="0.25">
      <c r="A46" s="37" t="s">
        <v>140</v>
      </c>
      <c r="B46" s="37" t="s">
        <v>136</v>
      </c>
      <c r="C46" s="70" t="s">
        <v>141</v>
      </c>
      <c r="D46" s="389"/>
      <c r="E46" s="71">
        <v>51285823.469999999</v>
      </c>
      <c r="F46" s="71">
        <v>52920084.469999999</v>
      </c>
      <c r="G46" s="71">
        <v>54487066.065405004</v>
      </c>
      <c r="H46" s="71">
        <v>55079966.909999996</v>
      </c>
      <c r="I46" s="72">
        <f>I$43*(H46/H$48)</f>
        <v>1336793.5284834912</v>
      </c>
      <c r="J46" s="38">
        <f>SUM(H46:I46)</f>
        <v>56416760.438483484</v>
      </c>
      <c r="K46" s="72">
        <f>K$43*(J46/J$48)+5600000</f>
        <v>8869241.0703641213</v>
      </c>
      <c r="L46" s="38">
        <f>SUM(J46:K46)</f>
        <v>65286001.508847609</v>
      </c>
      <c r="M46" s="40" t="s">
        <v>112</v>
      </c>
      <c r="N46" s="71">
        <v>647582529.32571495</v>
      </c>
      <c r="O46" s="38">
        <f>+L46-N46</f>
        <v>-582296527.81686735</v>
      </c>
      <c r="P46" s="41">
        <v>12031100006</v>
      </c>
      <c r="Q46" s="41">
        <v>22010000</v>
      </c>
    </row>
    <row r="47" spans="1:23" x14ac:dyDescent="0.25">
      <c r="A47" s="37" t="s">
        <v>142</v>
      </c>
      <c r="B47" s="37" t="s">
        <v>136</v>
      </c>
      <c r="C47" s="66" t="s">
        <v>143</v>
      </c>
      <c r="D47" s="389"/>
      <c r="E47" s="71">
        <v>0</v>
      </c>
      <c r="F47" s="71">
        <v>0</v>
      </c>
      <c r="G47" s="71">
        <v>0</v>
      </c>
      <c r="H47" s="71">
        <v>0</v>
      </c>
      <c r="I47" s="72">
        <f>I$43*(H47/H$48)</f>
        <v>0</v>
      </c>
      <c r="J47" s="38">
        <f>SUM(H47:I47)</f>
        <v>0</v>
      </c>
      <c r="K47" s="72">
        <f>K$43*(J47/J$48)</f>
        <v>0</v>
      </c>
      <c r="L47" s="38">
        <f>SUM(J47:K47)</f>
        <v>0</v>
      </c>
      <c r="M47" s="40" t="s">
        <v>112</v>
      </c>
      <c r="N47" s="71">
        <v>0</v>
      </c>
      <c r="O47" s="38">
        <f>+L47-N47</f>
        <v>0</v>
      </c>
      <c r="P47" s="41">
        <v>25011100009</v>
      </c>
      <c r="Q47" s="41">
        <v>22010000</v>
      </c>
    </row>
    <row r="48" spans="1:23" x14ac:dyDescent="0.25">
      <c r="C48" s="76" t="s">
        <v>144</v>
      </c>
      <c r="D48" s="389"/>
      <c r="E48" s="77">
        <f t="shared" ref="E48:L48" si="6">SUM(E44:E47)</f>
        <v>181817235.25</v>
      </c>
      <c r="F48" s="77">
        <f t="shared" si="6"/>
        <v>184400420.47</v>
      </c>
      <c r="G48" s="77">
        <f t="shared" si="6"/>
        <v>192452521.21714276</v>
      </c>
      <c r="H48" s="77">
        <f t="shared" si="6"/>
        <v>187536663.34999999</v>
      </c>
      <c r="I48" s="77">
        <f t="shared" si="6"/>
        <v>4551524.1200000048</v>
      </c>
      <c r="J48" s="77">
        <f t="shared" si="6"/>
        <v>192088187.47</v>
      </c>
      <c r="K48" s="79">
        <f t="shared" si="6"/>
        <v>11131135.264199998</v>
      </c>
      <c r="L48" s="77">
        <f t="shared" si="6"/>
        <v>203219322.7342</v>
      </c>
      <c r="N48" s="77">
        <f>SUM(N44:N47)</f>
        <v>2233772838.1371479</v>
      </c>
      <c r="O48" s="38">
        <f>+L48-N48</f>
        <v>-2030553515.4029479</v>
      </c>
    </row>
    <row r="49" spans="1:17" x14ac:dyDescent="0.25">
      <c r="C49" s="76" t="s">
        <v>145</v>
      </c>
      <c r="D49" s="389"/>
      <c r="F49" s="40"/>
      <c r="G49" s="40"/>
      <c r="L49" s="37"/>
      <c r="N49" s="40"/>
      <c r="O49" s="40"/>
    </row>
    <row r="50" spans="1:17" x14ac:dyDescent="0.25">
      <c r="A50" s="37" t="s">
        <v>146</v>
      </c>
      <c r="B50" s="37" t="s">
        <v>136</v>
      </c>
      <c r="C50" s="70" t="s">
        <v>137</v>
      </c>
      <c r="D50" s="389"/>
      <c r="E50" s="71">
        <v>-82177939.079999998</v>
      </c>
      <c r="F50" s="71">
        <v>-86773806.920000002</v>
      </c>
      <c r="G50" s="71">
        <v>-91536064.491328999</v>
      </c>
      <c r="H50" s="71">
        <v>-89344637.810000002</v>
      </c>
      <c r="I50" s="72">
        <f>-($J$3-$H$3)*(H50/$H$53)</f>
        <v>-1870271.9540498117</v>
      </c>
      <c r="J50" s="38">
        <f>SUM(H50:I50)</f>
        <v>-91214909.764049813</v>
      </c>
      <c r="K50" s="72">
        <f>-($L$3)*(J50/$J$53)</f>
        <v>-4651772.6064916616</v>
      </c>
      <c r="L50" s="38">
        <f>SUM(J50:K50)</f>
        <v>-95866682.370541468</v>
      </c>
      <c r="M50" s="40" t="s">
        <v>112</v>
      </c>
      <c r="N50" s="71">
        <v>-1058940664.08</v>
      </c>
      <c r="O50" s="38">
        <f>+L50-N50</f>
        <v>963073981.70945859</v>
      </c>
      <c r="P50" s="41">
        <v>12031150003</v>
      </c>
      <c r="Q50" s="41">
        <v>22010000</v>
      </c>
    </row>
    <row r="51" spans="1:17" x14ac:dyDescent="0.25">
      <c r="A51" s="37" t="s">
        <v>147</v>
      </c>
      <c r="B51" s="37" t="s">
        <v>136</v>
      </c>
      <c r="C51" s="70" t="s">
        <v>148</v>
      </c>
      <c r="D51" s="389"/>
      <c r="E51" s="71">
        <v>-38591067.350000001</v>
      </c>
      <c r="F51" s="71">
        <v>-40879613.060000002</v>
      </c>
      <c r="G51" s="71">
        <v>-43085328.825813897</v>
      </c>
      <c r="H51" s="71">
        <v>-42162808.240000002</v>
      </c>
      <c r="I51" s="72">
        <f>-($J$3-$H$3)*(H51/$H$53)</f>
        <v>-882603.81023589836</v>
      </c>
      <c r="J51" s="38">
        <f>SUM(H51:I51)</f>
        <v>-43045412.050235897</v>
      </c>
      <c r="K51" s="72">
        <f>-($L$3)*(J51/$J$53)</f>
        <v>-2195227.3935083388</v>
      </c>
      <c r="L51" s="38">
        <f>SUM(J51:K51)</f>
        <v>-45240639.443744235</v>
      </c>
      <c r="M51" s="40" t="s">
        <v>112</v>
      </c>
      <c r="N51" s="71">
        <v>-499334362.234285</v>
      </c>
      <c r="O51" s="38">
        <f>+L51-N51</f>
        <v>454093722.79054075</v>
      </c>
      <c r="P51" s="41">
        <v>12031150005</v>
      </c>
      <c r="Q51" s="41">
        <v>22010000</v>
      </c>
    </row>
    <row r="52" spans="1:17" x14ac:dyDescent="0.25">
      <c r="A52" s="37" t="s">
        <v>149</v>
      </c>
      <c r="B52" s="37" t="s">
        <v>136</v>
      </c>
      <c r="C52" s="70" t="s">
        <v>150</v>
      </c>
      <c r="D52" s="389"/>
      <c r="E52" s="71">
        <v>0</v>
      </c>
      <c r="F52" s="71">
        <v>0</v>
      </c>
      <c r="G52" s="71">
        <v>0</v>
      </c>
      <c r="H52" s="71">
        <v>0</v>
      </c>
      <c r="I52" s="72"/>
      <c r="J52" s="38">
        <f>SUM(H52:I52)</f>
        <v>0</v>
      </c>
      <c r="K52" s="67"/>
      <c r="L52" s="38">
        <f>SUM(J52:K52)</f>
        <v>0</v>
      </c>
      <c r="M52" s="40" t="s">
        <v>112</v>
      </c>
      <c r="N52" s="71">
        <v>0</v>
      </c>
      <c r="O52" s="38">
        <f>+L52-N52</f>
        <v>0</v>
      </c>
      <c r="P52" s="41">
        <v>25011150009</v>
      </c>
      <c r="Q52" s="41">
        <v>22010000</v>
      </c>
    </row>
    <row r="53" spans="1:17" x14ac:dyDescent="0.25">
      <c r="A53" s="73"/>
      <c r="B53" s="73"/>
      <c r="C53" s="87" t="s">
        <v>151</v>
      </c>
      <c r="D53" s="388"/>
      <c r="E53" s="88">
        <f t="shared" ref="E53:L53" si="7">SUM(E49:E51)</f>
        <v>-120769006.43000001</v>
      </c>
      <c r="F53" s="89">
        <f t="shared" si="7"/>
        <v>-127653419.98</v>
      </c>
      <c r="G53" s="89">
        <f t="shared" si="7"/>
        <v>-134621393.3171429</v>
      </c>
      <c r="H53" s="88">
        <f t="shared" si="7"/>
        <v>-131507446.05000001</v>
      </c>
      <c r="I53" s="88">
        <f t="shared" si="7"/>
        <v>-2752875.7642857102</v>
      </c>
      <c r="J53" s="88">
        <f t="shared" si="7"/>
        <v>-134260321.8142857</v>
      </c>
      <c r="K53" s="90">
        <f t="shared" si="7"/>
        <v>-6847000</v>
      </c>
      <c r="L53" s="88">
        <f t="shared" si="7"/>
        <v>-141107321.8142857</v>
      </c>
      <c r="N53" s="89">
        <f>SUM(N49:N51)</f>
        <v>-1558275026.314285</v>
      </c>
      <c r="O53" s="38">
        <f>+L53-N53</f>
        <v>1417167704.4999993</v>
      </c>
    </row>
    <row r="54" spans="1:17" x14ac:dyDescent="0.25">
      <c r="C54" s="64" t="s">
        <v>131</v>
      </c>
      <c r="D54" s="65"/>
      <c r="E54" s="77">
        <f t="shared" ref="E54:L54" si="8">+E48+E53</f>
        <v>61048228.819999993</v>
      </c>
      <c r="F54" s="91">
        <f t="shared" si="8"/>
        <v>56747000.489999995</v>
      </c>
      <c r="G54" s="77">
        <f t="shared" si="8"/>
        <v>57831127.899999857</v>
      </c>
      <c r="H54" s="77">
        <f t="shared" si="8"/>
        <v>56029217.299999982</v>
      </c>
      <c r="I54" s="77">
        <f t="shared" si="8"/>
        <v>1798648.3557142946</v>
      </c>
      <c r="J54" s="77">
        <f t="shared" si="8"/>
        <v>57827865.655714303</v>
      </c>
      <c r="K54" s="79">
        <f t="shared" si="8"/>
        <v>4284135.2641999982</v>
      </c>
      <c r="L54" s="77">
        <f t="shared" si="8"/>
        <v>62112000.919914305</v>
      </c>
      <c r="N54" s="77">
        <f>+N48+N53</f>
        <v>675497811.82286286</v>
      </c>
      <c r="O54" s="38">
        <f>+L54-N54</f>
        <v>-613385810.90294862</v>
      </c>
    </row>
    <row r="55" spans="1:17" x14ac:dyDescent="0.25">
      <c r="C55" s="65"/>
      <c r="D55" s="65"/>
      <c r="E55" s="38"/>
      <c r="F55" s="63"/>
      <c r="G55" s="63"/>
      <c r="H55" s="38"/>
      <c r="I55" s="38"/>
      <c r="J55" s="38"/>
      <c r="N55" s="63"/>
      <c r="O55" s="63"/>
    </row>
    <row r="56" spans="1:17" x14ac:dyDescent="0.25">
      <c r="A56" s="37" t="s">
        <v>152</v>
      </c>
      <c r="B56" s="37" t="s">
        <v>153</v>
      </c>
      <c r="C56" s="387" t="s">
        <v>154</v>
      </c>
      <c r="D56" s="66" t="s">
        <v>155</v>
      </c>
      <c r="E56" s="38">
        <v>3520888.65</v>
      </c>
      <c r="F56" s="63">
        <v>458000</v>
      </c>
      <c r="G56" s="63">
        <v>3531291.92</v>
      </c>
      <c r="H56" s="38">
        <v>458000</v>
      </c>
      <c r="I56" s="67"/>
      <c r="J56" s="38">
        <f t="shared" ref="J56:J63" si="9">SUM(H56:I56)</f>
        <v>458000</v>
      </c>
      <c r="K56" s="67"/>
      <c r="L56" s="38">
        <f t="shared" ref="L56:L63" si="10">SUM(J56:K56)</f>
        <v>458000</v>
      </c>
      <c r="M56" s="57" t="s">
        <v>97</v>
      </c>
      <c r="N56" s="63">
        <v>5496000</v>
      </c>
      <c r="O56" s="38">
        <f t="shared" ref="O56:O64" si="11">+L56-N56</f>
        <v>-5038000</v>
      </c>
      <c r="P56" s="41">
        <v>12011030322</v>
      </c>
      <c r="Q56" s="41">
        <v>22010000</v>
      </c>
    </row>
    <row r="57" spans="1:17" x14ac:dyDescent="0.25">
      <c r="A57" s="37" t="s">
        <v>152</v>
      </c>
      <c r="B57" s="37" t="s">
        <v>152</v>
      </c>
      <c r="C57" s="389"/>
      <c r="D57" s="66" t="s">
        <v>156</v>
      </c>
      <c r="E57" s="38">
        <v>0</v>
      </c>
      <c r="F57" s="63">
        <v>0</v>
      </c>
      <c r="G57" s="63">
        <v>0</v>
      </c>
      <c r="H57" s="38">
        <v>0</v>
      </c>
      <c r="I57" s="67"/>
      <c r="J57" s="38">
        <f t="shared" si="9"/>
        <v>0</v>
      </c>
      <c r="K57" s="67"/>
      <c r="L57" s="38">
        <f t="shared" si="10"/>
        <v>0</v>
      </c>
      <c r="M57" s="40" t="s">
        <v>97</v>
      </c>
      <c r="N57" s="63">
        <v>0</v>
      </c>
      <c r="O57" s="38">
        <f t="shared" si="11"/>
        <v>0</v>
      </c>
      <c r="P57" s="41">
        <v>17201000042</v>
      </c>
      <c r="Q57" s="41">
        <v>22010000</v>
      </c>
    </row>
    <row r="58" spans="1:17" x14ac:dyDescent="0.25">
      <c r="A58" s="37" t="s">
        <v>152</v>
      </c>
      <c r="B58" s="37" t="s">
        <v>157</v>
      </c>
      <c r="C58" s="389"/>
      <c r="D58" s="66" t="s">
        <v>158</v>
      </c>
      <c r="E58" s="38">
        <v>0</v>
      </c>
      <c r="F58" s="63">
        <v>0</v>
      </c>
      <c r="G58" s="63">
        <v>0</v>
      </c>
      <c r="H58" s="38">
        <v>0</v>
      </c>
      <c r="I58" s="67"/>
      <c r="J58" s="38">
        <f t="shared" si="9"/>
        <v>0</v>
      </c>
      <c r="K58" s="67"/>
      <c r="L58" s="38">
        <f t="shared" si="10"/>
        <v>0</v>
      </c>
      <c r="N58" s="63">
        <v>0</v>
      </c>
      <c r="O58" s="38">
        <f t="shared" si="11"/>
        <v>0</v>
      </c>
      <c r="P58" s="41">
        <v>12011200200</v>
      </c>
      <c r="Q58" s="41">
        <v>22010000</v>
      </c>
    </row>
    <row r="59" spans="1:17" x14ac:dyDescent="0.25">
      <c r="A59" s="37" t="s">
        <v>152</v>
      </c>
      <c r="B59" s="37" t="s">
        <v>159</v>
      </c>
      <c r="C59" s="389"/>
      <c r="D59" s="66" t="s">
        <v>160</v>
      </c>
      <c r="E59" s="38">
        <v>0</v>
      </c>
      <c r="F59" s="63">
        <v>0</v>
      </c>
      <c r="G59" s="63">
        <v>0</v>
      </c>
      <c r="H59" s="38">
        <v>0</v>
      </c>
      <c r="I59" s="67"/>
      <c r="J59" s="38">
        <f t="shared" si="9"/>
        <v>0</v>
      </c>
      <c r="K59" s="67"/>
      <c r="L59" s="38">
        <f t="shared" si="10"/>
        <v>0</v>
      </c>
      <c r="N59" s="63">
        <v>0</v>
      </c>
      <c r="O59" s="38">
        <f t="shared" si="11"/>
        <v>0</v>
      </c>
      <c r="P59" s="41">
        <v>19071028102</v>
      </c>
      <c r="Q59" s="41">
        <v>22010000</v>
      </c>
    </row>
    <row r="60" spans="1:17" x14ac:dyDescent="0.25">
      <c r="A60" s="37" t="s">
        <v>152</v>
      </c>
      <c r="B60" s="37" t="s">
        <v>161</v>
      </c>
      <c r="C60" s="389"/>
      <c r="D60" s="66" t="s">
        <v>162</v>
      </c>
      <c r="E60" s="38">
        <v>0</v>
      </c>
      <c r="F60" s="63">
        <v>0</v>
      </c>
      <c r="G60" s="63">
        <v>0</v>
      </c>
      <c r="H60" s="38">
        <v>0</v>
      </c>
      <c r="I60" s="67"/>
      <c r="J60" s="38">
        <f t="shared" si="9"/>
        <v>0</v>
      </c>
      <c r="K60" s="67"/>
      <c r="L60" s="38">
        <f t="shared" si="10"/>
        <v>0</v>
      </c>
      <c r="N60" s="63">
        <v>0</v>
      </c>
      <c r="O60" s="38">
        <f t="shared" si="11"/>
        <v>0</v>
      </c>
      <c r="P60" s="41">
        <v>12011029051</v>
      </c>
      <c r="Q60" s="41">
        <v>22010000</v>
      </c>
    </row>
    <row r="61" spans="1:17" x14ac:dyDescent="0.25">
      <c r="A61" s="37" t="s">
        <v>152</v>
      </c>
      <c r="B61" s="37" t="s">
        <v>163</v>
      </c>
      <c r="C61" s="389"/>
      <c r="D61" s="66" t="s">
        <v>164</v>
      </c>
      <c r="E61" s="38">
        <v>8267197.5599999996</v>
      </c>
      <c r="F61" s="63">
        <v>7904471.3200000003</v>
      </c>
      <c r="G61" s="63">
        <v>6628076.9699999997</v>
      </c>
      <c r="H61" s="38">
        <v>8424328.7799999993</v>
      </c>
      <c r="I61" s="67"/>
      <c r="J61" s="38">
        <f t="shared" si="9"/>
        <v>8424328.7799999993</v>
      </c>
      <c r="K61" s="67"/>
      <c r="L61" s="38">
        <f t="shared" si="10"/>
        <v>8424328.7799999993</v>
      </c>
      <c r="M61" s="57" t="s">
        <v>165</v>
      </c>
      <c r="N61" s="63">
        <v>94431475.217142597</v>
      </c>
      <c r="O61" s="38">
        <f t="shared" si="11"/>
        <v>-86007146.437142596</v>
      </c>
      <c r="P61" s="41">
        <v>12011200100</v>
      </c>
      <c r="Q61" s="41">
        <v>22010000</v>
      </c>
    </row>
    <row r="62" spans="1:17" x14ac:dyDescent="0.25">
      <c r="A62" s="37" t="s">
        <v>152</v>
      </c>
      <c r="B62" s="37" t="s">
        <v>166</v>
      </c>
      <c r="C62" s="389"/>
      <c r="D62" s="66" t="s">
        <v>167</v>
      </c>
      <c r="E62" s="38">
        <v>0</v>
      </c>
      <c r="F62" s="63">
        <v>0</v>
      </c>
      <c r="G62" s="63">
        <v>0</v>
      </c>
      <c r="H62" s="38">
        <v>0</v>
      </c>
      <c r="I62" s="67"/>
      <c r="J62" s="38">
        <f t="shared" si="9"/>
        <v>0</v>
      </c>
      <c r="K62" s="67"/>
      <c r="L62" s="38">
        <f t="shared" si="10"/>
        <v>0</v>
      </c>
      <c r="N62" s="63">
        <v>0</v>
      </c>
      <c r="O62" s="38">
        <f t="shared" si="11"/>
        <v>0</v>
      </c>
      <c r="P62" s="41">
        <v>12011312015</v>
      </c>
      <c r="Q62" s="41">
        <v>22010000</v>
      </c>
    </row>
    <row r="63" spans="1:17" ht="15.75" thickBot="1" x14ac:dyDescent="0.3">
      <c r="A63" s="92" t="s">
        <v>152</v>
      </c>
      <c r="B63" s="92" t="s">
        <v>168</v>
      </c>
      <c r="C63" s="390"/>
      <c r="D63" s="93" t="s">
        <v>169</v>
      </c>
      <c r="E63" s="94">
        <v>0</v>
      </c>
      <c r="F63" s="95">
        <v>0</v>
      </c>
      <c r="G63" s="95">
        <v>0</v>
      </c>
      <c r="H63" s="96">
        <v>0</v>
      </c>
      <c r="I63" s="97"/>
      <c r="J63" s="96">
        <f t="shared" si="9"/>
        <v>0</v>
      </c>
      <c r="K63" s="97"/>
      <c r="L63" s="96">
        <f t="shared" si="10"/>
        <v>0</v>
      </c>
      <c r="N63" s="95">
        <v>0</v>
      </c>
      <c r="O63" s="38">
        <f t="shared" si="11"/>
        <v>0</v>
      </c>
      <c r="P63" s="41">
        <v>10001209050</v>
      </c>
      <c r="Q63" s="41">
        <v>22010000</v>
      </c>
    </row>
    <row r="64" spans="1:17" x14ac:dyDescent="0.25">
      <c r="A64" s="40"/>
      <c r="B64" s="40"/>
      <c r="C64" s="68" t="s">
        <v>170</v>
      </c>
      <c r="D64" s="68"/>
      <c r="E64" s="78">
        <f t="shared" ref="E64:L64" si="12">E32+E40+E54+SUM(E56:E63)</f>
        <v>173786081.19</v>
      </c>
      <c r="F64" s="78">
        <f t="shared" si="12"/>
        <v>162943741.75</v>
      </c>
      <c r="G64" s="78">
        <f t="shared" si="12"/>
        <v>162222454.53085989</v>
      </c>
      <c r="H64" s="78">
        <f t="shared" si="12"/>
        <v>174323727.5</v>
      </c>
      <c r="I64" s="78">
        <f t="shared" si="12"/>
        <v>1798648.3557142946</v>
      </c>
      <c r="J64" s="78">
        <f t="shared" si="12"/>
        <v>176122375.85571432</v>
      </c>
      <c r="K64" s="98">
        <f t="shared" si="12"/>
        <v>5525075.0287999976</v>
      </c>
      <c r="L64" s="78">
        <f t="shared" si="12"/>
        <v>181647450.8845143</v>
      </c>
      <c r="N64" s="78">
        <f>N32+N40+N54+SUM(N56:N63)</f>
        <v>2031527137.6114323</v>
      </c>
      <c r="O64" s="38">
        <f t="shared" si="11"/>
        <v>-1849879686.726918</v>
      </c>
    </row>
    <row r="65" spans="1:21" x14ac:dyDescent="0.25">
      <c r="A65" s="40"/>
      <c r="B65" s="40"/>
      <c r="C65" s="40"/>
      <c r="D65" s="40"/>
      <c r="E65" s="40"/>
      <c r="F65" s="99"/>
      <c r="G65" s="99"/>
      <c r="L65" s="37"/>
      <c r="N65" s="99"/>
      <c r="O65" s="99"/>
    </row>
    <row r="66" spans="1:21" x14ac:dyDescent="0.25">
      <c r="A66" s="62"/>
      <c r="B66" s="62"/>
      <c r="C66" s="60" t="s">
        <v>171</v>
      </c>
      <c r="D66" s="61"/>
      <c r="E66" s="59"/>
      <c r="F66" s="59"/>
      <c r="G66" s="59"/>
      <c r="H66" s="59"/>
      <c r="I66" s="59"/>
      <c r="J66" s="59"/>
      <c r="K66" s="62"/>
      <c r="L66" s="59"/>
      <c r="N66" s="59"/>
      <c r="O66" s="59"/>
    </row>
    <row r="67" spans="1:21" x14ac:dyDescent="0.25">
      <c r="A67" s="63"/>
      <c r="B67" s="63"/>
      <c r="C67" s="100" t="s">
        <v>172</v>
      </c>
      <c r="D67" s="101"/>
      <c r="E67" s="63"/>
      <c r="F67" s="63"/>
      <c r="G67" s="63"/>
      <c r="H67" s="63"/>
      <c r="I67" s="102"/>
      <c r="J67" s="63"/>
      <c r="K67" s="63"/>
      <c r="L67" s="63"/>
      <c r="N67" s="63"/>
      <c r="O67" s="63"/>
    </row>
    <row r="68" spans="1:21" x14ac:dyDescent="0.25">
      <c r="A68" s="38"/>
      <c r="B68" s="38"/>
      <c r="C68" s="100" t="s">
        <v>46</v>
      </c>
      <c r="D68" s="65"/>
      <c r="E68" s="53"/>
      <c r="F68" s="53"/>
      <c r="G68" s="53"/>
      <c r="H68" s="53"/>
      <c r="I68" s="55"/>
      <c r="J68" s="53"/>
      <c r="L68" s="53"/>
      <c r="N68" s="53"/>
      <c r="O68" s="53"/>
    </row>
    <row r="69" spans="1:21" x14ac:dyDescent="0.25">
      <c r="A69" s="103" t="s">
        <v>173</v>
      </c>
      <c r="B69" s="103" t="s">
        <v>173</v>
      </c>
      <c r="C69" s="66" t="s">
        <v>174</v>
      </c>
      <c r="D69" s="66" t="s">
        <v>174</v>
      </c>
      <c r="E69" s="38">
        <v>5779880.4100000001</v>
      </c>
      <c r="F69" s="63">
        <v>5757680.7000000002</v>
      </c>
      <c r="G69" s="63">
        <v>9829216.8716732804</v>
      </c>
      <c r="H69" s="38">
        <v>10231968.390000001</v>
      </c>
      <c r="I69" s="67"/>
      <c r="J69" s="38">
        <f t="shared" ref="J69:J80" si="13">SUM(H69:I69)</f>
        <v>10231968.390000001</v>
      </c>
      <c r="K69" s="67">
        <f>(J69/((J7-J3))*(L7-L3))-J69</f>
        <v>671189.958739575</v>
      </c>
      <c r="L69" s="38">
        <f t="shared" ref="L69:L80" si="14">SUM(J69:K69)</f>
        <v>10903158.348739576</v>
      </c>
      <c r="M69" s="57" t="s">
        <v>175</v>
      </c>
      <c r="N69" s="63">
        <v>86464997.160000101</v>
      </c>
      <c r="O69" s="38">
        <f t="shared" ref="O69:O81" si="15">+L69-N69</f>
        <v>-75561838.811260521</v>
      </c>
      <c r="P69" s="41">
        <v>12012005040</v>
      </c>
      <c r="Q69" s="41">
        <v>22010000</v>
      </c>
    </row>
    <row r="70" spans="1:21" x14ac:dyDescent="0.25">
      <c r="A70" s="103" t="s">
        <v>176</v>
      </c>
      <c r="B70" s="103" t="s">
        <v>176</v>
      </c>
      <c r="C70" s="66" t="s">
        <v>177</v>
      </c>
      <c r="D70" s="66" t="s">
        <v>178</v>
      </c>
      <c r="E70" s="38">
        <v>2.3283100000000002E-10</v>
      </c>
      <c r="F70" s="63">
        <v>0</v>
      </c>
      <c r="G70" s="63">
        <v>0</v>
      </c>
      <c r="H70" s="38">
        <v>0</v>
      </c>
      <c r="I70" s="67"/>
      <c r="J70" s="38">
        <f t="shared" si="13"/>
        <v>0</v>
      </c>
      <c r="K70" s="67"/>
      <c r="L70" s="38">
        <f t="shared" si="14"/>
        <v>0</v>
      </c>
      <c r="M70" s="40" t="s">
        <v>179</v>
      </c>
      <c r="N70" s="63">
        <v>0</v>
      </c>
      <c r="O70" s="38">
        <f t="shared" si="15"/>
        <v>0</v>
      </c>
      <c r="P70" s="41">
        <v>25012040100</v>
      </c>
      <c r="Q70" s="41">
        <v>22010000</v>
      </c>
    </row>
    <row r="71" spans="1:21" x14ac:dyDescent="0.25">
      <c r="A71" s="103" t="s">
        <v>180</v>
      </c>
      <c r="B71" s="103" t="s">
        <v>180</v>
      </c>
      <c r="C71" s="387" t="s">
        <v>181</v>
      </c>
      <c r="D71" s="66" t="s">
        <v>182</v>
      </c>
      <c r="E71" s="38">
        <v>17199341.260000002</v>
      </c>
      <c r="F71" s="63">
        <v>15707658.279999999</v>
      </c>
      <c r="G71" s="63">
        <v>16821713.866</v>
      </c>
      <c r="H71" s="38">
        <v>14449822.35</v>
      </c>
      <c r="I71" s="67"/>
      <c r="J71" s="38">
        <f t="shared" si="13"/>
        <v>14449822.35</v>
      </c>
      <c r="K71" s="67">
        <f>(E71+F71)/2*0.05</f>
        <v>822674.98849999998</v>
      </c>
      <c r="L71" s="38">
        <f t="shared" si="14"/>
        <v>15272497.338500001</v>
      </c>
      <c r="M71" s="40" t="s">
        <v>183</v>
      </c>
      <c r="N71" s="63">
        <v>175871754.24000001</v>
      </c>
      <c r="O71" s="38">
        <f t="shared" si="15"/>
        <v>-160599256.90150002</v>
      </c>
      <c r="P71" s="41">
        <v>12012008200</v>
      </c>
      <c r="Q71" s="41">
        <v>22010000</v>
      </c>
    </row>
    <row r="72" spans="1:21" x14ac:dyDescent="0.25">
      <c r="A72" s="103" t="s">
        <v>180</v>
      </c>
      <c r="B72" s="104" t="s">
        <v>184</v>
      </c>
      <c r="C72" s="388"/>
      <c r="D72" s="66" t="s">
        <v>185</v>
      </c>
      <c r="E72" s="38">
        <v>2498145</v>
      </c>
      <c r="F72" s="63">
        <v>2495548.0499999998</v>
      </c>
      <c r="G72" s="63">
        <v>2628622.2089999998</v>
      </c>
      <c r="H72" s="38">
        <v>3377094.01</v>
      </c>
      <c r="I72" s="67"/>
      <c r="J72" s="38">
        <f t="shared" si="13"/>
        <v>3377094.01</v>
      </c>
      <c r="K72" s="67">
        <f>(E72+F72)/2*0.05</f>
        <v>124842.32625</v>
      </c>
      <c r="L72" s="38">
        <f t="shared" si="14"/>
        <v>3501936.3362499997</v>
      </c>
      <c r="M72" s="105" t="s">
        <v>186</v>
      </c>
      <c r="N72" s="63">
        <v>35372586.651428603</v>
      </c>
      <c r="O72" s="38">
        <f t="shared" si="15"/>
        <v>-31870650.315178603</v>
      </c>
      <c r="P72" s="41">
        <v>12012007225</v>
      </c>
      <c r="Q72" s="41">
        <v>22010000</v>
      </c>
    </row>
    <row r="73" spans="1:21" x14ac:dyDescent="0.25">
      <c r="A73" s="103" t="s">
        <v>187</v>
      </c>
      <c r="B73" s="103" t="s">
        <v>187</v>
      </c>
      <c r="C73" s="66" t="s">
        <v>188</v>
      </c>
      <c r="D73" s="387" t="s">
        <v>189</v>
      </c>
      <c r="E73" s="71">
        <v>4361425.9800000004</v>
      </c>
      <c r="F73" s="71">
        <v>1445597</v>
      </c>
      <c r="G73" s="71">
        <v>813704.5</v>
      </c>
      <c r="H73" s="71">
        <v>1015457.5</v>
      </c>
      <c r="I73" s="72"/>
      <c r="J73" s="38">
        <f t="shared" si="13"/>
        <v>1015457.5</v>
      </c>
      <c r="K73" s="67"/>
      <c r="L73" s="38">
        <f t="shared" si="14"/>
        <v>1015457.5</v>
      </c>
      <c r="M73" s="57" t="s">
        <v>97</v>
      </c>
      <c r="N73" s="71">
        <v>15642001.8171429</v>
      </c>
      <c r="O73" s="38">
        <f t="shared" si="15"/>
        <v>-14626544.3171429</v>
      </c>
      <c r="P73" s="41">
        <v>12012015200</v>
      </c>
      <c r="Q73" s="41">
        <v>22010000</v>
      </c>
      <c r="T73" s="37"/>
      <c r="U73" s="37"/>
    </row>
    <row r="74" spans="1:21" x14ac:dyDescent="0.25">
      <c r="A74" s="103" t="s">
        <v>190</v>
      </c>
      <c r="B74" s="103" t="s">
        <v>187</v>
      </c>
      <c r="C74" s="70" t="s">
        <v>191</v>
      </c>
      <c r="D74" s="388"/>
      <c r="E74" s="71">
        <v>0</v>
      </c>
      <c r="F74" s="71">
        <v>940359.74</v>
      </c>
      <c r="G74" s="71">
        <v>1999999.53</v>
      </c>
      <c r="H74" s="71">
        <v>1752348.5</v>
      </c>
      <c r="I74" s="72"/>
      <c r="J74" s="38">
        <f t="shared" si="13"/>
        <v>1752348.5</v>
      </c>
      <c r="K74" s="67"/>
      <c r="L74" s="38">
        <f t="shared" si="14"/>
        <v>1752348.5</v>
      </c>
      <c r="M74" s="40" t="s">
        <v>179</v>
      </c>
      <c r="N74" s="71">
        <v>18675197.52</v>
      </c>
      <c r="O74" s="38">
        <f t="shared" si="15"/>
        <v>-16922849.02</v>
      </c>
      <c r="P74" s="41">
        <v>12012015205</v>
      </c>
      <c r="Q74" s="41">
        <v>22010000</v>
      </c>
      <c r="T74" s="37"/>
      <c r="U74" s="37"/>
    </row>
    <row r="75" spans="1:21" x14ac:dyDescent="0.25">
      <c r="A75" s="103" t="s">
        <v>192</v>
      </c>
      <c r="B75" s="103" t="s">
        <v>192</v>
      </c>
      <c r="C75" s="387" t="s">
        <v>193</v>
      </c>
      <c r="D75" s="66" t="s">
        <v>194</v>
      </c>
      <c r="E75" s="38">
        <v>3308335.82</v>
      </c>
      <c r="F75" s="63">
        <v>6900393.21</v>
      </c>
      <c r="G75" s="63">
        <v>2292146.1</v>
      </c>
      <c r="H75" s="38">
        <v>7917440.3600000003</v>
      </c>
      <c r="I75" s="67"/>
      <c r="J75" s="38">
        <f t="shared" si="13"/>
        <v>7917440.3600000003</v>
      </c>
      <c r="K75" s="67"/>
      <c r="L75" s="38">
        <f t="shared" si="14"/>
        <v>7917440.3600000003</v>
      </c>
      <c r="M75" s="40" t="s">
        <v>112</v>
      </c>
      <c r="N75" s="63">
        <v>90939235.662857205</v>
      </c>
      <c r="O75" s="38">
        <f t="shared" si="15"/>
        <v>-83021795.302857205</v>
      </c>
      <c r="P75" s="41">
        <v>12012007110</v>
      </c>
      <c r="Q75" s="41">
        <v>22010000</v>
      </c>
      <c r="T75" s="37"/>
      <c r="U75" s="37"/>
    </row>
    <row r="76" spans="1:21" x14ac:dyDescent="0.25">
      <c r="A76" s="103" t="s">
        <v>192</v>
      </c>
      <c r="B76" s="103" t="s">
        <v>195</v>
      </c>
      <c r="C76" s="389"/>
      <c r="D76" s="66" t="s">
        <v>196</v>
      </c>
      <c r="E76" s="38">
        <v>22772974.239999998</v>
      </c>
      <c r="F76" s="63">
        <v>32216784.050000001</v>
      </c>
      <c r="G76" s="63">
        <v>29400210.710000001</v>
      </c>
      <c r="H76" s="38">
        <v>33897828.520000003</v>
      </c>
      <c r="I76" s="67"/>
      <c r="J76" s="38">
        <f t="shared" si="13"/>
        <v>33897828.520000003</v>
      </c>
      <c r="K76" s="67">
        <f>J76*0.01</f>
        <v>338978.28520000004</v>
      </c>
      <c r="L76" s="38">
        <f t="shared" si="14"/>
        <v>34236806.805200003</v>
      </c>
      <c r="M76" s="57" t="s">
        <v>97</v>
      </c>
      <c r="N76" s="63">
        <v>405650610.03428602</v>
      </c>
      <c r="O76" s="38">
        <f t="shared" si="15"/>
        <v>-371413803.22908604</v>
      </c>
      <c r="P76" s="41">
        <v>12011027211</v>
      </c>
      <c r="Q76" s="41">
        <v>22010000</v>
      </c>
      <c r="T76" s="37"/>
      <c r="U76" s="37"/>
    </row>
    <row r="77" spans="1:21" x14ac:dyDescent="0.25">
      <c r="A77" s="103" t="s">
        <v>192</v>
      </c>
      <c r="B77" s="103" t="s">
        <v>197</v>
      </c>
      <c r="C77" s="389"/>
      <c r="D77" s="66" t="s">
        <v>198</v>
      </c>
      <c r="E77" s="38">
        <v>0</v>
      </c>
      <c r="F77" s="63">
        <v>0</v>
      </c>
      <c r="G77" s="63">
        <v>0</v>
      </c>
      <c r="H77" s="38">
        <v>0</v>
      </c>
      <c r="I77" s="67"/>
      <c r="J77" s="38">
        <f t="shared" si="13"/>
        <v>0</v>
      </c>
      <c r="K77" s="67"/>
      <c r="L77" s="38">
        <f t="shared" si="14"/>
        <v>0</v>
      </c>
      <c r="M77" s="57" t="s">
        <v>97</v>
      </c>
      <c r="N77" s="63">
        <v>0</v>
      </c>
      <c r="O77" s="38">
        <f t="shared" si="15"/>
        <v>0</v>
      </c>
      <c r="P77" s="41">
        <v>12012011101</v>
      </c>
      <c r="Q77" s="41">
        <v>22010000</v>
      </c>
      <c r="T77" s="37"/>
      <c r="U77" s="37"/>
    </row>
    <row r="78" spans="1:21" x14ac:dyDescent="0.25">
      <c r="A78" s="103" t="s">
        <v>192</v>
      </c>
      <c r="B78" s="103" t="s">
        <v>199</v>
      </c>
      <c r="C78" s="388"/>
      <c r="D78" s="66" t="s">
        <v>200</v>
      </c>
      <c r="E78" s="38">
        <v>1742765.29</v>
      </c>
      <c r="F78" s="63">
        <v>1617056.41</v>
      </c>
      <c r="G78" s="63">
        <v>886331.3</v>
      </c>
      <c r="H78" s="38">
        <v>2084007.77</v>
      </c>
      <c r="I78" s="67"/>
      <c r="J78" s="38">
        <f t="shared" si="13"/>
        <v>2084007.77</v>
      </c>
      <c r="K78" s="67"/>
      <c r="L78" s="38">
        <f t="shared" si="14"/>
        <v>2084007.77</v>
      </c>
      <c r="M78" s="57" t="s">
        <v>97</v>
      </c>
      <c r="N78" s="63">
        <v>18659636.7085714</v>
      </c>
      <c r="O78" s="38">
        <f t="shared" si="15"/>
        <v>-16575628.938571401</v>
      </c>
      <c r="P78" s="41">
        <v>12012011100</v>
      </c>
      <c r="Q78" s="41">
        <v>22010000</v>
      </c>
      <c r="T78" s="37"/>
      <c r="U78" s="37"/>
    </row>
    <row r="79" spans="1:21" x14ac:dyDescent="0.25">
      <c r="A79" s="103" t="s">
        <v>201</v>
      </c>
      <c r="B79" s="103" t="s">
        <v>202</v>
      </c>
      <c r="C79" s="387" t="s">
        <v>203</v>
      </c>
      <c r="D79" s="66" t="s">
        <v>204</v>
      </c>
      <c r="E79" s="38">
        <v>2800000</v>
      </c>
      <c r="F79" s="63">
        <v>0</v>
      </c>
      <c r="G79" s="63">
        <v>0</v>
      </c>
      <c r="H79" s="38">
        <v>0</v>
      </c>
      <c r="I79" s="67"/>
      <c r="J79" s="38">
        <f t="shared" si="13"/>
        <v>0</v>
      </c>
      <c r="K79" s="67"/>
      <c r="L79" s="38">
        <f t="shared" si="14"/>
        <v>0</v>
      </c>
      <c r="M79" s="57" t="s">
        <v>205</v>
      </c>
      <c r="N79" s="63">
        <v>0</v>
      </c>
      <c r="O79" s="38">
        <f t="shared" si="15"/>
        <v>0</v>
      </c>
      <c r="P79" s="41">
        <v>12012010066</v>
      </c>
      <c r="Q79" s="41">
        <v>22010000</v>
      </c>
      <c r="T79" s="37"/>
      <c r="U79" s="37"/>
    </row>
    <row r="80" spans="1:21" ht="15.75" thickBot="1" x14ac:dyDescent="0.3">
      <c r="A80" s="106" t="s">
        <v>201</v>
      </c>
      <c r="B80" s="106" t="s">
        <v>201</v>
      </c>
      <c r="C80" s="388"/>
      <c r="D80" s="66" t="s">
        <v>206</v>
      </c>
      <c r="E80" s="96">
        <v>3732241.3</v>
      </c>
      <c r="F80" s="95">
        <v>2676468.54</v>
      </c>
      <c r="G80" s="95">
        <v>1598872</v>
      </c>
      <c r="H80" s="96">
        <v>1677094.58</v>
      </c>
      <c r="I80" s="97">
        <f>2676468.55185798-H80</f>
        <v>999373.97185797989</v>
      </c>
      <c r="J80" s="96">
        <f t="shared" si="13"/>
        <v>2676468.55185798</v>
      </c>
      <c r="K80" s="97">
        <f xml:space="preserve"> 1618877.43-J80</f>
        <v>-1057591.12185798</v>
      </c>
      <c r="L80" s="96">
        <f t="shared" si="14"/>
        <v>1618877.43</v>
      </c>
      <c r="M80" s="57" t="s">
        <v>207</v>
      </c>
      <c r="N80" s="95">
        <v>24660562.8857143</v>
      </c>
      <c r="O80" s="38">
        <f t="shared" si="15"/>
        <v>-23041685.4557143</v>
      </c>
      <c r="P80" s="41">
        <v>12012010075</v>
      </c>
      <c r="Q80" s="41">
        <v>22010000</v>
      </c>
      <c r="T80" s="37"/>
      <c r="U80" s="37"/>
    </row>
    <row r="81" spans="1:21" x14ac:dyDescent="0.25">
      <c r="A81" s="38"/>
      <c r="B81" s="38"/>
      <c r="C81" s="76" t="s">
        <v>208</v>
      </c>
      <c r="D81" s="65"/>
      <c r="E81" s="79">
        <f t="shared" ref="E81:L81" si="16">SUM(E68:E80)</f>
        <v>64195109.299999997</v>
      </c>
      <c r="F81" s="79">
        <f t="shared" si="16"/>
        <v>69757545.980000004</v>
      </c>
      <c r="G81" s="79">
        <f t="shared" si="16"/>
        <v>66270817.086673282</v>
      </c>
      <c r="H81" s="79">
        <f t="shared" si="16"/>
        <v>76403061.979999989</v>
      </c>
      <c r="I81" s="79">
        <f t="shared" si="16"/>
        <v>999373.97185797989</v>
      </c>
      <c r="J81" s="79">
        <f t="shared" si="16"/>
        <v>77402435.951857969</v>
      </c>
      <c r="K81" s="79">
        <f t="shared" si="16"/>
        <v>900094.43683159491</v>
      </c>
      <c r="L81" s="79">
        <f t="shared" si="16"/>
        <v>78302530.388689592</v>
      </c>
      <c r="N81" s="79">
        <f>SUM(N68:N80)</f>
        <v>871936582.68000054</v>
      </c>
      <c r="O81" s="38">
        <f t="shared" si="15"/>
        <v>-793634052.29131091</v>
      </c>
      <c r="T81" s="37"/>
      <c r="U81" s="37"/>
    </row>
    <row r="82" spans="1:21" ht="6.75" customHeight="1" x14ac:dyDescent="0.2">
      <c r="A82" s="38"/>
      <c r="B82" s="38"/>
      <c r="C82" s="80"/>
      <c r="D82" s="65"/>
      <c r="F82" s="40"/>
      <c r="G82" s="40"/>
      <c r="L82" s="37"/>
      <c r="N82" s="40"/>
      <c r="O82" s="40"/>
      <c r="T82" s="37"/>
      <c r="U82" s="37"/>
    </row>
    <row r="83" spans="1:21" ht="12.75" x14ac:dyDescent="0.2">
      <c r="A83" s="38"/>
      <c r="B83" s="38"/>
      <c r="C83" s="107" t="s">
        <v>209</v>
      </c>
      <c r="D83" s="65"/>
      <c r="E83" s="38"/>
      <c r="F83" s="38"/>
      <c r="G83" s="38">
        <v>0</v>
      </c>
      <c r="H83" s="38"/>
      <c r="I83" s="67"/>
      <c r="J83" s="38">
        <f>SUM(H83:I83)</f>
        <v>0</v>
      </c>
      <c r="K83" s="67"/>
      <c r="L83" s="38">
        <f>SUM(J83:K83)</f>
        <v>0</v>
      </c>
      <c r="N83" s="38">
        <v>0</v>
      </c>
      <c r="O83" s="38"/>
      <c r="T83" s="37"/>
      <c r="U83" s="37"/>
    </row>
    <row r="84" spans="1:21" x14ac:dyDescent="0.25">
      <c r="A84" s="103"/>
      <c r="B84" s="103"/>
      <c r="C84" s="76" t="s">
        <v>41</v>
      </c>
      <c r="D84" s="65"/>
      <c r="F84" s="40"/>
      <c r="G84" s="40"/>
      <c r="L84" s="37"/>
      <c r="N84" s="40"/>
      <c r="O84" s="40"/>
      <c r="T84" s="37"/>
      <c r="U84" s="37"/>
    </row>
    <row r="85" spans="1:21" x14ac:dyDescent="0.25">
      <c r="A85" s="103" t="s">
        <v>210</v>
      </c>
      <c r="B85" s="37" t="s">
        <v>210</v>
      </c>
      <c r="C85" s="66" t="s">
        <v>211</v>
      </c>
      <c r="D85" s="66" t="s">
        <v>212</v>
      </c>
      <c r="E85" s="38">
        <v>11731518.76</v>
      </c>
      <c r="F85" s="63">
        <v>9055051.0899999999</v>
      </c>
      <c r="G85" s="63">
        <v>7454924</v>
      </c>
      <c r="H85" s="38">
        <v>8149912.7199999997</v>
      </c>
      <c r="I85" s="67">
        <f>-I80</f>
        <v>-999373.97185797989</v>
      </c>
      <c r="J85" s="38">
        <f>SUM(H85:I85)</f>
        <v>7150538.7481420198</v>
      </c>
      <c r="K85" s="67">
        <f>5816047.12-J85</f>
        <v>-1334491.6281420197</v>
      </c>
      <c r="L85" s="38">
        <f>SUM(J85:K85)</f>
        <v>5816047.1200000001</v>
      </c>
      <c r="M85" s="57" t="s">
        <v>207</v>
      </c>
      <c r="N85" s="63">
        <v>102466705.04571401</v>
      </c>
      <c r="O85" s="38">
        <f>+L85-N85</f>
        <v>-96650657.925714001</v>
      </c>
      <c r="P85" s="41">
        <v>12032210042</v>
      </c>
      <c r="Q85" s="41">
        <v>22010000</v>
      </c>
      <c r="T85" s="37"/>
      <c r="U85" s="37"/>
    </row>
    <row r="86" spans="1:21" x14ac:dyDescent="0.25">
      <c r="A86" s="103" t="s">
        <v>213</v>
      </c>
      <c r="B86" s="37" t="s">
        <v>213</v>
      </c>
      <c r="C86" s="66" t="s">
        <v>214</v>
      </c>
      <c r="D86" s="66" t="s">
        <v>215</v>
      </c>
      <c r="E86" s="38">
        <v>0</v>
      </c>
      <c r="F86" s="63">
        <v>0</v>
      </c>
      <c r="G86" s="63">
        <v>0</v>
      </c>
      <c r="H86" s="38">
        <v>0</v>
      </c>
      <c r="I86" s="67"/>
      <c r="J86" s="38">
        <f>SUM(H86:I86)</f>
        <v>0</v>
      </c>
      <c r="K86" s="67"/>
      <c r="L86" s="38">
        <f>SUM(J86:K86)</f>
        <v>0</v>
      </c>
      <c r="N86" s="63">
        <v>0</v>
      </c>
      <c r="O86" s="38">
        <f>+L86-N86</f>
        <v>0</v>
      </c>
      <c r="P86" s="41">
        <v>12012009101</v>
      </c>
      <c r="Q86" s="41">
        <v>22010000</v>
      </c>
      <c r="T86" s="37"/>
      <c r="U86" s="37"/>
    </row>
    <row r="87" spans="1:21" ht="12.75" x14ac:dyDescent="0.2">
      <c r="A87" s="38"/>
      <c r="B87" s="38"/>
      <c r="C87" s="66" t="s">
        <v>216</v>
      </c>
      <c r="D87" s="108"/>
      <c r="E87" s="109"/>
      <c r="F87" s="63"/>
      <c r="G87" s="63"/>
      <c r="H87" s="38"/>
      <c r="I87" s="67"/>
      <c r="J87" s="38">
        <f>SUM(H87:I87)</f>
        <v>0</v>
      </c>
      <c r="K87" s="67"/>
      <c r="L87" s="38">
        <f>SUM(J87:K87)</f>
        <v>0</v>
      </c>
      <c r="N87" s="63"/>
      <c r="O87" s="63"/>
      <c r="T87" s="37"/>
      <c r="U87" s="37"/>
    </row>
    <row r="88" spans="1:21" ht="12.75" x14ac:dyDescent="0.2">
      <c r="A88" s="38"/>
      <c r="B88" s="38"/>
      <c r="C88" s="108"/>
      <c r="D88" s="108"/>
      <c r="F88" s="40"/>
      <c r="G88" s="40"/>
      <c r="L88" s="37"/>
      <c r="N88" s="40"/>
      <c r="O88" s="40"/>
      <c r="T88" s="37"/>
      <c r="U88" s="37"/>
    </row>
    <row r="89" spans="1:21" ht="12.75" x14ac:dyDescent="0.2">
      <c r="A89" s="38"/>
      <c r="B89" s="38"/>
      <c r="C89" s="108"/>
      <c r="D89" s="108"/>
      <c r="F89" s="40"/>
      <c r="G89" s="40"/>
      <c r="L89" s="37"/>
      <c r="N89" s="40"/>
      <c r="O89" s="40"/>
      <c r="T89" s="37"/>
      <c r="U89" s="37"/>
    </row>
    <row r="90" spans="1:21" ht="12.75" x14ac:dyDescent="0.2">
      <c r="A90" s="38"/>
      <c r="B90" s="38" t="s">
        <v>217</v>
      </c>
      <c r="C90" s="387" t="s">
        <v>218</v>
      </c>
      <c r="D90" s="66" t="s">
        <v>219</v>
      </c>
      <c r="E90" s="38">
        <v>0</v>
      </c>
      <c r="F90" s="63">
        <v>0</v>
      </c>
      <c r="G90" s="63">
        <v>0</v>
      </c>
      <c r="H90" s="38">
        <v>0</v>
      </c>
      <c r="I90" s="67"/>
      <c r="J90" s="38">
        <f t="shared" ref="J90:J96" si="17">SUM(H90:I90)</f>
        <v>0</v>
      </c>
      <c r="K90" s="67"/>
      <c r="L90" s="38">
        <f t="shared" ref="L90:L96" si="18">SUM(J90:K90)</f>
        <v>0</v>
      </c>
      <c r="N90" s="63">
        <v>0</v>
      </c>
      <c r="O90" s="38">
        <f t="shared" ref="O90:O97" si="19">+L90-N90</f>
        <v>0</v>
      </c>
      <c r="P90" s="41">
        <v>12011020030</v>
      </c>
      <c r="Q90" s="41">
        <v>22010000</v>
      </c>
      <c r="T90" s="37"/>
      <c r="U90" s="37"/>
    </row>
    <row r="91" spans="1:21" ht="12.75" x14ac:dyDescent="0.2">
      <c r="A91" s="38"/>
      <c r="B91" s="38" t="s">
        <v>220</v>
      </c>
      <c r="C91" s="389"/>
      <c r="D91" s="66" t="s">
        <v>221</v>
      </c>
      <c r="E91" s="38">
        <v>0</v>
      </c>
      <c r="F91" s="63">
        <v>0</v>
      </c>
      <c r="G91" s="63">
        <v>0</v>
      </c>
      <c r="H91" s="38">
        <v>0</v>
      </c>
      <c r="I91" s="67"/>
      <c r="J91" s="38">
        <f t="shared" si="17"/>
        <v>0</v>
      </c>
      <c r="K91" s="67"/>
      <c r="L91" s="38">
        <f t="shared" si="18"/>
        <v>0</v>
      </c>
      <c r="N91" s="63">
        <v>0</v>
      </c>
      <c r="O91" s="38">
        <f t="shared" si="19"/>
        <v>0</v>
      </c>
      <c r="P91" s="41">
        <v>12012007226</v>
      </c>
      <c r="Q91" s="41">
        <v>22010000</v>
      </c>
      <c r="T91" s="37"/>
      <c r="U91" s="37"/>
    </row>
    <row r="92" spans="1:21" ht="12.75" x14ac:dyDescent="0.2">
      <c r="A92" s="38"/>
      <c r="B92" s="38" t="s">
        <v>222</v>
      </c>
      <c r="C92" s="389"/>
      <c r="D92" s="66" t="s">
        <v>223</v>
      </c>
      <c r="E92" s="38">
        <v>0</v>
      </c>
      <c r="F92" s="63">
        <v>0</v>
      </c>
      <c r="G92" s="63">
        <v>0</v>
      </c>
      <c r="H92" s="38">
        <v>0</v>
      </c>
      <c r="I92" s="67"/>
      <c r="J92" s="38">
        <f t="shared" si="17"/>
        <v>0</v>
      </c>
      <c r="K92" s="67"/>
      <c r="L92" s="38">
        <f t="shared" si="18"/>
        <v>0</v>
      </c>
      <c r="N92" s="63">
        <v>0</v>
      </c>
      <c r="O92" s="38">
        <f t="shared" si="19"/>
        <v>0</v>
      </c>
      <c r="P92" s="41">
        <v>33002045100</v>
      </c>
      <c r="Q92" s="41">
        <v>22010000</v>
      </c>
      <c r="T92" s="37"/>
      <c r="U92" s="37"/>
    </row>
    <row r="93" spans="1:21" x14ac:dyDescent="0.25">
      <c r="A93" s="38"/>
      <c r="B93" s="38" t="s">
        <v>224</v>
      </c>
      <c r="C93" s="389"/>
      <c r="D93" s="66" t="s">
        <v>225</v>
      </c>
      <c r="E93" s="38">
        <v>6480606.0899999999</v>
      </c>
      <c r="F93" s="63">
        <v>6186288.9299999997</v>
      </c>
      <c r="G93" s="63">
        <v>5607571.8700000001</v>
      </c>
      <c r="H93" s="38">
        <v>6238985.04</v>
      </c>
      <c r="I93" s="67"/>
      <c r="J93" s="38">
        <f t="shared" si="17"/>
        <v>6238985.04</v>
      </c>
      <c r="K93" s="67"/>
      <c r="L93" s="38">
        <f t="shared" si="18"/>
        <v>6238985.04</v>
      </c>
      <c r="M93" s="57" t="s">
        <v>165</v>
      </c>
      <c r="N93" s="63">
        <v>74555194.560000002</v>
      </c>
      <c r="O93" s="38">
        <f t="shared" si="19"/>
        <v>-68316209.519999996</v>
      </c>
      <c r="P93" s="41">
        <v>12012009100</v>
      </c>
      <c r="Q93" s="41">
        <v>22010000</v>
      </c>
      <c r="T93" s="37"/>
      <c r="U93" s="37"/>
    </row>
    <row r="94" spans="1:21" ht="12.75" x14ac:dyDescent="0.2">
      <c r="A94" s="38"/>
      <c r="B94" s="38" t="s">
        <v>226</v>
      </c>
      <c r="C94" s="389"/>
      <c r="D94" s="66" t="s">
        <v>227</v>
      </c>
      <c r="E94" s="38">
        <v>0</v>
      </c>
      <c r="F94" s="63">
        <v>0</v>
      </c>
      <c r="G94" s="63">
        <v>0</v>
      </c>
      <c r="H94" s="38">
        <v>0</v>
      </c>
      <c r="I94" s="67"/>
      <c r="J94" s="38">
        <f t="shared" si="17"/>
        <v>0</v>
      </c>
      <c r="K94" s="67"/>
      <c r="L94" s="38">
        <f t="shared" si="18"/>
        <v>0</v>
      </c>
      <c r="N94" s="63">
        <v>0</v>
      </c>
      <c r="O94" s="38">
        <f t="shared" si="19"/>
        <v>0</v>
      </c>
      <c r="P94" s="41">
        <v>12012007121</v>
      </c>
      <c r="Q94" s="41">
        <v>22010000</v>
      </c>
      <c r="T94" s="37"/>
      <c r="U94" s="37"/>
    </row>
    <row r="95" spans="1:21" ht="12.75" x14ac:dyDescent="0.2">
      <c r="A95" s="38"/>
      <c r="B95" s="38" t="s">
        <v>228</v>
      </c>
      <c r="C95" s="389"/>
      <c r="D95" s="66" t="s">
        <v>229</v>
      </c>
      <c r="E95" s="38">
        <v>0</v>
      </c>
      <c r="F95" s="63">
        <v>0</v>
      </c>
      <c r="G95" s="63">
        <v>0</v>
      </c>
      <c r="H95" s="38">
        <v>0</v>
      </c>
      <c r="I95" s="67"/>
      <c r="J95" s="38">
        <f t="shared" si="17"/>
        <v>0</v>
      </c>
      <c r="K95" s="67"/>
      <c r="L95" s="38">
        <f t="shared" si="18"/>
        <v>0</v>
      </c>
      <c r="N95" s="63">
        <v>0</v>
      </c>
      <c r="O95" s="38">
        <f t="shared" si="19"/>
        <v>0</v>
      </c>
      <c r="P95" s="41">
        <v>18011029211</v>
      </c>
      <c r="Q95" s="41">
        <v>22010000</v>
      </c>
      <c r="T95" s="37"/>
      <c r="U95" s="37"/>
    </row>
    <row r="96" spans="1:21" x14ac:dyDescent="0.25">
      <c r="A96" s="106" t="s">
        <v>230</v>
      </c>
      <c r="B96" s="106" t="s">
        <v>231</v>
      </c>
      <c r="C96" s="388"/>
      <c r="D96" s="66" t="s">
        <v>232</v>
      </c>
      <c r="E96" s="38">
        <v>0</v>
      </c>
      <c r="F96" s="63">
        <v>8128477</v>
      </c>
      <c r="G96" s="63">
        <v>0</v>
      </c>
      <c r="H96" s="38">
        <v>3828410.59</v>
      </c>
      <c r="I96" s="67">
        <f>-H96</f>
        <v>-3828410.59</v>
      </c>
      <c r="J96" s="38">
        <f t="shared" si="17"/>
        <v>0</v>
      </c>
      <c r="K96" s="67"/>
      <c r="L96" s="38">
        <f t="shared" si="18"/>
        <v>0</v>
      </c>
      <c r="M96" s="57" t="s">
        <v>97</v>
      </c>
      <c r="N96" s="63">
        <v>82112697.085714296</v>
      </c>
      <c r="O96" s="38">
        <f t="shared" si="19"/>
        <v>-82112697.085714296</v>
      </c>
      <c r="P96" s="41">
        <v>25012007220</v>
      </c>
      <c r="Q96" s="41">
        <v>22010000</v>
      </c>
      <c r="T96" s="37"/>
      <c r="U96" s="37"/>
    </row>
    <row r="97" spans="1:21" x14ac:dyDescent="0.25">
      <c r="A97" s="38"/>
      <c r="B97" s="38"/>
      <c r="C97" s="76" t="s">
        <v>233</v>
      </c>
      <c r="D97" s="101"/>
      <c r="E97" s="77">
        <f t="shared" ref="E97:L97" si="20">SUM(E81:E96)</f>
        <v>82407234.150000006</v>
      </c>
      <c r="F97" s="77">
        <f t="shared" si="20"/>
        <v>93127363</v>
      </c>
      <c r="G97" s="77">
        <f t="shared" si="20"/>
        <v>79333312.956673294</v>
      </c>
      <c r="H97" s="77">
        <f t="shared" si="20"/>
        <v>94620370.329999998</v>
      </c>
      <c r="I97" s="77">
        <f t="shared" si="20"/>
        <v>-3828410.59</v>
      </c>
      <c r="J97" s="77">
        <f t="shared" si="20"/>
        <v>90791959.739999995</v>
      </c>
      <c r="K97" s="79">
        <f t="shared" si="20"/>
        <v>-434397.19131042482</v>
      </c>
      <c r="L97" s="77">
        <f t="shared" si="20"/>
        <v>90357562.548689604</v>
      </c>
      <c r="N97" s="77">
        <f>SUM(N81:N96)</f>
        <v>1131071179.371429</v>
      </c>
      <c r="O97" s="38">
        <f t="shared" si="19"/>
        <v>-1040713616.8227394</v>
      </c>
      <c r="T97" s="37"/>
      <c r="U97" s="37"/>
    </row>
    <row r="98" spans="1:21" ht="4.5" customHeight="1" x14ac:dyDescent="0.25">
      <c r="A98" s="38"/>
      <c r="B98" s="38"/>
      <c r="C98" s="101"/>
      <c r="D98" s="101"/>
      <c r="E98" s="77"/>
      <c r="F98" s="77"/>
      <c r="G98" s="77"/>
      <c r="H98" s="77"/>
      <c r="I98" s="77"/>
      <c r="J98" s="77"/>
      <c r="K98" s="79"/>
      <c r="L98" s="77"/>
      <c r="N98" s="77"/>
      <c r="O98" s="77"/>
      <c r="T98" s="37"/>
      <c r="U98" s="37"/>
    </row>
    <row r="99" spans="1:21" ht="12.75" x14ac:dyDescent="0.2">
      <c r="A99" s="63"/>
      <c r="B99" s="63"/>
      <c r="C99" s="76" t="s">
        <v>42</v>
      </c>
      <c r="D99" s="101"/>
      <c r="E99" s="63"/>
      <c r="F99" s="63"/>
      <c r="G99" s="63"/>
      <c r="H99" s="63"/>
      <c r="I99" s="63"/>
      <c r="J99" s="63"/>
      <c r="K99" s="63"/>
      <c r="L99" s="63"/>
      <c r="N99" s="63"/>
      <c r="O99" s="63"/>
      <c r="T99" s="37"/>
      <c r="U99" s="37"/>
    </row>
    <row r="100" spans="1:21" x14ac:dyDescent="0.25">
      <c r="A100" s="103" t="s">
        <v>234</v>
      </c>
      <c r="B100" s="103" t="s">
        <v>235</v>
      </c>
      <c r="C100" s="387" t="s">
        <v>236</v>
      </c>
      <c r="D100" s="66" t="s">
        <v>237</v>
      </c>
      <c r="E100" s="38">
        <v>3301466.02</v>
      </c>
      <c r="F100" s="63">
        <v>3514294.93</v>
      </c>
      <c r="G100" s="63">
        <v>3301466.02</v>
      </c>
      <c r="H100" s="38">
        <v>3611047.36</v>
      </c>
      <c r="I100" s="67">
        <f>-I96</f>
        <v>3828410.59</v>
      </c>
      <c r="J100" s="38">
        <f>SUM(H100:I100)</f>
        <v>7439457.9499999993</v>
      </c>
      <c r="K100" s="67"/>
      <c r="L100" s="38">
        <f>SUM(J100:K100)</f>
        <v>7439457.9499999993</v>
      </c>
      <c r="M100" s="40" t="s">
        <v>97</v>
      </c>
      <c r="N100" s="63">
        <v>43138320.154285699</v>
      </c>
      <c r="O100" s="38">
        <f t="shared" ref="O100:O105" si="21">+L100-N100</f>
        <v>-35698862.204285696</v>
      </c>
      <c r="P100" s="41">
        <v>12012990100</v>
      </c>
      <c r="Q100" s="41">
        <v>22010000</v>
      </c>
      <c r="T100" s="37"/>
      <c r="U100" s="37"/>
    </row>
    <row r="101" spans="1:21" x14ac:dyDescent="0.25">
      <c r="A101" s="103"/>
      <c r="B101" s="103" t="s">
        <v>238</v>
      </c>
      <c r="C101" s="389"/>
      <c r="D101" s="66" t="s">
        <v>239</v>
      </c>
      <c r="E101" s="38">
        <v>4121643.31</v>
      </c>
      <c r="F101" s="63">
        <v>4548984.29</v>
      </c>
      <c r="G101" s="63">
        <v>5179886.3499999996</v>
      </c>
      <c r="H101" s="38">
        <v>5307343.82</v>
      </c>
      <c r="I101" s="67"/>
      <c r="J101" s="38">
        <f>SUM(H101:I101)</f>
        <v>5307343.82</v>
      </c>
      <c r="K101" s="67"/>
      <c r="L101" s="38">
        <f>SUM(J101:K101)</f>
        <v>5307343.82</v>
      </c>
      <c r="M101" s="40" t="s">
        <v>97</v>
      </c>
      <c r="N101" s="63">
        <v>61396732.525714301</v>
      </c>
      <c r="O101" s="38">
        <f t="shared" si="21"/>
        <v>-56089388.7057143</v>
      </c>
      <c r="P101" s="41">
        <v>12012995900</v>
      </c>
      <c r="Q101" s="41">
        <v>22010000</v>
      </c>
      <c r="T101" s="37"/>
      <c r="U101" s="37"/>
    </row>
    <row r="102" spans="1:21" x14ac:dyDescent="0.25">
      <c r="A102" s="103"/>
      <c r="B102" s="103" t="s">
        <v>234</v>
      </c>
      <c r="C102" s="388"/>
      <c r="D102" s="66" t="s">
        <v>240</v>
      </c>
      <c r="E102" s="38">
        <v>112027636.04000001</v>
      </c>
      <c r="F102" s="63">
        <v>83955737.709999993</v>
      </c>
      <c r="G102" s="63">
        <f>7487598+65499428.2983968</f>
        <v>72987026.298396796</v>
      </c>
      <c r="H102" s="38">
        <v>61753099.530000001</v>
      </c>
      <c r="I102" s="67">
        <f>+J64-J97-J100-J101-I103-H102-H103</f>
        <v>1567834.7500830572</v>
      </c>
      <c r="J102" s="38">
        <f>SUM(H102:I102)</f>
        <v>63320934.28008306</v>
      </c>
      <c r="K102" s="67">
        <f>+L64-L97-L100-L101-K103-J102-J103</f>
        <v>2996378.7258984447</v>
      </c>
      <c r="L102" s="38">
        <f>SUM(J102:K102)+J103</f>
        <v>75579993.071612775</v>
      </c>
      <c r="M102" s="40" t="s">
        <v>241</v>
      </c>
      <c r="N102" s="63">
        <v>741037194.36000001</v>
      </c>
      <c r="O102" s="38">
        <f t="shared" si="21"/>
        <v>-665457201.2883873</v>
      </c>
      <c r="P102" s="41">
        <v>12012990002</v>
      </c>
      <c r="Q102" s="41">
        <v>22010000</v>
      </c>
      <c r="T102" s="37"/>
      <c r="U102" s="37"/>
    </row>
    <row r="103" spans="1:21" ht="12.75" x14ac:dyDescent="0.2">
      <c r="A103" s="75"/>
      <c r="C103" s="110" t="s">
        <v>242</v>
      </c>
      <c r="D103" s="111"/>
      <c r="E103" s="112">
        <f>E6</f>
        <v>-28071898.329999901</v>
      </c>
      <c r="F103" s="113">
        <f>F6</f>
        <v>-22202638.179999899</v>
      </c>
      <c r="G103" s="113">
        <f>G6</f>
        <v>1420762.5623941401</v>
      </c>
      <c r="H103" s="112">
        <f>H6</f>
        <v>9031866.4599999804</v>
      </c>
      <c r="I103" s="112">
        <f>+J6-H6</f>
        <v>230813.60563129</v>
      </c>
      <c r="J103" s="112">
        <f>SUM(H103:I103)</f>
        <v>9262680.0656312704</v>
      </c>
      <c r="K103" s="114">
        <f>L6</f>
        <v>2963093.4942119098</v>
      </c>
      <c r="L103" s="112">
        <f>L6</f>
        <v>2963093.4942119098</v>
      </c>
      <c r="N103" s="113">
        <f>N6</f>
        <v>9262680.0656312704</v>
      </c>
      <c r="O103" s="38">
        <f t="shared" si="21"/>
        <v>-6299586.5714193601</v>
      </c>
      <c r="T103" s="37"/>
      <c r="U103" s="37"/>
    </row>
    <row r="104" spans="1:21" ht="15.75" thickBot="1" x14ac:dyDescent="0.3">
      <c r="A104" s="92"/>
      <c r="B104" s="92"/>
      <c r="C104" s="115" t="s">
        <v>243</v>
      </c>
      <c r="D104" s="116"/>
      <c r="E104" s="117">
        <f t="shared" ref="E104:L104" si="22">SUM(E100:E103)</f>
        <v>91378847.040000111</v>
      </c>
      <c r="F104" s="117">
        <f t="shared" si="22"/>
        <v>69816378.750000089</v>
      </c>
      <c r="G104" s="117">
        <f t="shared" si="22"/>
        <v>82889141.230790943</v>
      </c>
      <c r="H104" s="117">
        <f t="shared" si="22"/>
        <v>79703357.169999987</v>
      </c>
      <c r="I104" s="117">
        <f t="shared" si="22"/>
        <v>5627058.9457143471</v>
      </c>
      <c r="J104" s="117">
        <f t="shared" si="22"/>
        <v>85330416.115714327</v>
      </c>
      <c r="K104" s="117">
        <f t="shared" si="22"/>
        <v>5959472.2201103549</v>
      </c>
      <c r="L104" s="117">
        <f t="shared" si="22"/>
        <v>91289888.335824683</v>
      </c>
      <c r="N104" s="117">
        <f>SUM(N100:N103)</f>
        <v>854834927.10563123</v>
      </c>
      <c r="O104" s="38">
        <f t="shared" si="21"/>
        <v>-763545038.7698065</v>
      </c>
      <c r="T104" s="37"/>
      <c r="U104" s="37"/>
    </row>
    <row r="105" spans="1:21" x14ac:dyDescent="0.25">
      <c r="A105" s="40"/>
      <c r="B105" s="40"/>
      <c r="C105" s="68" t="s">
        <v>244</v>
      </c>
      <c r="D105" s="68"/>
      <c r="E105" s="78">
        <f t="shared" ref="E105:L105" si="23">+E104+E97</f>
        <v>173786081.19000012</v>
      </c>
      <c r="F105" s="78">
        <f t="shared" si="23"/>
        <v>162943741.75000009</v>
      </c>
      <c r="G105" s="78">
        <f t="shared" si="23"/>
        <v>162222454.18746424</v>
      </c>
      <c r="H105" s="78">
        <f t="shared" si="23"/>
        <v>174323727.5</v>
      </c>
      <c r="I105" s="78">
        <f t="shared" si="23"/>
        <v>1798648.3557143472</v>
      </c>
      <c r="J105" s="78">
        <f t="shared" si="23"/>
        <v>176122375.85571432</v>
      </c>
      <c r="K105" s="98">
        <f t="shared" si="23"/>
        <v>5525075.0287999306</v>
      </c>
      <c r="L105" s="78">
        <f t="shared" si="23"/>
        <v>181647450.88451427</v>
      </c>
      <c r="N105" s="78">
        <f>+N104+N97</f>
        <v>1985906106.4770603</v>
      </c>
      <c r="O105" s="38">
        <f t="shared" si="21"/>
        <v>-1804258655.592546</v>
      </c>
      <c r="S105" s="39"/>
      <c r="T105" s="37"/>
      <c r="U105" s="37"/>
    </row>
    <row r="106" spans="1:21" x14ac:dyDescent="0.25">
      <c r="A106" s="40"/>
      <c r="B106" s="40"/>
      <c r="C106" s="68"/>
      <c r="D106" s="68"/>
      <c r="E106" s="78"/>
      <c r="F106" s="78"/>
      <c r="G106" s="78"/>
      <c r="H106" s="78"/>
      <c r="I106" s="78"/>
      <c r="J106" s="78"/>
      <c r="K106" s="98"/>
      <c r="L106" s="78"/>
      <c r="N106" s="78"/>
      <c r="O106" s="78"/>
      <c r="T106" s="37"/>
      <c r="U106" s="37"/>
    </row>
    <row r="107" spans="1:21" x14ac:dyDescent="0.25">
      <c r="A107" s="118" t="s">
        <v>245</v>
      </c>
      <c r="B107" s="118"/>
      <c r="C107" s="119" t="s">
        <v>245</v>
      </c>
      <c r="D107" s="120"/>
      <c r="E107" s="121">
        <f>+E105-E64</f>
        <v>0</v>
      </c>
      <c r="F107" s="121">
        <f>+F105-F64</f>
        <v>0</v>
      </c>
      <c r="G107" s="121">
        <f>+G105-G64</f>
        <v>-0.3433956503868103</v>
      </c>
      <c r="H107" s="121">
        <f>+H105-H64</f>
        <v>0</v>
      </c>
      <c r="I107" s="121"/>
      <c r="J107" s="121">
        <f>+J105-J64</f>
        <v>0</v>
      </c>
      <c r="K107" s="121"/>
      <c r="L107" s="122">
        <f>+L105-L64</f>
        <v>0</v>
      </c>
      <c r="N107" s="121">
        <f>+N105-N64</f>
        <v>-45621031.134371996</v>
      </c>
      <c r="O107" s="121"/>
      <c r="T107" s="37"/>
      <c r="U107" s="37"/>
    </row>
    <row r="108" spans="1:21" x14ac:dyDescent="0.25">
      <c r="A108" s="123"/>
      <c r="B108" s="123"/>
      <c r="E108" s="39"/>
      <c r="F108" s="39"/>
      <c r="G108" s="39"/>
      <c r="H108" s="39"/>
      <c r="I108" s="39"/>
      <c r="J108" s="39"/>
      <c r="N108" s="39">
        <f>+N105-N109</f>
        <v>97510319.26079917</v>
      </c>
      <c r="O108" s="39"/>
      <c r="T108" s="37"/>
      <c r="U108" s="37"/>
    </row>
    <row r="109" spans="1:21" ht="17.25" x14ac:dyDescent="0.25">
      <c r="A109" s="123"/>
      <c r="B109" s="123"/>
      <c r="C109" s="124" t="s">
        <v>246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N109" s="125">
        <v>1888395787.2162611</v>
      </c>
      <c r="O109" s="125"/>
      <c r="T109" s="37"/>
      <c r="U109" s="37"/>
    </row>
    <row r="110" spans="1:21" x14ac:dyDescent="0.25">
      <c r="A110" s="123"/>
      <c r="B110" s="123"/>
      <c r="C110" s="126"/>
      <c r="D110" s="126"/>
      <c r="E110" s="127"/>
      <c r="F110" s="127"/>
      <c r="G110" s="127"/>
      <c r="H110" s="127"/>
      <c r="K110" s="37"/>
      <c r="T110" s="37"/>
      <c r="U110" s="37"/>
    </row>
    <row r="111" spans="1:21" x14ac:dyDescent="0.25">
      <c r="A111" s="123"/>
      <c r="B111" s="123"/>
      <c r="C111" s="128" t="s">
        <v>247</v>
      </c>
      <c r="D111" s="126"/>
      <c r="E111" s="127"/>
      <c r="F111" s="127"/>
      <c r="G111" s="127"/>
      <c r="H111" s="127"/>
      <c r="K111" s="37"/>
      <c r="T111" s="37"/>
      <c r="U111" s="37"/>
    </row>
    <row r="112" spans="1:21" x14ac:dyDescent="0.25">
      <c r="A112" s="123"/>
      <c r="B112" s="123"/>
      <c r="C112" s="129" t="s">
        <v>248</v>
      </c>
      <c r="D112" s="126"/>
      <c r="E112" s="127"/>
      <c r="F112" s="127"/>
      <c r="G112" s="127"/>
      <c r="H112" s="127"/>
      <c r="K112" s="37"/>
      <c r="T112" s="37"/>
      <c r="U112" s="37"/>
    </row>
    <row r="113" spans="1:21" x14ac:dyDescent="0.25">
      <c r="A113" s="123"/>
      <c r="B113" s="123"/>
      <c r="C113" s="129" t="s">
        <v>58</v>
      </c>
      <c r="D113" s="130"/>
      <c r="E113" s="127"/>
      <c r="F113" s="127"/>
      <c r="G113" s="127"/>
      <c r="H113" s="127"/>
      <c r="I113" s="39"/>
      <c r="J113" s="131">
        <f>+J6-H6</f>
        <v>230813.60563129</v>
      </c>
      <c r="K113" s="40"/>
      <c r="L113" s="132">
        <f>+L6</f>
        <v>2963093.4942119098</v>
      </c>
      <c r="M113" s="84">
        <f>+L113-L6</f>
        <v>0</v>
      </c>
      <c r="T113" s="37"/>
      <c r="U113" s="37"/>
    </row>
    <row r="114" spans="1:21" x14ac:dyDescent="0.25">
      <c r="A114" s="123"/>
      <c r="B114" s="123"/>
      <c r="C114" s="129"/>
      <c r="D114" s="130"/>
      <c r="E114" s="127"/>
      <c r="F114" s="127"/>
      <c r="G114" s="127"/>
      <c r="H114" s="127"/>
      <c r="J114" s="130"/>
      <c r="K114" s="40"/>
      <c r="L114" s="130"/>
      <c r="T114" s="37"/>
      <c r="U114" s="37"/>
    </row>
    <row r="115" spans="1:21" x14ac:dyDescent="0.25">
      <c r="A115" s="123"/>
      <c r="B115" s="123"/>
      <c r="C115" s="129" t="s">
        <v>249</v>
      </c>
      <c r="D115" s="126"/>
      <c r="E115" s="127"/>
      <c r="F115" s="127"/>
      <c r="G115" s="127"/>
      <c r="H115" s="127"/>
      <c r="J115" s="133"/>
      <c r="K115" s="40"/>
      <c r="L115" s="133"/>
      <c r="T115" s="37"/>
      <c r="U115" s="37"/>
    </row>
    <row r="116" spans="1:21" ht="14.25" x14ac:dyDescent="0.25">
      <c r="C116" s="129" t="s">
        <v>250</v>
      </c>
      <c r="D116" s="126"/>
      <c r="E116" s="127"/>
      <c r="F116" s="127"/>
      <c r="G116" s="127"/>
      <c r="H116" s="127"/>
      <c r="I116" s="39"/>
      <c r="J116" s="133">
        <f>+J3-H3</f>
        <v>2752875.7642857102</v>
      </c>
      <c r="K116" s="40"/>
      <c r="L116" s="133">
        <f>+L3</f>
        <v>6847000</v>
      </c>
      <c r="M116" s="84">
        <f>+L116-L3</f>
        <v>0</v>
      </c>
      <c r="T116" s="37"/>
      <c r="U116" s="37"/>
    </row>
    <row r="117" spans="1:21" ht="14.25" x14ac:dyDescent="0.25">
      <c r="C117" s="129" t="s">
        <v>251</v>
      </c>
      <c r="D117" s="126"/>
      <c r="E117" s="127"/>
      <c r="F117" s="127"/>
      <c r="G117" s="127"/>
      <c r="H117" s="127"/>
      <c r="J117" s="133"/>
      <c r="K117" s="40"/>
      <c r="L117" s="133"/>
      <c r="T117" s="37"/>
      <c r="U117" s="37"/>
    </row>
    <row r="118" spans="1:21" ht="14.25" x14ac:dyDescent="0.25">
      <c r="C118" s="129" t="s">
        <v>252</v>
      </c>
      <c r="D118" s="126"/>
      <c r="E118" s="127"/>
      <c r="F118" s="127"/>
      <c r="G118" s="127"/>
      <c r="H118" s="127"/>
      <c r="J118" s="133">
        <f>SUM(H56:H63)-SUM(J56:J63)+SUM(J88:J96)-SUM(H88:H96)+J104-H104-I103+H38-J38+J79-H79</f>
        <v>1567834.750083046</v>
      </c>
      <c r="K118" s="84">
        <f>+K104-K102</f>
        <v>2963093.4942119103</v>
      </c>
      <c r="L118" s="134">
        <f>SUM(J56:J63)-SUM(L56:L63)+SUM(L88:L96)-SUM(J88:J96)+L104-J104-K103+J38-L38+L80-J80-L39+J39</f>
        <v>1938787.6040404662</v>
      </c>
      <c r="T118" s="37"/>
      <c r="U118" s="37"/>
    </row>
    <row r="119" spans="1:21" ht="14.25" x14ac:dyDescent="0.25">
      <c r="C119" s="129"/>
      <c r="D119" s="130"/>
      <c r="E119" s="127"/>
      <c r="F119" s="127"/>
      <c r="G119" s="127"/>
      <c r="H119" s="127"/>
      <c r="J119" s="133"/>
      <c r="K119" s="40"/>
      <c r="L119" s="63"/>
      <c r="T119" s="37"/>
      <c r="U119" s="37"/>
    </row>
    <row r="120" spans="1:21" ht="14.25" x14ac:dyDescent="0.25">
      <c r="C120" s="129" t="s">
        <v>253</v>
      </c>
      <c r="D120" s="130"/>
      <c r="E120" s="127"/>
      <c r="F120" s="127"/>
      <c r="G120" s="127"/>
      <c r="H120" s="127"/>
      <c r="J120" s="133"/>
      <c r="K120" s="40"/>
      <c r="L120" s="133"/>
      <c r="T120" s="37"/>
      <c r="U120" s="37"/>
    </row>
    <row r="121" spans="1:21" ht="14.25" x14ac:dyDescent="0.25">
      <c r="C121" s="129"/>
      <c r="D121" s="130"/>
      <c r="E121" s="127"/>
      <c r="F121" s="127"/>
      <c r="G121" s="127"/>
      <c r="H121" s="127"/>
      <c r="J121" s="133"/>
      <c r="K121" s="40"/>
      <c r="L121" s="63"/>
      <c r="T121" s="37"/>
      <c r="U121" s="37"/>
    </row>
    <row r="122" spans="1:21" ht="14.25" x14ac:dyDescent="0.25">
      <c r="C122" s="126"/>
      <c r="D122" s="126"/>
      <c r="E122" s="127"/>
      <c r="F122" s="127"/>
      <c r="G122" s="127"/>
      <c r="H122" s="127"/>
      <c r="J122" s="135"/>
      <c r="K122" s="40"/>
      <c r="L122" s="63"/>
      <c r="T122" s="37"/>
      <c r="U122" s="37"/>
    </row>
    <row r="123" spans="1:21" ht="14.25" x14ac:dyDescent="0.25">
      <c r="C123" s="136" t="s">
        <v>254</v>
      </c>
      <c r="D123" s="136"/>
      <c r="E123" s="127"/>
      <c r="F123" s="127"/>
      <c r="G123" s="127"/>
      <c r="H123" s="127"/>
      <c r="J123" s="137">
        <f>SUM(J113:J122)</f>
        <v>4551524.1200000457</v>
      </c>
      <c r="K123" s="137">
        <f>SUM(K113:K122)</f>
        <v>2963093.4942119103</v>
      </c>
      <c r="L123" s="137">
        <f>SUM(L113:L122)</f>
        <v>11748881.098252377</v>
      </c>
      <c r="M123" s="84"/>
      <c r="T123" s="37"/>
      <c r="U123" s="37"/>
    </row>
    <row r="124" spans="1:21" ht="14.25" x14ac:dyDescent="0.25">
      <c r="C124" s="126"/>
      <c r="D124" s="126"/>
      <c r="E124" s="127"/>
      <c r="F124" s="127"/>
      <c r="G124" s="127"/>
      <c r="H124" s="127"/>
      <c r="J124" s="40"/>
      <c r="K124" s="40"/>
      <c r="L124" s="63"/>
      <c r="T124" s="37"/>
      <c r="U124" s="37"/>
    </row>
    <row r="125" spans="1:21" ht="14.25" x14ac:dyDescent="0.25">
      <c r="C125" s="128" t="s">
        <v>255</v>
      </c>
      <c r="D125" s="126"/>
      <c r="E125" s="127"/>
      <c r="F125" s="127"/>
      <c r="G125" s="127"/>
      <c r="H125" s="127"/>
      <c r="J125" s="40"/>
      <c r="K125" s="84"/>
      <c r="L125" s="63"/>
      <c r="T125" s="37"/>
      <c r="U125" s="37"/>
    </row>
    <row r="126" spans="1:21" ht="14.25" x14ac:dyDescent="0.25">
      <c r="C126" s="129" t="s">
        <v>256</v>
      </c>
      <c r="D126" s="127"/>
      <c r="E126" s="127"/>
      <c r="F126" s="127"/>
      <c r="G126" s="127"/>
      <c r="H126" s="127"/>
      <c r="J126" s="40"/>
      <c r="K126" s="40"/>
      <c r="L126" s="63"/>
      <c r="T126" s="37"/>
      <c r="U126" s="37"/>
    </row>
    <row r="127" spans="1:21" ht="14.25" x14ac:dyDescent="0.25">
      <c r="C127" s="129" t="s">
        <v>257</v>
      </c>
      <c r="D127" s="127"/>
      <c r="E127" s="127"/>
      <c r="F127" s="127"/>
      <c r="G127" s="127"/>
      <c r="H127" s="127"/>
      <c r="J127" s="99" t="e">
        <f>SUM(J24,J25,J27,J26,J28)-SUM(H24,H25,H27,H26,H28)+SUM(H69,H70,H71,H72,#REF!,H73,H74,H75,H76,H77,H78)-SUM(J69,J70,J71,J72,#REF!,J73,J74,J75,J76,J77,J78)</f>
        <v>#REF!</v>
      </c>
      <c r="K127" s="84">
        <f>+SUM(K69:K78)-SUM(K24:K30)</f>
        <v>1807849.2500895751</v>
      </c>
      <c r="L127" s="138" t="e">
        <f>SUM(L24,L25,L26,L28,L27,L29,L30)-SUM(J24,J25,J26,J28,J27,J29,J30)+SUM(J69,J70,J71,J72,#REF!,J73,J74,J75,J76,J77,J78)-SUM(L69,L70,L71,L72,#REF!,L73,L74,L75,L76,L77,L78)</f>
        <v>#REF!</v>
      </c>
      <c r="T127" s="37"/>
      <c r="U127" s="37"/>
    </row>
    <row r="128" spans="1:21" ht="14.25" x14ac:dyDescent="0.25">
      <c r="C128" s="129" t="s">
        <v>258</v>
      </c>
      <c r="D128" s="127"/>
      <c r="E128" s="127"/>
      <c r="F128" s="127"/>
      <c r="G128" s="127"/>
      <c r="H128" s="127"/>
      <c r="J128" s="40"/>
      <c r="K128" s="40"/>
      <c r="L128" s="131"/>
      <c r="T128" s="37"/>
      <c r="U128" s="37"/>
    </row>
    <row r="129" spans="3:21" ht="14.25" x14ac:dyDescent="0.25">
      <c r="C129" s="129" t="s">
        <v>259</v>
      </c>
      <c r="D129" s="127"/>
      <c r="E129" s="127"/>
      <c r="F129" s="127"/>
      <c r="G129" s="127"/>
      <c r="H129" s="127"/>
      <c r="J129" s="84">
        <f>J54-H54+J116</f>
        <v>4551524.1200000308</v>
      </c>
      <c r="K129" s="40"/>
      <c r="L129" s="139">
        <f>L54-J54+L116</f>
        <v>11131135.264200002</v>
      </c>
      <c r="T129" s="37"/>
      <c r="U129" s="37"/>
    </row>
    <row r="130" spans="3:21" ht="14.25" x14ac:dyDescent="0.25">
      <c r="C130" s="129" t="s">
        <v>260</v>
      </c>
      <c r="D130" s="127"/>
      <c r="E130" s="127"/>
      <c r="F130" s="127"/>
      <c r="G130" s="127"/>
      <c r="H130" s="127"/>
      <c r="J130" s="40"/>
      <c r="K130" s="40"/>
      <c r="L130" s="131"/>
      <c r="T130" s="37"/>
      <c r="U130" s="37"/>
    </row>
    <row r="131" spans="3:21" ht="14.25" x14ac:dyDescent="0.25">
      <c r="C131" s="129" t="s">
        <v>261</v>
      </c>
      <c r="D131" s="127"/>
      <c r="E131" s="127"/>
      <c r="F131" s="127"/>
      <c r="G131" s="127"/>
      <c r="H131" s="127"/>
      <c r="J131" s="84">
        <f>H84-J84+J120</f>
        <v>0</v>
      </c>
      <c r="K131" s="40"/>
      <c r="L131" s="140">
        <f>J85-L85+L120</f>
        <v>1334491.6281420197</v>
      </c>
      <c r="T131" s="37"/>
      <c r="U131" s="37"/>
    </row>
    <row r="132" spans="3:21" ht="14.25" x14ac:dyDescent="0.25">
      <c r="C132" s="126"/>
      <c r="D132" s="127"/>
      <c r="E132" s="127"/>
      <c r="F132" s="127"/>
      <c r="G132" s="127"/>
      <c r="H132" s="127"/>
      <c r="J132" s="40"/>
      <c r="K132" s="40"/>
      <c r="L132" s="40"/>
      <c r="T132" s="37"/>
      <c r="U132" s="37"/>
    </row>
    <row r="133" spans="3:21" ht="14.25" x14ac:dyDescent="0.25">
      <c r="C133" s="136" t="s">
        <v>262</v>
      </c>
      <c r="D133" s="136"/>
      <c r="E133" s="127"/>
      <c r="F133" s="127"/>
      <c r="G133" s="127"/>
      <c r="H133" s="127"/>
      <c r="J133" s="137" t="e">
        <f>SUM(J127:J132)</f>
        <v>#REF!</v>
      </c>
      <c r="K133" s="137">
        <f>SUM(K127:K132)</f>
        <v>1807849.2500895751</v>
      </c>
      <c r="L133" s="137" t="e">
        <f>SUM(L127:L132)</f>
        <v>#REF!</v>
      </c>
      <c r="T133" s="37"/>
      <c r="U133" s="37"/>
    </row>
    <row r="134" spans="3:21" ht="14.25" x14ac:dyDescent="0.25">
      <c r="C134" s="126"/>
      <c r="D134" s="127"/>
      <c r="E134" s="127"/>
      <c r="F134" s="127"/>
      <c r="G134" s="127"/>
      <c r="H134" s="127"/>
      <c r="J134" s="40"/>
      <c r="K134" s="40"/>
      <c r="L134" s="63"/>
      <c r="T134" s="37"/>
      <c r="U134" s="37"/>
    </row>
    <row r="135" spans="3:21" ht="14.25" x14ac:dyDescent="0.25">
      <c r="C135" s="141" t="s">
        <v>263</v>
      </c>
      <c r="D135" s="142"/>
      <c r="E135" s="127"/>
      <c r="F135" s="127"/>
      <c r="G135" s="127"/>
      <c r="H135" s="127"/>
      <c r="J135" s="143" t="e">
        <f>+J123-J133</f>
        <v>#REF!</v>
      </c>
      <c r="K135" s="40"/>
      <c r="L135" s="131" t="e">
        <f>+L123-L133</f>
        <v>#REF!</v>
      </c>
      <c r="T135" s="37"/>
      <c r="U135" s="37"/>
    </row>
    <row r="136" spans="3:21" ht="14.25" x14ac:dyDescent="0.25">
      <c r="C136" s="126"/>
      <c r="D136" s="127"/>
      <c r="E136" s="127"/>
      <c r="F136" s="127"/>
      <c r="G136" s="127"/>
      <c r="H136" s="127"/>
      <c r="J136" s="40"/>
      <c r="K136" s="40"/>
      <c r="L136" s="131"/>
      <c r="T136" s="37"/>
      <c r="U136" s="37"/>
    </row>
    <row r="137" spans="3:21" ht="14.25" x14ac:dyDescent="0.25">
      <c r="C137" s="129" t="s">
        <v>264</v>
      </c>
      <c r="D137" s="144"/>
      <c r="E137" s="127"/>
      <c r="F137" s="127"/>
      <c r="G137" s="127"/>
      <c r="H137" s="127"/>
      <c r="J137" s="143">
        <f>+H145</f>
        <v>59505085.259999998</v>
      </c>
      <c r="K137" s="40"/>
      <c r="L137" s="131">
        <f>+J145</f>
        <v>59505085.259999998</v>
      </c>
      <c r="T137" s="37"/>
      <c r="U137" s="37"/>
    </row>
    <row r="138" spans="3:21" ht="14.25" x14ac:dyDescent="0.25">
      <c r="C138" s="126"/>
      <c r="D138" s="126"/>
      <c r="E138" s="127"/>
      <c r="F138" s="127"/>
      <c r="G138" s="127"/>
      <c r="H138" s="127"/>
      <c r="J138" s="40"/>
      <c r="K138" s="40"/>
      <c r="L138" s="131"/>
      <c r="T138" s="37"/>
      <c r="U138" s="37"/>
    </row>
    <row r="139" spans="3:21" ht="14.25" x14ac:dyDescent="0.25">
      <c r="C139" s="136" t="s">
        <v>265</v>
      </c>
      <c r="D139" s="136"/>
      <c r="E139" s="127"/>
      <c r="F139" s="127"/>
      <c r="G139" s="127"/>
      <c r="H139" s="127"/>
      <c r="J139" s="143" t="e">
        <f>+J135+J137</f>
        <v>#REF!</v>
      </c>
      <c r="K139" s="40"/>
      <c r="L139" s="131" t="e">
        <f>+L135+L137</f>
        <v>#REF!</v>
      </c>
      <c r="T139" s="37"/>
      <c r="U139" s="37"/>
    </row>
    <row r="140" spans="3:21" ht="14.25" x14ac:dyDescent="0.25">
      <c r="C140" s="126"/>
      <c r="D140" s="126"/>
      <c r="E140" s="127"/>
      <c r="F140" s="127"/>
      <c r="G140" s="127"/>
      <c r="H140" s="127"/>
      <c r="J140" s="40"/>
      <c r="K140" s="40"/>
      <c r="L140" s="63"/>
      <c r="T140" s="37"/>
      <c r="U140" s="37"/>
    </row>
    <row r="141" spans="3:21" ht="14.25" x14ac:dyDescent="0.25">
      <c r="C141" s="126"/>
      <c r="D141" s="126"/>
      <c r="E141" s="127"/>
      <c r="F141" s="127"/>
      <c r="G141" s="127"/>
      <c r="H141" s="127"/>
      <c r="J141" s="40"/>
      <c r="K141" s="40"/>
      <c r="L141" s="63"/>
      <c r="T141" s="37"/>
      <c r="U141" s="37"/>
    </row>
    <row r="142" spans="3:21" ht="14.25" x14ac:dyDescent="0.25">
      <c r="C142" s="128" t="s">
        <v>266</v>
      </c>
      <c r="D142" s="126"/>
      <c r="E142" s="126"/>
      <c r="F142" s="126"/>
      <c r="G142" s="135"/>
      <c r="H142" s="126"/>
      <c r="J142" s="40"/>
      <c r="K142" s="40"/>
      <c r="L142" s="63"/>
      <c r="T142" s="37"/>
      <c r="U142" s="37"/>
    </row>
    <row r="143" spans="3:21" ht="14.25" x14ac:dyDescent="0.25">
      <c r="C143" s="129" t="s">
        <v>267</v>
      </c>
      <c r="D143" s="126"/>
      <c r="E143" s="126"/>
      <c r="F143" s="126"/>
      <c r="G143" s="126"/>
      <c r="H143" s="145">
        <f>+H22+H23</f>
        <v>27277586.399999999</v>
      </c>
      <c r="J143" s="145">
        <f>+J22+J23</f>
        <v>27277586.399999999</v>
      </c>
      <c r="K143" s="40"/>
      <c r="L143" s="145">
        <f>+L22+L23</f>
        <v>28368689.855999999</v>
      </c>
      <c r="T143" s="37"/>
      <c r="U143" s="37"/>
    </row>
    <row r="144" spans="3:21" ht="14.25" x14ac:dyDescent="0.25">
      <c r="C144" s="129" t="s">
        <v>268</v>
      </c>
      <c r="D144" s="126"/>
      <c r="E144" s="126"/>
      <c r="F144" s="126"/>
      <c r="G144" s="126"/>
      <c r="H144" s="145">
        <f>+H35</f>
        <v>32227498.859999999</v>
      </c>
      <c r="J144" s="145">
        <f>+J35</f>
        <v>32227498.859999999</v>
      </c>
      <c r="K144" s="37"/>
      <c r="L144" s="145">
        <f>+L35</f>
        <v>32227498.859999999</v>
      </c>
      <c r="T144" s="37"/>
      <c r="U144" s="37"/>
    </row>
    <row r="145" spans="3:21" ht="14.25" x14ac:dyDescent="0.2">
      <c r="C145" s="146" t="s">
        <v>269</v>
      </c>
      <c r="D145" s="146"/>
      <c r="E145" s="147"/>
      <c r="F145" s="147"/>
      <c r="G145" s="147"/>
      <c r="H145" s="147">
        <f>SUM(H143:H144)</f>
        <v>59505085.259999998</v>
      </c>
      <c r="I145" s="147"/>
      <c r="J145" s="147">
        <f>SUM(J143:J144)</f>
        <v>59505085.259999998</v>
      </c>
      <c r="K145" s="147"/>
      <c r="L145" s="147">
        <f>SUM(L143:L144)</f>
        <v>60596188.715999998</v>
      </c>
      <c r="T145" s="37"/>
      <c r="U145" s="37"/>
    </row>
    <row r="146" spans="3:21" ht="12.75" x14ac:dyDescent="0.2">
      <c r="K146" s="37"/>
      <c r="L146" s="148"/>
      <c r="T146" s="37"/>
      <c r="U146" s="37"/>
    </row>
    <row r="147" spans="3:21" ht="12.75" x14ac:dyDescent="0.2">
      <c r="J147" s="38" t="e">
        <f>+J139-J145</f>
        <v>#REF!</v>
      </c>
      <c r="K147" s="37"/>
      <c r="L147" s="38" t="e">
        <f>+L139-L145</f>
        <v>#REF!</v>
      </c>
      <c r="T147" s="37"/>
      <c r="U147" s="37"/>
    </row>
    <row r="148" spans="3:21" ht="12.75" x14ac:dyDescent="0.2">
      <c r="T148" s="37"/>
      <c r="U148" s="37"/>
    </row>
  </sheetData>
  <mergeCells count="15">
    <mergeCell ref="I10:I11"/>
    <mergeCell ref="K10:K11"/>
    <mergeCell ref="C22:C23"/>
    <mergeCell ref="D24:D25"/>
    <mergeCell ref="D27:D28"/>
    <mergeCell ref="C28:C31"/>
    <mergeCell ref="C79:C80"/>
    <mergeCell ref="C90:C96"/>
    <mergeCell ref="C100:C102"/>
    <mergeCell ref="C36:C39"/>
    <mergeCell ref="D42:D53"/>
    <mergeCell ref="C56:C63"/>
    <mergeCell ref="C71:C72"/>
    <mergeCell ref="D73:D74"/>
    <mergeCell ref="C75:C7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F3B0-F2D7-462F-88D0-97320F88F2E1}">
  <sheetPr>
    <pageSetUpPr fitToPage="1"/>
  </sheetPr>
  <dimension ref="A1:EG1620"/>
  <sheetViews>
    <sheetView showGridLines="0" topLeftCell="AC45" zoomScale="90" workbookViewId="0">
      <pane xSplit="2" ySplit="8" topLeftCell="AE125" activePane="bottomRight" state="frozen"/>
      <selection activeCell="F4" sqref="F4"/>
      <selection pane="topRight" activeCell="F4" sqref="F4"/>
      <selection pane="bottomLeft" activeCell="F4" sqref="F4"/>
      <selection pane="bottomRight" activeCell="F4" sqref="F4"/>
    </sheetView>
  </sheetViews>
  <sheetFormatPr defaultColWidth="8.7109375" defaultRowHeight="15" x14ac:dyDescent="0.25"/>
  <cols>
    <col min="1" max="10" width="8.85546875" style="150" customWidth="1"/>
    <col min="11" max="11" width="12.140625" style="57" bestFit="1" customWidth="1"/>
    <col min="12" max="12" width="19.28515625" style="57" bestFit="1" customWidth="1"/>
    <col min="13" max="13" width="42.140625" style="57" customWidth="1"/>
    <col min="14" max="21" width="3.7109375" style="57" customWidth="1"/>
    <col min="22" max="27" width="19.7109375" style="57" customWidth="1"/>
    <col min="28" max="28" width="7" style="57" customWidth="1"/>
    <col min="29" max="29" width="18.42578125" style="57" customWidth="1"/>
    <col min="30" max="30" width="53.5703125" style="57" customWidth="1"/>
    <col min="31" max="31" width="20" style="57" hidden="1" customWidth="1"/>
    <col min="32" max="34" width="20" style="57" customWidth="1"/>
    <col min="35" max="35" width="20" style="151" hidden="1" customWidth="1"/>
    <col min="36" max="36" width="20" style="57" customWidth="1"/>
    <col min="37" max="37" width="20" style="151" hidden="1" customWidth="1"/>
    <col min="38" max="38" width="20" style="57" customWidth="1"/>
    <col min="39" max="40" width="20" style="151" hidden="1" customWidth="1"/>
    <col min="41" max="41" width="19.28515625" style="57" customWidth="1"/>
    <col min="42" max="43" width="20" style="57" customWidth="1"/>
    <col min="44" max="44" width="18.140625" style="57" hidden="1" customWidth="1"/>
    <col min="45" max="45" width="9" style="55" hidden="1" customWidth="1"/>
    <col min="46" max="46" width="18.140625" style="57" hidden="1" customWidth="1"/>
    <col min="47" max="47" width="9" style="55" hidden="1" customWidth="1"/>
    <col min="48" max="48" width="18.140625" style="57" hidden="1" customWidth="1"/>
    <col min="49" max="49" width="9" style="55" hidden="1" customWidth="1"/>
    <col min="50" max="50" width="18.140625" style="57" customWidth="1"/>
    <col min="51" max="51" width="11" style="55" customWidth="1"/>
    <col min="52" max="52" width="18.140625" style="57" customWidth="1"/>
    <col min="53" max="53" width="12.28515625" style="55" customWidth="1"/>
    <col min="54" max="54" width="18.140625" style="55" customWidth="1"/>
    <col min="55" max="55" width="9" style="55" customWidth="1"/>
    <col min="56" max="56" width="0.85546875" style="153" customWidth="1"/>
    <col min="57" max="68" width="18.42578125" style="57" customWidth="1"/>
    <col min="69" max="69" width="19.85546875" style="57" customWidth="1"/>
    <col min="70" max="70" width="0.85546875" style="153" customWidth="1"/>
    <col min="71" max="83" width="13.42578125" style="57" hidden="1" customWidth="1"/>
    <col min="84" max="84" width="1.7109375" style="57" hidden="1" customWidth="1"/>
    <col min="85" max="98" width="13.42578125" style="57" hidden="1" customWidth="1"/>
    <col min="99" max="111" width="8.85546875" style="57" hidden="1" customWidth="1"/>
    <col min="112" max="16384" width="8.7109375" style="57"/>
  </cols>
  <sheetData>
    <row r="1" spans="1:111" s="150" customFormat="1" x14ac:dyDescent="0.25">
      <c r="A1" s="149" t="s">
        <v>270</v>
      </c>
      <c r="AI1" s="151"/>
      <c r="AK1" s="151"/>
      <c r="AM1" s="151"/>
      <c r="AN1" s="151"/>
      <c r="AS1" s="152"/>
      <c r="AU1" s="152"/>
      <c r="AW1" s="152"/>
      <c r="AY1" s="152"/>
      <c r="BA1" s="152"/>
      <c r="BB1" s="152"/>
      <c r="BC1" s="152"/>
      <c r="BD1" s="153"/>
      <c r="BR1" s="153"/>
    </row>
    <row r="2" spans="1:111" s="150" customFormat="1" x14ac:dyDescent="0.25">
      <c r="B2" s="149" t="s">
        <v>271</v>
      </c>
      <c r="AE2" s="150" t="s">
        <v>272</v>
      </c>
      <c r="AI2" s="151" t="s">
        <v>272</v>
      </c>
      <c r="AK2" s="151" t="s">
        <v>272</v>
      </c>
      <c r="AM2" s="151" t="s">
        <v>272</v>
      </c>
      <c r="AN2" s="151" t="s">
        <v>272</v>
      </c>
      <c r="AS2" s="152"/>
      <c r="AU2" s="152"/>
      <c r="AW2" s="152"/>
      <c r="AX2" s="150" t="s">
        <v>272</v>
      </c>
      <c r="AY2" s="150" t="s">
        <v>272</v>
      </c>
      <c r="AZ2" s="150" t="s">
        <v>272</v>
      </c>
      <c r="BA2" s="150" t="s">
        <v>272</v>
      </c>
      <c r="BB2" s="150" t="s">
        <v>272</v>
      </c>
      <c r="BC2" s="150" t="s">
        <v>272</v>
      </c>
      <c r="BD2" s="153"/>
      <c r="BR2" s="153"/>
      <c r="BS2" s="150" t="s">
        <v>272</v>
      </c>
      <c r="BT2" s="150" t="s">
        <v>272</v>
      </c>
      <c r="BU2" s="150" t="s">
        <v>272</v>
      </c>
      <c r="BV2" s="150" t="s">
        <v>272</v>
      </c>
      <c r="BW2" s="150" t="s">
        <v>272</v>
      </c>
      <c r="BX2" s="150" t="s">
        <v>272</v>
      </c>
      <c r="BY2" s="150" t="s">
        <v>272</v>
      </c>
      <c r="BZ2" s="150" t="s">
        <v>272</v>
      </c>
      <c r="CA2" s="150" t="s">
        <v>272</v>
      </c>
      <c r="CB2" s="150" t="s">
        <v>272</v>
      </c>
      <c r="CC2" s="150" t="s">
        <v>272</v>
      </c>
      <c r="CD2" s="150" t="s">
        <v>272</v>
      </c>
      <c r="CE2" s="150" t="s">
        <v>272</v>
      </c>
      <c r="CF2" s="150" t="s">
        <v>272</v>
      </c>
      <c r="CG2" s="150" t="s">
        <v>272</v>
      </c>
      <c r="CH2" s="150" t="s">
        <v>272</v>
      </c>
      <c r="CI2" s="150" t="s">
        <v>272</v>
      </c>
      <c r="CJ2" s="150" t="s">
        <v>272</v>
      </c>
      <c r="CK2" s="150" t="s">
        <v>272</v>
      </c>
      <c r="CL2" s="150" t="s">
        <v>272</v>
      </c>
      <c r="CM2" s="150" t="s">
        <v>272</v>
      </c>
      <c r="CN2" s="150" t="s">
        <v>272</v>
      </c>
      <c r="CO2" s="150" t="s">
        <v>272</v>
      </c>
      <c r="CP2" s="150" t="s">
        <v>272</v>
      </c>
      <c r="CQ2" s="150" t="s">
        <v>272</v>
      </c>
      <c r="CR2" s="150" t="s">
        <v>272</v>
      </c>
      <c r="CS2" s="150" t="s">
        <v>272</v>
      </c>
      <c r="CT2" s="150" t="s">
        <v>272</v>
      </c>
      <c r="CU2" s="150" t="s">
        <v>272</v>
      </c>
      <c r="CV2" s="150" t="s">
        <v>272</v>
      </c>
      <c r="CW2" s="150" t="s">
        <v>272</v>
      </c>
      <c r="CX2" s="150" t="s">
        <v>272</v>
      </c>
      <c r="CY2" s="150" t="s">
        <v>272</v>
      </c>
      <c r="CZ2" s="150" t="s">
        <v>272</v>
      </c>
      <c r="DA2" s="150" t="s">
        <v>272</v>
      </c>
      <c r="DB2" s="150" t="s">
        <v>272</v>
      </c>
      <c r="DC2" s="150" t="s">
        <v>272</v>
      </c>
      <c r="DD2" s="150" t="s">
        <v>272</v>
      </c>
      <c r="DE2" s="150" t="s">
        <v>272</v>
      </c>
      <c r="DF2" s="150" t="s">
        <v>272</v>
      </c>
      <c r="DG2" s="150" t="s">
        <v>272</v>
      </c>
    </row>
    <row r="3" spans="1:111" s="150" customFormat="1" x14ac:dyDescent="0.25">
      <c r="C3" s="149" t="s">
        <v>273</v>
      </c>
      <c r="AE3" s="150" t="s">
        <v>272</v>
      </c>
      <c r="AI3" s="151" t="s">
        <v>272</v>
      </c>
      <c r="AK3" s="151" t="s">
        <v>272</v>
      </c>
      <c r="AM3" s="151" t="s">
        <v>272</v>
      </c>
      <c r="AN3" s="151" t="s">
        <v>272</v>
      </c>
      <c r="AR3" s="150" t="s">
        <v>272</v>
      </c>
      <c r="AS3" s="150" t="s">
        <v>272</v>
      </c>
      <c r="AT3" s="150" t="s">
        <v>272</v>
      </c>
      <c r="AU3" s="150" t="s">
        <v>272</v>
      </c>
      <c r="AV3" s="150" t="s">
        <v>272</v>
      </c>
      <c r="AW3" s="150" t="s">
        <v>272</v>
      </c>
      <c r="AY3" s="152"/>
      <c r="BA3" s="152"/>
      <c r="BB3" s="152"/>
      <c r="BC3" s="152"/>
      <c r="BD3" s="153"/>
      <c r="BR3" s="153"/>
      <c r="BS3" s="150" t="s">
        <v>272</v>
      </c>
      <c r="BT3" s="150" t="s">
        <v>272</v>
      </c>
      <c r="BU3" s="150" t="s">
        <v>272</v>
      </c>
      <c r="BV3" s="150" t="s">
        <v>272</v>
      </c>
      <c r="BW3" s="150" t="s">
        <v>272</v>
      </c>
      <c r="BX3" s="150" t="s">
        <v>272</v>
      </c>
      <c r="BY3" s="150" t="s">
        <v>272</v>
      </c>
      <c r="BZ3" s="150" t="s">
        <v>272</v>
      </c>
      <c r="CA3" s="150" t="s">
        <v>272</v>
      </c>
      <c r="CB3" s="150" t="s">
        <v>272</v>
      </c>
      <c r="CC3" s="150" t="s">
        <v>272</v>
      </c>
      <c r="CD3" s="150" t="s">
        <v>272</v>
      </c>
      <c r="CE3" s="150" t="s">
        <v>272</v>
      </c>
      <c r="CF3" s="150" t="s">
        <v>272</v>
      </c>
      <c r="CG3" s="150" t="s">
        <v>272</v>
      </c>
      <c r="CH3" s="150" t="s">
        <v>272</v>
      </c>
      <c r="CI3" s="150" t="s">
        <v>272</v>
      </c>
      <c r="CJ3" s="150" t="s">
        <v>272</v>
      </c>
      <c r="CK3" s="150" t="s">
        <v>272</v>
      </c>
      <c r="CL3" s="150" t="s">
        <v>272</v>
      </c>
      <c r="CM3" s="150" t="s">
        <v>272</v>
      </c>
      <c r="CN3" s="150" t="s">
        <v>272</v>
      </c>
      <c r="CO3" s="150" t="s">
        <v>272</v>
      </c>
      <c r="CP3" s="150" t="s">
        <v>272</v>
      </c>
      <c r="CQ3" s="150" t="s">
        <v>272</v>
      </c>
      <c r="CR3" s="150" t="s">
        <v>272</v>
      </c>
      <c r="CS3" s="150" t="s">
        <v>272</v>
      </c>
      <c r="CT3" s="150" t="s">
        <v>272</v>
      </c>
      <c r="CU3" s="150" t="s">
        <v>272</v>
      </c>
      <c r="CV3" s="150" t="s">
        <v>272</v>
      </c>
      <c r="CW3" s="150" t="s">
        <v>272</v>
      </c>
      <c r="CX3" s="150" t="s">
        <v>272</v>
      </c>
      <c r="CY3" s="150" t="s">
        <v>272</v>
      </c>
      <c r="CZ3" s="150" t="s">
        <v>272</v>
      </c>
      <c r="DA3" s="150" t="s">
        <v>272</v>
      </c>
      <c r="DB3" s="150" t="s">
        <v>272</v>
      </c>
      <c r="DC3" s="150" t="s">
        <v>272</v>
      </c>
      <c r="DD3" s="150" t="s">
        <v>272</v>
      </c>
      <c r="DE3" s="150" t="s">
        <v>272</v>
      </c>
      <c r="DF3" s="150" t="s">
        <v>272</v>
      </c>
      <c r="DG3" s="150" t="s">
        <v>272</v>
      </c>
    </row>
    <row r="4" spans="1:111" s="150" customFormat="1" x14ac:dyDescent="0.25">
      <c r="D4" s="149" t="s">
        <v>274</v>
      </c>
      <c r="AE4" s="150" t="s">
        <v>272</v>
      </c>
      <c r="AI4" s="151" t="s">
        <v>272</v>
      </c>
      <c r="AK4" s="151" t="s">
        <v>272</v>
      </c>
      <c r="AM4" s="151" t="s">
        <v>272</v>
      </c>
      <c r="AN4" s="151" t="s">
        <v>272</v>
      </c>
      <c r="AS4" s="152"/>
      <c r="AU4" s="152"/>
      <c r="AW4" s="152"/>
      <c r="AY4" s="152"/>
      <c r="BA4" s="152"/>
      <c r="BB4" s="152"/>
      <c r="BC4" s="152"/>
      <c r="BD4" s="153"/>
      <c r="BR4" s="153"/>
      <c r="BS4" s="150" t="s">
        <v>272</v>
      </c>
      <c r="BT4" s="150" t="s">
        <v>272</v>
      </c>
      <c r="BU4" s="150" t="s">
        <v>272</v>
      </c>
      <c r="BV4" s="150" t="s">
        <v>272</v>
      </c>
      <c r="BW4" s="150" t="s">
        <v>272</v>
      </c>
      <c r="BX4" s="150" t="s">
        <v>272</v>
      </c>
      <c r="BY4" s="150" t="s">
        <v>272</v>
      </c>
      <c r="BZ4" s="150" t="s">
        <v>272</v>
      </c>
      <c r="CA4" s="150" t="s">
        <v>272</v>
      </c>
      <c r="CB4" s="150" t="s">
        <v>272</v>
      </c>
      <c r="CC4" s="150" t="s">
        <v>272</v>
      </c>
      <c r="CD4" s="150" t="s">
        <v>272</v>
      </c>
      <c r="CE4" s="150" t="s">
        <v>272</v>
      </c>
      <c r="CF4" s="150" t="s">
        <v>272</v>
      </c>
      <c r="CG4" s="150" t="s">
        <v>272</v>
      </c>
      <c r="CH4" s="150" t="s">
        <v>272</v>
      </c>
      <c r="CI4" s="150" t="s">
        <v>272</v>
      </c>
      <c r="CJ4" s="150" t="s">
        <v>272</v>
      </c>
      <c r="CK4" s="150" t="s">
        <v>272</v>
      </c>
      <c r="CL4" s="150" t="s">
        <v>272</v>
      </c>
      <c r="CM4" s="150" t="s">
        <v>272</v>
      </c>
      <c r="CN4" s="150" t="s">
        <v>272</v>
      </c>
      <c r="CO4" s="150" t="s">
        <v>272</v>
      </c>
      <c r="CP4" s="150" t="s">
        <v>272</v>
      </c>
      <c r="CQ4" s="150" t="s">
        <v>272</v>
      </c>
      <c r="CR4" s="150" t="s">
        <v>272</v>
      </c>
      <c r="CS4" s="150" t="s">
        <v>272</v>
      </c>
      <c r="CT4" s="150" t="s">
        <v>272</v>
      </c>
      <c r="CU4" s="150" t="s">
        <v>272</v>
      </c>
      <c r="CV4" s="150" t="s">
        <v>272</v>
      </c>
      <c r="CW4" s="150" t="s">
        <v>272</v>
      </c>
      <c r="CX4" s="150" t="s">
        <v>272</v>
      </c>
      <c r="CY4" s="150" t="s">
        <v>272</v>
      </c>
      <c r="CZ4" s="150" t="s">
        <v>272</v>
      </c>
      <c r="DA4" s="150" t="s">
        <v>272</v>
      </c>
      <c r="DB4" s="150" t="s">
        <v>272</v>
      </c>
      <c r="DC4" s="150" t="s">
        <v>272</v>
      </c>
      <c r="DD4" s="150" t="s">
        <v>272</v>
      </c>
      <c r="DE4" s="150" t="s">
        <v>272</v>
      </c>
      <c r="DF4" s="150" t="s">
        <v>272</v>
      </c>
      <c r="DG4" s="150" t="s">
        <v>272</v>
      </c>
    </row>
    <row r="5" spans="1:111" s="150" customFormat="1" x14ac:dyDescent="0.25">
      <c r="E5" s="149" t="s">
        <v>275</v>
      </c>
      <c r="AE5" s="150" t="s">
        <v>272</v>
      </c>
      <c r="AI5" s="151" t="s">
        <v>272</v>
      </c>
      <c r="AK5" s="151" t="s">
        <v>272</v>
      </c>
      <c r="AM5" s="151" t="s">
        <v>272</v>
      </c>
      <c r="AN5" s="151" t="s">
        <v>272</v>
      </c>
      <c r="AS5" s="152"/>
      <c r="AU5" s="152"/>
      <c r="AW5" s="152"/>
      <c r="AY5" s="152"/>
      <c r="BA5" s="152"/>
      <c r="BB5" s="152"/>
      <c r="BC5" s="152"/>
      <c r="BD5" s="153"/>
      <c r="BE5" s="150" t="s">
        <v>272</v>
      </c>
      <c r="BF5" s="150" t="s">
        <v>272</v>
      </c>
      <c r="BG5" s="150" t="s">
        <v>272</v>
      </c>
      <c r="BH5" s="150" t="s">
        <v>272</v>
      </c>
      <c r="BI5" s="150" t="s">
        <v>272</v>
      </c>
      <c r="BJ5" s="150" t="s">
        <v>272</v>
      </c>
      <c r="BK5" s="150" t="s">
        <v>272</v>
      </c>
      <c r="BL5" s="150" t="s">
        <v>272</v>
      </c>
      <c r="BM5" s="150" t="s">
        <v>272</v>
      </c>
      <c r="BN5" s="150" t="s">
        <v>272</v>
      </c>
      <c r="BO5" s="150" t="s">
        <v>272</v>
      </c>
      <c r="BP5" s="150" t="s">
        <v>272</v>
      </c>
      <c r="BQ5" s="150" t="s">
        <v>272</v>
      </c>
      <c r="BR5" s="150" t="s">
        <v>272</v>
      </c>
      <c r="BS5" s="150" t="s">
        <v>272</v>
      </c>
      <c r="BT5" s="150" t="s">
        <v>272</v>
      </c>
      <c r="BU5" s="150" t="s">
        <v>272</v>
      </c>
      <c r="BV5" s="150" t="s">
        <v>272</v>
      </c>
      <c r="BW5" s="150" t="s">
        <v>272</v>
      </c>
      <c r="BX5" s="150" t="s">
        <v>272</v>
      </c>
      <c r="BY5" s="150" t="s">
        <v>272</v>
      </c>
      <c r="BZ5" s="150" t="s">
        <v>272</v>
      </c>
      <c r="CA5" s="150" t="s">
        <v>272</v>
      </c>
      <c r="CB5" s="150" t="s">
        <v>272</v>
      </c>
      <c r="CC5" s="150" t="s">
        <v>272</v>
      </c>
      <c r="CD5" s="150" t="s">
        <v>272</v>
      </c>
      <c r="CE5" s="150" t="s">
        <v>272</v>
      </c>
      <c r="CF5" s="150" t="s">
        <v>272</v>
      </c>
      <c r="CG5" s="150" t="s">
        <v>272</v>
      </c>
      <c r="CH5" s="150" t="s">
        <v>272</v>
      </c>
      <c r="CI5" s="150" t="s">
        <v>272</v>
      </c>
      <c r="CJ5" s="150" t="s">
        <v>272</v>
      </c>
      <c r="CK5" s="150" t="s">
        <v>272</v>
      </c>
      <c r="CL5" s="150" t="s">
        <v>272</v>
      </c>
      <c r="CM5" s="150" t="s">
        <v>272</v>
      </c>
      <c r="CN5" s="150" t="s">
        <v>272</v>
      </c>
      <c r="CO5" s="150" t="s">
        <v>272</v>
      </c>
      <c r="CP5" s="150" t="s">
        <v>272</v>
      </c>
      <c r="CQ5" s="150" t="s">
        <v>272</v>
      </c>
      <c r="CR5" s="150" t="s">
        <v>272</v>
      </c>
      <c r="CS5" s="150" t="s">
        <v>272</v>
      </c>
      <c r="CT5" s="150" t="s">
        <v>272</v>
      </c>
      <c r="CU5" s="150" t="s">
        <v>272</v>
      </c>
      <c r="CV5" s="150" t="s">
        <v>272</v>
      </c>
      <c r="CW5" s="150" t="s">
        <v>272</v>
      </c>
      <c r="CX5" s="150" t="s">
        <v>272</v>
      </c>
      <c r="CY5" s="150" t="s">
        <v>272</v>
      </c>
      <c r="CZ5" s="150" t="s">
        <v>272</v>
      </c>
      <c r="DA5" s="150" t="s">
        <v>272</v>
      </c>
      <c r="DB5" s="150" t="s">
        <v>272</v>
      </c>
      <c r="DC5" s="150" t="s">
        <v>272</v>
      </c>
      <c r="DD5" s="150" t="s">
        <v>272</v>
      </c>
      <c r="DE5" s="150" t="s">
        <v>272</v>
      </c>
      <c r="DF5" s="150" t="s">
        <v>272</v>
      </c>
      <c r="DG5" s="150" t="s">
        <v>272</v>
      </c>
    </row>
    <row r="6" spans="1:111" s="150" customFormat="1" x14ac:dyDescent="0.25">
      <c r="F6" s="149" t="s">
        <v>276</v>
      </c>
      <c r="AE6" s="150" t="s">
        <v>272</v>
      </c>
      <c r="AI6" s="151" t="s">
        <v>272</v>
      </c>
      <c r="AK6" s="151" t="s">
        <v>272</v>
      </c>
      <c r="AM6" s="151" t="s">
        <v>272</v>
      </c>
      <c r="AN6" s="151" t="s">
        <v>272</v>
      </c>
      <c r="AS6" s="152"/>
      <c r="AU6" s="152"/>
      <c r="AW6" s="152"/>
      <c r="AY6" s="152"/>
      <c r="BA6" s="152"/>
      <c r="BB6" s="152"/>
      <c r="BC6" s="152"/>
      <c r="BD6" s="153"/>
      <c r="BE6" s="150" t="s">
        <v>272</v>
      </c>
      <c r="BF6" s="150" t="s">
        <v>272</v>
      </c>
      <c r="BG6" s="150" t="s">
        <v>272</v>
      </c>
      <c r="BH6" s="150" t="s">
        <v>272</v>
      </c>
      <c r="BI6" s="150" t="s">
        <v>272</v>
      </c>
      <c r="BJ6" s="150" t="s">
        <v>272</v>
      </c>
      <c r="BK6" s="150" t="s">
        <v>272</v>
      </c>
      <c r="BL6" s="150" t="s">
        <v>272</v>
      </c>
      <c r="BM6" s="150" t="s">
        <v>272</v>
      </c>
      <c r="BN6" s="150" t="s">
        <v>272</v>
      </c>
      <c r="BO6" s="150" t="s">
        <v>272</v>
      </c>
      <c r="BP6" s="150" t="s">
        <v>272</v>
      </c>
      <c r="BQ6" s="150" t="s">
        <v>272</v>
      </c>
      <c r="BR6" s="150" t="s">
        <v>272</v>
      </c>
      <c r="BS6" s="150" t="s">
        <v>272</v>
      </c>
      <c r="BT6" s="150" t="s">
        <v>272</v>
      </c>
      <c r="BU6" s="150" t="s">
        <v>272</v>
      </c>
      <c r="BV6" s="150" t="s">
        <v>272</v>
      </c>
      <c r="BW6" s="150" t="s">
        <v>272</v>
      </c>
      <c r="BX6" s="150" t="s">
        <v>272</v>
      </c>
      <c r="BY6" s="150" t="s">
        <v>272</v>
      </c>
      <c r="BZ6" s="150" t="s">
        <v>272</v>
      </c>
      <c r="CA6" s="150" t="s">
        <v>272</v>
      </c>
      <c r="CB6" s="150" t="s">
        <v>272</v>
      </c>
      <c r="CC6" s="150" t="s">
        <v>272</v>
      </c>
      <c r="CD6" s="150" t="s">
        <v>272</v>
      </c>
      <c r="CE6" s="150" t="s">
        <v>272</v>
      </c>
      <c r="CF6" s="150" t="s">
        <v>272</v>
      </c>
      <c r="CG6" s="150" t="s">
        <v>272</v>
      </c>
      <c r="CH6" s="150" t="s">
        <v>272</v>
      </c>
      <c r="CI6" s="150" t="s">
        <v>272</v>
      </c>
      <c r="CJ6" s="150" t="s">
        <v>272</v>
      </c>
      <c r="CK6" s="150" t="s">
        <v>272</v>
      </c>
      <c r="CL6" s="150" t="s">
        <v>272</v>
      </c>
      <c r="CM6" s="150" t="s">
        <v>272</v>
      </c>
      <c r="CN6" s="150" t="s">
        <v>272</v>
      </c>
      <c r="CO6" s="150" t="s">
        <v>272</v>
      </c>
      <c r="CP6" s="150" t="s">
        <v>272</v>
      </c>
      <c r="CQ6" s="150" t="s">
        <v>272</v>
      </c>
      <c r="CR6" s="150" t="s">
        <v>272</v>
      </c>
      <c r="CS6" s="150" t="s">
        <v>272</v>
      </c>
      <c r="CT6" s="150" t="s">
        <v>272</v>
      </c>
      <c r="CU6" s="150" t="s">
        <v>272</v>
      </c>
      <c r="CV6" s="150" t="s">
        <v>272</v>
      </c>
      <c r="CW6" s="150" t="s">
        <v>272</v>
      </c>
      <c r="CX6" s="150" t="s">
        <v>272</v>
      </c>
      <c r="CY6" s="150" t="s">
        <v>272</v>
      </c>
      <c r="CZ6" s="150" t="s">
        <v>272</v>
      </c>
      <c r="DA6" s="150" t="s">
        <v>272</v>
      </c>
      <c r="DB6" s="150" t="s">
        <v>272</v>
      </c>
      <c r="DC6" s="150" t="s">
        <v>272</v>
      </c>
      <c r="DD6" s="150" t="s">
        <v>272</v>
      </c>
      <c r="DE6" s="150" t="s">
        <v>272</v>
      </c>
      <c r="DF6" s="150" t="s">
        <v>272</v>
      </c>
      <c r="DG6" s="150" t="s">
        <v>272</v>
      </c>
    </row>
    <row r="7" spans="1:111" s="150" customFormat="1" x14ac:dyDescent="0.25">
      <c r="G7" s="149" t="s">
        <v>277</v>
      </c>
      <c r="AE7" s="150" t="s">
        <v>272</v>
      </c>
      <c r="AF7" s="150" t="s">
        <v>272</v>
      </c>
      <c r="AG7" s="150" t="s">
        <v>272</v>
      </c>
      <c r="AH7" s="150" t="s">
        <v>272</v>
      </c>
      <c r="AI7" s="151" t="s">
        <v>272</v>
      </c>
      <c r="AJ7" s="150" t="s">
        <v>272</v>
      </c>
      <c r="AK7" s="151" t="s">
        <v>272</v>
      </c>
      <c r="AL7" s="150" t="s">
        <v>272</v>
      </c>
      <c r="AM7" s="151" t="s">
        <v>272</v>
      </c>
      <c r="AN7" s="151" t="s">
        <v>272</v>
      </c>
      <c r="AO7" s="150" t="s">
        <v>272</v>
      </c>
      <c r="AP7" s="150" t="s">
        <v>272</v>
      </c>
      <c r="AQ7" s="150" t="s">
        <v>272</v>
      </c>
      <c r="BR7" s="150" t="s">
        <v>272</v>
      </c>
      <c r="BS7" s="150" t="s">
        <v>272</v>
      </c>
      <c r="BT7" s="150" t="s">
        <v>272</v>
      </c>
      <c r="BU7" s="150" t="s">
        <v>272</v>
      </c>
      <c r="BV7" s="150" t="s">
        <v>272</v>
      </c>
      <c r="BW7" s="150" t="s">
        <v>272</v>
      </c>
      <c r="BX7" s="150" t="s">
        <v>272</v>
      </c>
      <c r="BY7" s="150" t="s">
        <v>272</v>
      </c>
      <c r="BZ7" s="150" t="s">
        <v>272</v>
      </c>
      <c r="CA7" s="150" t="s">
        <v>272</v>
      </c>
      <c r="CB7" s="150" t="s">
        <v>272</v>
      </c>
      <c r="CC7" s="150" t="s">
        <v>272</v>
      </c>
      <c r="CD7" s="150" t="s">
        <v>272</v>
      </c>
      <c r="CE7" s="150" t="s">
        <v>272</v>
      </c>
      <c r="CF7" s="150" t="s">
        <v>272</v>
      </c>
      <c r="CG7" s="150" t="s">
        <v>272</v>
      </c>
      <c r="CH7" s="150" t="s">
        <v>272</v>
      </c>
      <c r="CI7" s="150" t="s">
        <v>272</v>
      </c>
      <c r="CJ7" s="150" t="s">
        <v>272</v>
      </c>
      <c r="CK7" s="150" t="s">
        <v>272</v>
      </c>
      <c r="CL7" s="150" t="s">
        <v>272</v>
      </c>
      <c r="CM7" s="150" t="s">
        <v>272</v>
      </c>
      <c r="CN7" s="150" t="s">
        <v>272</v>
      </c>
      <c r="CO7" s="150" t="s">
        <v>272</v>
      </c>
      <c r="CP7" s="150" t="s">
        <v>272</v>
      </c>
      <c r="CQ7" s="150" t="s">
        <v>272</v>
      </c>
      <c r="CR7" s="150" t="s">
        <v>272</v>
      </c>
      <c r="CS7" s="150" t="s">
        <v>272</v>
      </c>
      <c r="CT7" s="150" t="s">
        <v>272</v>
      </c>
      <c r="CU7" s="150" t="s">
        <v>272</v>
      </c>
      <c r="CV7" s="150" t="s">
        <v>272</v>
      </c>
      <c r="CW7" s="150" t="s">
        <v>272</v>
      </c>
      <c r="CX7" s="150" t="s">
        <v>272</v>
      </c>
      <c r="CY7" s="150" t="s">
        <v>272</v>
      </c>
      <c r="CZ7" s="150" t="s">
        <v>272</v>
      </c>
      <c r="DA7" s="150" t="s">
        <v>272</v>
      </c>
      <c r="DB7" s="150" t="s">
        <v>272</v>
      </c>
      <c r="DC7" s="150" t="s">
        <v>272</v>
      </c>
      <c r="DD7" s="150" t="s">
        <v>272</v>
      </c>
      <c r="DE7" s="150" t="s">
        <v>272</v>
      </c>
      <c r="DF7" s="150" t="s">
        <v>272</v>
      </c>
      <c r="DG7" s="150" t="s">
        <v>272</v>
      </c>
    </row>
    <row r="8" spans="1:111" s="150" customFormat="1" x14ac:dyDescent="0.25">
      <c r="H8" s="149" t="s">
        <v>278</v>
      </c>
      <c r="AE8" s="150" t="s">
        <v>272</v>
      </c>
      <c r="AF8" s="150" t="s">
        <v>272</v>
      </c>
      <c r="AG8" s="150" t="s">
        <v>272</v>
      </c>
      <c r="AH8" s="150" t="s">
        <v>272</v>
      </c>
      <c r="AI8" s="151" t="s">
        <v>272</v>
      </c>
      <c r="AJ8" s="150" t="s">
        <v>272</v>
      </c>
      <c r="AK8" s="151" t="s">
        <v>272</v>
      </c>
      <c r="AL8" s="150" t="s">
        <v>272</v>
      </c>
      <c r="AM8" s="151" t="s">
        <v>272</v>
      </c>
      <c r="AN8" s="151" t="s">
        <v>272</v>
      </c>
      <c r="AO8" s="150" t="s">
        <v>272</v>
      </c>
      <c r="AP8" s="150" t="s">
        <v>272</v>
      </c>
      <c r="AQ8" s="150" t="s">
        <v>272</v>
      </c>
      <c r="BR8" s="150" t="s">
        <v>272</v>
      </c>
      <c r="BS8" s="150" t="s">
        <v>272</v>
      </c>
      <c r="BT8" s="150" t="s">
        <v>272</v>
      </c>
      <c r="BU8" s="150" t="s">
        <v>272</v>
      </c>
      <c r="BV8" s="150" t="s">
        <v>272</v>
      </c>
      <c r="BW8" s="150" t="s">
        <v>272</v>
      </c>
      <c r="BX8" s="150" t="s">
        <v>272</v>
      </c>
      <c r="BY8" s="150" t="s">
        <v>272</v>
      </c>
      <c r="BZ8" s="150" t="s">
        <v>272</v>
      </c>
      <c r="CA8" s="150" t="s">
        <v>272</v>
      </c>
      <c r="CB8" s="150" t="s">
        <v>272</v>
      </c>
      <c r="CC8" s="150" t="s">
        <v>272</v>
      </c>
      <c r="CD8" s="150" t="s">
        <v>272</v>
      </c>
      <c r="CE8" s="150" t="s">
        <v>272</v>
      </c>
      <c r="CF8" s="150" t="s">
        <v>272</v>
      </c>
      <c r="CG8" s="150" t="s">
        <v>272</v>
      </c>
      <c r="CH8" s="150" t="s">
        <v>272</v>
      </c>
      <c r="CI8" s="150" t="s">
        <v>272</v>
      </c>
      <c r="CJ8" s="150" t="s">
        <v>272</v>
      </c>
      <c r="CK8" s="150" t="s">
        <v>272</v>
      </c>
      <c r="CL8" s="150" t="s">
        <v>272</v>
      </c>
      <c r="CM8" s="150" t="s">
        <v>272</v>
      </c>
      <c r="CN8" s="150" t="s">
        <v>272</v>
      </c>
      <c r="CO8" s="150" t="s">
        <v>272</v>
      </c>
      <c r="CP8" s="150" t="s">
        <v>272</v>
      </c>
      <c r="CQ8" s="150" t="s">
        <v>272</v>
      </c>
      <c r="CR8" s="150" t="s">
        <v>272</v>
      </c>
      <c r="CS8" s="150" t="s">
        <v>272</v>
      </c>
      <c r="CT8" s="150" t="s">
        <v>272</v>
      </c>
      <c r="CU8" s="150" t="s">
        <v>272</v>
      </c>
      <c r="CV8" s="150" t="s">
        <v>272</v>
      </c>
      <c r="CW8" s="150" t="s">
        <v>272</v>
      </c>
      <c r="CX8" s="150" t="s">
        <v>272</v>
      </c>
      <c r="CY8" s="150" t="s">
        <v>272</v>
      </c>
      <c r="CZ8" s="150" t="s">
        <v>272</v>
      </c>
      <c r="DA8" s="150" t="s">
        <v>272</v>
      </c>
      <c r="DB8" s="150" t="s">
        <v>272</v>
      </c>
      <c r="DC8" s="150" t="s">
        <v>272</v>
      </c>
      <c r="DD8" s="150" t="s">
        <v>272</v>
      </c>
      <c r="DE8" s="150" t="s">
        <v>272</v>
      </c>
      <c r="DF8" s="150" t="s">
        <v>272</v>
      </c>
      <c r="DG8" s="150" t="s">
        <v>272</v>
      </c>
    </row>
    <row r="9" spans="1:111" s="150" customFormat="1" x14ac:dyDescent="0.25">
      <c r="I9" s="149" t="s">
        <v>279</v>
      </c>
      <c r="AE9" s="150" t="s">
        <v>272</v>
      </c>
      <c r="AF9" s="150" t="s">
        <v>272</v>
      </c>
      <c r="AG9" s="150" t="s">
        <v>272</v>
      </c>
      <c r="AH9" s="150" t="s">
        <v>272</v>
      </c>
      <c r="AI9" s="151" t="s">
        <v>272</v>
      </c>
      <c r="AJ9" s="150" t="s">
        <v>272</v>
      </c>
      <c r="AK9" s="151" t="s">
        <v>272</v>
      </c>
      <c r="AL9" s="150" t="s">
        <v>272</v>
      </c>
      <c r="AM9" s="151" t="s">
        <v>272</v>
      </c>
      <c r="AN9" s="151" t="s">
        <v>272</v>
      </c>
      <c r="AO9" s="150" t="s">
        <v>272</v>
      </c>
      <c r="AP9" s="150" t="s">
        <v>272</v>
      </c>
      <c r="AQ9" s="150" t="s">
        <v>272</v>
      </c>
      <c r="BE9" s="150" t="s">
        <v>272</v>
      </c>
      <c r="BF9" s="150" t="s">
        <v>272</v>
      </c>
      <c r="BG9" s="150" t="s">
        <v>272</v>
      </c>
      <c r="BH9" s="150" t="s">
        <v>272</v>
      </c>
      <c r="BI9" s="150" t="s">
        <v>272</v>
      </c>
      <c r="BJ9" s="150" t="s">
        <v>272</v>
      </c>
      <c r="BK9" s="150" t="s">
        <v>272</v>
      </c>
      <c r="BL9" s="150" t="s">
        <v>272</v>
      </c>
      <c r="BM9" s="150" t="s">
        <v>272</v>
      </c>
      <c r="BN9" s="150" t="s">
        <v>272</v>
      </c>
      <c r="BO9" s="150" t="s">
        <v>272</v>
      </c>
      <c r="BP9" s="150" t="s">
        <v>272</v>
      </c>
      <c r="BQ9" s="150" t="s">
        <v>272</v>
      </c>
      <c r="BR9" s="150" t="s">
        <v>272</v>
      </c>
      <c r="BS9" s="150" t="s">
        <v>272</v>
      </c>
      <c r="BT9" s="150" t="s">
        <v>272</v>
      </c>
      <c r="BU9" s="150" t="s">
        <v>272</v>
      </c>
      <c r="BV9" s="150" t="s">
        <v>272</v>
      </c>
      <c r="BW9" s="150" t="s">
        <v>272</v>
      </c>
      <c r="BX9" s="150" t="s">
        <v>272</v>
      </c>
      <c r="BY9" s="150" t="s">
        <v>272</v>
      </c>
      <c r="BZ9" s="150" t="s">
        <v>272</v>
      </c>
      <c r="CA9" s="150" t="s">
        <v>272</v>
      </c>
      <c r="CB9" s="150" t="s">
        <v>272</v>
      </c>
      <c r="CC9" s="150" t="s">
        <v>272</v>
      </c>
      <c r="CD9" s="150" t="s">
        <v>272</v>
      </c>
      <c r="CE9" s="150" t="s">
        <v>272</v>
      </c>
      <c r="CF9" s="150" t="s">
        <v>272</v>
      </c>
      <c r="CG9" s="150" t="s">
        <v>272</v>
      </c>
      <c r="CH9" s="150" t="s">
        <v>272</v>
      </c>
      <c r="CI9" s="150" t="s">
        <v>272</v>
      </c>
      <c r="CJ9" s="150" t="s">
        <v>272</v>
      </c>
      <c r="CK9" s="150" t="s">
        <v>272</v>
      </c>
      <c r="CL9" s="150" t="s">
        <v>272</v>
      </c>
      <c r="CM9" s="150" t="s">
        <v>272</v>
      </c>
      <c r="CN9" s="150" t="s">
        <v>272</v>
      </c>
      <c r="CO9" s="150" t="s">
        <v>272</v>
      </c>
      <c r="CP9" s="150" t="s">
        <v>272</v>
      </c>
      <c r="CQ9" s="150" t="s">
        <v>272</v>
      </c>
      <c r="CR9" s="150" t="s">
        <v>272</v>
      </c>
      <c r="CS9" s="150" t="s">
        <v>272</v>
      </c>
      <c r="CT9" s="150" t="s">
        <v>272</v>
      </c>
      <c r="CU9" s="150" t="s">
        <v>272</v>
      </c>
      <c r="CV9" s="150" t="s">
        <v>272</v>
      </c>
      <c r="CW9" s="150" t="s">
        <v>272</v>
      </c>
      <c r="CX9" s="150" t="s">
        <v>272</v>
      </c>
      <c r="CY9" s="150" t="s">
        <v>272</v>
      </c>
      <c r="CZ9" s="150" t="s">
        <v>272</v>
      </c>
      <c r="DA9" s="150" t="s">
        <v>272</v>
      </c>
      <c r="DB9" s="150" t="s">
        <v>272</v>
      </c>
      <c r="DC9" s="150" t="s">
        <v>272</v>
      </c>
      <c r="DD9" s="150" t="s">
        <v>272</v>
      </c>
      <c r="DE9" s="150" t="s">
        <v>272</v>
      </c>
      <c r="DF9" s="150" t="s">
        <v>272</v>
      </c>
      <c r="DG9" s="150" t="s">
        <v>272</v>
      </c>
    </row>
    <row r="10" spans="1:111" s="150" customFormat="1" x14ac:dyDescent="0.25">
      <c r="J10" s="149" t="s">
        <v>280</v>
      </c>
      <c r="AI10" s="151" t="s">
        <v>272</v>
      </c>
      <c r="AK10" s="151" t="s">
        <v>272</v>
      </c>
      <c r="AM10" s="151" t="s">
        <v>272</v>
      </c>
      <c r="AN10" s="151" t="s">
        <v>272</v>
      </c>
      <c r="AR10" s="150" t="s">
        <v>272</v>
      </c>
      <c r="AS10" s="150" t="s">
        <v>272</v>
      </c>
      <c r="AT10" s="150" t="s">
        <v>272</v>
      </c>
      <c r="AU10" s="150" t="s">
        <v>272</v>
      </c>
      <c r="AV10" s="150" t="s">
        <v>272</v>
      </c>
      <c r="AW10" s="150" t="s">
        <v>272</v>
      </c>
      <c r="AY10" s="152"/>
      <c r="BA10" s="152"/>
      <c r="BB10" s="152"/>
      <c r="BC10" s="152"/>
      <c r="BD10" s="153"/>
      <c r="BR10" s="153"/>
      <c r="BS10" s="150" t="s">
        <v>272</v>
      </c>
      <c r="BT10" s="150" t="s">
        <v>272</v>
      </c>
      <c r="BU10" s="150" t="s">
        <v>272</v>
      </c>
      <c r="BV10" s="150" t="s">
        <v>272</v>
      </c>
      <c r="BW10" s="150" t="s">
        <v>272</v>
      </c>
      <c r="BX10" s="150" t="s">
        <v>272</v>
      </c>
      <c r="BY10" s="150" t="s">
        <v>272</v>
      </c>
      <c r="BZ10" s="150" t="s">
        <v>272</v>
      </c>
      <c r="CA10" s="150" t="s">
        <v>272</v>
      </c>
      <c r="CB10" s="150" t="s">
        <v>272</v>
      </c>
      <c r="CC10" s="150" t="s">
        <v>272</v>
      </c>
      <c r="CD10" s="150" t="s">
        <v>272</v>
      </c>
      <c r="CE10" s="150" t="s">
        <v>272</v>
      </c>
      <c r="CF10" s="150" t="s">
        <v>272</v>
      </c>
      <c r="CG10" s="150" t="s">
        <v>272</v>
      </c>
      <c r="CH10" s="150" t="s">
        <v>272</v>
      </c>
      <c r="CI10" s="150" t="s">
        <v>272</v>
      </c>
      <c r="CJ10" s="150" t="s">
        <v>272</v>
      </c>
      <c r="CK10" s="150" t="s">
        <v>272</v>
      </c>
      <c r="CL10" s="150" t="s">
        <v>272</v>
      </c>
      <c r="CM10" s="150" t="s">
        <v>272</v>
      </c>
      <c r="CN10" s="150" t="s">
        <v>272</v>
      </c>
      <c r="CO10" s="150" t="s">
        <v>272</v>
      </c>
      <c r="CP10" s="150" t="s">
        <v>272</v>
      </c>
      <c r="CQ10" s="150" t="s">
        <v>272</v>
      </c>
      <c r="CR10" s="150" t="s">
        <v>272</v>
      </c>
      <c r="CS10" s="150" t="s">
        <v>272</v>
      </c>
      <c r="CT10" s="150" t="s">
        <v>272</v>
      </c>
      <c r="CU10" s="150" t="s">
        <v>272</v>
      </c>
      <c r="CV10" s="150" t="s">
        <v>272</v>
      </c>
      <c r="CW10" s="150" t="s">
        <v>272</v>
      </c>
      <c r="CX10" s="150" t="s">
        <v>272</v>
      </c>
      <c r="CY10" s="150" t="s">
        <v>272</v>
      </c>
      <c r="CZ10" s="150" t="s">
        <v>272</v>
      </c>
      <c r="DA10" s="150" t="s">
        <v>272</v>
      </c>
      <c r="DB10" s="150" t="s">
        <v>272</v>
      </c>
      <c r="DC10" s="150" t="s">
        <v>272</v>
      </c>
      <c r="DD10" s="150" t="s">
        <v>272</v>
      </c>
      <c r="DE10" s="150" t="s">
        <v>272</v>
      </c>
      <c r="DF10" s="150" t="s">
        <v>272</v>
      </c>
      <c r="DG10" s="150" t="s">
        <v>272</v>
      </c>
    </row>
    <row r="11" spans="1:111" x14ac:dyDescent="0.25">
      <c r="K11" s="154" t="s">
        <v>281</v>
      </c>
      <c r="AE11" s="155">
        <v>2085.71</v>
      </c>
      <c r="AF11" s="156">
        <v>2085.7142857142899</v>
      </c>
      <c r="AG11" s="156">
        <v>2085.71</v>
      </c>
      <c r="AH11" s="156">
        <v>2091.4299999999998</v>
      </c>
      <c r="AI11" s="157">
        <v>702.86</v>
      </c>
      <c r="AJ11" s="156">
        <v>2108.58</v>
      </c>
      <c r="AK11" s="157">
        <v>1742.86</v>
      </c>
      <c r="AL11" s="156">
        <v>2091.4319999999998</v>
      </c>
      <c r="AM11" s="157">
        <v>1742.86</v>
      </c>
      <c r="AN11" s="157">
        <v>2091.4299999999998</v>
      </c>
      <c r="AO11" s="156">
        <v>2091.4299999999998</v>
      </c>
      <c r="AP11" s="156">
        <v>2085.71</v>
      </c>
      <c r="AQ11" s="156">
        <v>2085.71</v>
      </c>
      <c r="AR11" s="156"/>
      <c r="AS11" s="158"/>
      <c r="AT11" s="156"/>
      <c r="AU11" s="158"/>
      <c r="AV11" s="156"/>
      <c r="AW11" s="158"/>
      <c r="AX11" s="156"/>
      <c r="AY11" s="158"/>
      <c r="AZ11" s="156"/>
      <c r="BA11" s="158"/>
      <c r="BB11" s="158"/>
      <c r="BC11" s="158"/>
      <c r="BE11" s="159">
        <v>177.14</v>
      </c>
      <c r="BF11" s="159">
        <v>171.43</v>
      </c>
      <c r="BG11" s="159">
        <v>177.14</v>
      </c>
      <c r="BH11" s="159">
        <v>177.14</v>
      </c>
      <c r="BI11" s="159">
        <v>160</v>
      </c>
      <c r="BJ11" s="159">
        <v>177.14</v>
      </c>
      <c r="BK11" s="159">
        <v>171.43</v>
      </c>
      <c r="BL11" s="159">
        <v>177.14</v>
      </c>
      <c r="BM11" s="159">
        <v>171.43</v>
      </c>
      <c r="BN11" s="159">
        <v>177.14</v>
      </c>
      <c r="BO11" s="159">
        <v>177.14</v>
      </c>
      <c r="BP11" s="159">
        <v>171.43</v>
      </c>
      <c r="BQ11" s="160">
        <v>2085.71</v>
      </c>
    </row>
    <row r="12" spans="1:111" x14ac:dyDescent="0.25">
      <c r="K12" s="154" t="s">
        <v>282</v>
      </c>
      <c r="AE12" s="38">
        <v>365</v>
      </c>
      <c r="AF12" s="38">
        <v>366</v>
      </c>
      <c r="AG12" s="38">
        <v>365</v>
      </c>
      <c r="AH12" s="156">
        <v>366</v>
      </c>
      <c r="AI12" s="157">
        <v>123</v>
      </c>
      <c r="AJ12" s="156">
        <v>366</v>
      </c>
      <c r="AK12" s="157">
        <v>305</v>
      </c>
      <c r="AL12" s="156">
        <v>366</v>
      </c>
      <c r="AM12" s="157">
        <v>305</v>
      </c>
      <c r="AN12" s="157">
        <v>366</v>
      </c>
      <c r="AO12" s="156">
        <v>366</v>
      </c>
      <c r="AP12" s="156">
        <v>365</v>
      </c>
      <c r="AQ12" s="156">
        <v>365</v>
      </c>
      <c r="AR12" s="156"/>
      <c r="AT12" s="156"/>
      <c r="AV12" s="156"/>
      <c r="AX12" s="156"/>
      <c r="AZ12" s="156"/>
      <c r="BE12" s="161">
        <v>31</v>
      </c>
      <c r="BF12" s="161">
        <v>30</v>
      </c>
      <c r="BG12" s="161">
        <v>31</v>
      </c>
      <c r="BH12" s="161">
        <v>31</v>
      </c>
      <c r="BI12" s="161">
        <v>28</v>
      </c>
      <c r="BJ12" s="161">
        <v>31</v>
      </c>
      <c r="BK12" s="161">
        <v>30</v>
      </c>
      <c r="BL12" s="161">
        <v>31</v>
      </c>
      <c r="BM12" s="161">
        <v>30</v>
      </c>
      <c r="BN12" s="161">
        <v>31</v>
      </c>
      <c r="BO12" s="161">
        <v>31</v>
      </c>
      <c r="BP12" s="161">
        <v>30</v>
      </c>
      <c r="BQ12" s="161">
        <v>365</v>
      </c>
    </row>
    <row r="13" spans="1:111" x14ac:dyDescent="0.25">
      <c r="K13" s="154" t="s">
        <v>283</v>
      </c>
      <c r="AL13" s="57">
        <v>10</v>
      </c>
      <c r="AS13" s="158"/>
      <c r="AU13" s="158"/>
      <c r="AW13" s="158"/>
      <c r="AY13" s="158"/>
      <c r="BA13" s="158"/>
      <c r="BB13" s="158"/>
      <c r="BC13" s="158"/>
    </row>
    <row r="14" spans="1:11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154" t="s">
        <v>284</v>
      </c>
      <c r="AS14" s="158"/>
      <c r="AU14" s="158"/>
      <c r="AW14" s="158"/>
      <c r="AY14" s="158"/>
      <c r="BA14" s="158"/>
      <c r="BB14" s="158"/>
      <c r="BC14" s="158"/>
    </row>
    <row r="15" spans="1:11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154"/>
      <c r="AS15" s="158"/>
      <c r="AU15" s="158"/>
      <c r="AW15" s="158"/>
      <c r="AY15" s="158"/>
      <c r="BA15" s="158"/>
      <c r="BB15" s="158"/>
      <c r="BC15" s="158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</row>
    <row r="16" spans="1:111" s="153" customFormat="1" x14ac:dyDescent="0.25">
      <c r="V16" s="163" t="s">
        <v>285</v>
      </c>
      <c r="W16" s="163" t="s">
        <v>286</v>
      </c>
      <c r="X16" s="163" t="s">
        <v>287</v>
      </c>
      <c r="Y16" s="163"/>
      <c r="Z16" s="163"/>
      <c r="AA16" s="163"/>
      <c r="AB16" s="163"/>
      <c r="AC16" s="163"/>
      <c r="AE16" s="153" t="s">
        <v>288</v>
      </c>
      <c r="AF16" s="153" t="s">
        <v>60</v>
      </c>
      <c r="AG16" s="153" t="s">
        <v>61</v>
      </c>
      <c r="AH16" s="153" t="s">
        <v>62</v>
      </c>
      <c r="AI16" s="151" t="s">
        <v>289</v>
      </c>
      <c r="AK16" s="151" t="s">
        <v>290</v>
      </c>
      <c r="AM16" s="151" t="s">
        <v>291</v>
      </c>
      <c r="AN16" s="151"/>
      <c r="AO16" s="153" t="s">
        <v>64</v>
      </c>
      <c r="AP16" s="153" t="s">
        <v>292</v>
      </c>
      <c r="AQ16" s="153" t="s">
        <v>65</v>
      </c>
      <c r="AS16" s="164"/>
      <c r="AU16" s="164"/>
      <c r="AW16" s="164"/>
      <c r="AY16" s="164"/>
      <c r="BA16" s="164"/>
      <c r="BB16" s="164"/>
      <c r="BC16" s="164"/>
      <c r="BE16" s="153" t="s">
        <v>293</v>
      </c>
      <c r="BF16" s="153" t="s">
        <v>294</v>
      </c>
      <c r="BG16" s="153" t="s">
        <v>295</v>
      </c>
      <c r="BH16" s="153" t="s">
        <v>296</v>
      </c>
      <c r="BI16" s="153" t="s">
        <v>297</v>
      </c>
      <c r="BJ16" s="153" t="s">
        <v>298</v>
      </c>
      <c r="BK16" s="153" t="s">
        <v>299</v>
      </c>
      <c r="BL16" s="153" t="s">
        <v>300</v>
      </c>
      <c r="BM16" s="153" t="s">
        <v>301</v>
      </c>
      <c r="BN16" s="153" t="s">
        <v>302</v>
      </c>
      <c r="BO16" s="153" t="s">
        <v>303</v>
      </c>
      <c r="BP16" s="153" t="s">
        <v>304</v>
      </c>
    </row>
    <row r="17" spans="2:98" hidden="1" x14ac:dyDescent="0.25">
      <c r="B17" s="150" t="s">
        <v>305</v>
      </c>
      <c r="C17" s="150" t="s">
        <v>305</v>
      </c>
      <c r="D17" s="150" t="s">
        <v>305</v>
      </c>
      <c r="F17" s="150" t="s">
        <v>305</v>
      </c>
      <c r="H17" s="150" t="s">
        <v>305</v>
      </c>
      <c r="J17" s="150" t="s">
        <v>305</v>
      </c>
      <c r="K17" s="165" t="s">
        <v>306</v>
      </c>
      <c r="AB17" s="166" t="s">
        <v>307</v>
      </c>
      <c r="AC17" s="167" t="s">
        <v>307</v>
      </c>
      <c r="AD17" s="168"/>
      <c r="AE17" s="169"/>
      <c r="AF17" s="38"/>
      <c r="AG17" s="38"/>
      <c r="AH17" s="170"/>
      <c r="AI17" s="171"/>
      <c r="AJ17" s="172">
        <v>0</v>
      </c>
      <c r="AK17" s="171"/>
      <c r="AL17" s="172">
        <v>0</v>
      </c>
      <c r="AM17" s="171"/>
      <c r="AN17" s="171">
        <v>0</v>
      </c>
      <c r="AO17" s="170"/>
      <c r="AP17" s="170"/>
      <c r="AQ17" s="170"/>
      <c r="AR17" s="172">
        <v>0</v>
      </c>
      <c r="AS17" s="173">
        <v>0</v>
      </c>
      <c r="AT17" s="172">
        <v>0</v>
      </c>
      <c r="AU17" s="173">
        <v>0</v>
      </c>
      <c r="AV17" s="172">
        <v>0</v>
      </c>
      <c r="AW17" s="173">
        <v>0</v>
      </c>
      <c r="AX17" s="172">
        <v>0</v>
      </c>
      <c r="AY17" s="173">
        <v>0</v>
      </c>
      <c r="AZ17" s="172">
        <v>0</v>
      </c>
      <c r="BA17" s="173">
        <v>0</v>
      </c>
      <c r="BB17" s="172">
        <v>0</v>
      </c>
      <c r="BC17" s="173">
        <v>0</v>
      </c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74">
        <v>0</v>
      </c>
    </row>
    <row r="18" spans="2:98" x14ac:dyDescent="0.25">
      <c r="K18" s="165" t="s">
        <v>306</v>
      </c>
      <c r="AC18" s="175"/>
      <c r="AD18" s="168"/>
      <c r="AF18" s="51"/>
      <c r="AG18" s="51"/>
      <c r="AS18" s="57"/>
      <c r="AU18" s="57"/>
      <c r="AW18" s="57"/>
      <c r="AY18" s="57"/>
      <c r="BA18" s="57"/>
      <c r="BB18" s="57"/>
      <c r="BC18" s="57"/>
      <c r="BQ18" s="168"/>
    </row>
    <row r="19" spans="2:98" s="153" customFormat="1" x14ac:dyDescent="0.25">
      <c r="V19" s="153" t="s">
        <v>285</v>
      </c>
      <c r="AI19" s="151"/>
      <c r="AK19" s="151"/>
      <c r="AM19" s="151"/>
      <c r="AN19" s="151"/>
      <c r="BS19" s="153" t="s">
        <v>288</v>
      </c>
      <c r="BT19" s="153" t="s">
        <v>60</v>
      </c>
      <c r="BU19" s="153" t="s">
        <v>61</v>
      </c>
      <c r="BV19" s="153" t="s">
        <v>62</v>
      </c>
      <c r="BW19" s="153" t="s">
        <v>289</v>
      </c>
      <c r="BY19" s="153" t="s">
        <v>290</v>
      </c>
      <c r="CA19" s="153" t="s">
        <v>291</v>
      </c>
      <c r="CC19" s="153" t="s">
        <v>64</v>
      </c>
      <c r="CD19" s="153" t="s">
        <v>292</v>
      </c>
      <c r="CE19" s="153" t="s">
        <v>65</v>
      </c>
      <c r="CG19" s="153" t="s">
        <v>293</v>
      </c>
      <c r="CH19" s="153" t="s">
        <v>294</v>
      </c>
      <c r="CI19" s="153" t="s">
        <v>295</v>
      </c>
      <c r="CJ19" s="153" t="s">
        <v>296</v>
      </c>
      <c r="CK19" s="153" t="s">
        <v>297</v>
      </c>
      <c r="CL19" s="153" t="s">
        <v>298</v>
      </c>
      <c r="CM19" s="153" t="s">
        <v>299</v>
      </c>
      <c r="CN19" s="153" t="s">
        <v>300</v>
      </c>
      <c r="CO19" s="153" t="s">
        <v>301</v>
      </c>
      <c r="CP19" s="153" t="s">
        <v>302</v>
      </c>
      <c r="CQ19" s="153" t="s">
        <v>303</v>
      </c>
      <c r="CR19" s="153" t="s">
        <v>304</v>
      </c>
    </row>
    <row r="20" spans="2:98" ht="21" x14ac:dyDescent="0.35">
      <c r="K20" s="165" t="s">
        <v>308</v>
      </c>
      <c r="M20" s="57" t="s">
        <v>309</v>
      </c>
      <c r="AC20" s="176" t="s">
        <v>307</v>
      </c>
      <c r="AD20" s="177"/>
      <c r="AE20" s="178"/>
      <c r="AF20" s="177"/>
      <c r="AG20" s="177"/>
      <c r="AH20" s="177"/>
      <c r="AI20" s="179"/>
      <c r="AJ20" s="177"/>
      <c r="AK20" s="180"/>
      <c r="AL20" s="177"/>
      <c r="AM20" s="180"/>
      <c r="AN20" s="180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81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81"/>
    </row>
    <row r="21" spans="2:98" hidden="1" x14ac:dyDescent="0.25">
      <c r="B21" s="150" t="s">
        <v>305</v>
      </c>
      <c r="C21" s="150" t="s">
        <v>305</v>
      </c>
      <c r="J21" s="150" t="s">
        <v>305</v>
      </c>
      <c r="K21" s="165" t="s">
        <v>306</v>
      </c>
      <c r="M21" s="57" t="s">
        <v>310</v>
      </c>
      <c r="AE21" s="38"/>
      <c r="AI21" s="182"/>
      <c r="AS21" s="57"/>
      <c r="AU21" s="57"/>
      <c r="AW21" s="57"/>
      <c r="AY21" s="57"/>
      <c r="BA21" s="57"/>
      <c r="BB21" s="57"/>
      <c r="BC21" s="57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183"/>
    </row>
    <row r="22" spans="2:98" ht="18.75" x14ac:dyDescent="0.3">
      <c r="K22" s="165" t="s">
        <v>308</v>
      </c>
      <c r="V22" s="57">
        <v>0</v>
      </c>
      <c r="AB22" s="166" t="s">
        <v>307</v>
      </c>
      <c r="AC22" s="184" t="s">
        <v>311</v>
      </c>
      <c r="AD22" s="185"/>
      <c r="AE22" s="186">
        <v>0</v>
      </c>
      <c r="AF22" s="186">
        <v>0</v>
      </c>
      <c r="AG22" s="186">
        <v>0</v>
      </c>
      <c r="AH22" s="186">
        <v>0</v>
      </c>
      <c r="AI22" s="187">
        <v>0</v>
      </c>
      <c r="AJ22" s="186">
        <v>0</v>
      </c>
      <c r="AK22" s="187">
        <v>0</v>
      </c>
      <c r="AL22" s="186">
        <v>0</v>
      </c>
      <c r="AM22" s="187">
        <v>0</v>
      </c>
      <c r="AN22" s="187">
        <v>0</v>
      </c>
      <c r="AO22" s="186">
        <v>0</v>
      </c>
      <c r="AP22" s="186">
        <v>0</v>
      </c>
      <c r="AQ22" s="186">
        <v>0</v>
      </c>
      <c r="AR22" s="186">
        <v>0</v>
      </c>
      <c r="AS22" s="188">
        <v>0</v>
      </c>
      <c r="AT22" s="186">
        <v>0</v>
      </c>
      <c r="AU22" s="188">
        <v>0</v>
      </c>
      <c r="AV22" s="186">
        <v>0</v>
      </c>
      <c r="AW22" s="188">
        <v>0</v>
      </c>
      <c r="AX22" s="186">
        <v>0</v>
      </c>
      <c r="AY22" s="188">
        <v>0</v>
      </c>
      <c r="AZ22" s="186">
        <v>0</v>
      </c>
      <c r="BA22" s="188">
        <v>0</v>
      </c>
      <c r="BB22" s="186">
        <v>0</v>
      </c>
      <c r="BC22" s="188">
        <v>0</v>
      </c>
      <c r="BE22" s="186">
        <v>0</v>
      </c>
      <c r="BF22" s="186">
        <v>0</v>
      </c>
      <c r="BG22" s="186">
        <v>0</v>
      </c>
      <c r="BH22" s="186">
        <v>0</v>
      </c>
      <c r="BI22" s="186">
        <v>0</v>
      </c>
      <c r="BJ22" s="186">
        <v>0</v>
      </c>
      <c r="BK22" s="186">
        <v>0</v>
      </c>
      <c r="BL22" s="186">
        <v>0</v>
      </c>
      <c r="BM22" s="186">
        <v>0</v>
      </c>
      <c r="BN22" s="186">
        <v>0</v>
      </c>
      <c r="BO22" s="186">
        <v>0</v>
      </c>
      <c r="BP22" s="186">
        <v>0</v>
      </c>
      <c r="BQ22" s="189">
        <v>0</v>
      </c>
    </row>
    <row r="23" spans="2:98" s="153" customFormat="1" x14ac:dyDescent="0.25">
      <c r="V23" s="190" t="s">
        <v>285</v>
      </c>
      <c r="W23" s="190" t="s">
        <v>286</v>
      </c>
      <c r="X23" s="190" t="s">
        <v>287</v>
      </c>
      <c r="AE23" s="190"/>
      <c r="AF23" s="190"/>
      <c r="AG23" s="190"/>
      <c r="AH23" s="190"/>
      <c r="AI23" s="191"/>
      <c r="AK23" s="151"/>
      <c r="AM23" s="151"/>
      <c r="AN23" s="151"/>
      <c r="AO23" s="190"/>
      <c r="AP23" s="190"/>
      <c r="AQ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S23" s="190" t="s">
        <v>288</v>
      </c>
      <c r="BT23" s="190" t="s">
        <v>60</v>
      </c>
      <c r="BU23" s="153" t="s">
        <v>61</v>
      </c>
      <c r="BV23" s="153" t="s">
        <v>62</v>
      </c>
      <c r="BW23" s="153" t="s">
        <v>289</v>
      </c>
      <c r="BY23" s="153" t="s">
        <v>290</v>
      </c>
      <c r="CA23" s="153" t="s">
        <v>291</v>
      </c>
      <c r="CC23" s="153" t="s">
        <v>64</v>
      </c>
      <c r="CD23" s="153" t="s">
        <v>292</v>
      </c>
      <c r="CE23" s="153" t="s">
        <v>65</v>
      </c>
      <c r="CG23" s="153" t="s">
        <v>293</v>
      </c>
      <c r="CH23" s="153" t="s">
        <v>294</v>
      </c>
      <c r="CI23" s="153" t="s">
        <v>295</v>
      </c>
      <c r="CJ23" s="153" t="s">
        <v>296</v>
      </c>
      <c r="CK23" s="153" t="s">
        <v>297</v>
      </c>
      <c r="CL23" s="153" t="s">
        <v>298</v>
      </c>
      <c r="CM23" s="153" t="s">
        <v>299</v>
      </c>
      <c r="CN23" s="153" t="s">
        <v>300</v>
      </c>
      <c r="CO23" s="153" t="s">
        <v>301</v>
      </c>
      <c r="CP23" s="153" t="s">
        <v>302</v>
      </c>
      <c r="CQ23" s="153" t="s">
        <v>303</v>
      </c>
      <c r="CR23" s="153" t="s">
        <v>304</v>
      </c>
      <c r="CS23" s="153">
        <v>0</v>
      </c>
      <c r="CT23" s="153">
        <v>0</v>
      </c>
    </row>
    <row r="24" spans="2:98" ht="18.75" x14ac:dyDescent="0.3">
      <c r="K24" s="165" t="s">
        <v>312</v>
      </c>
      <c r="N24" s="57" t="s">
        <v>313</v>
      </c>
      <c r="AB24" s="166" t="s">
        <v>307</v>
      </c>
      <c r="AC24" s="192" t="s">
        <v>307</v>
      </c>
      <c r="AD24" s="168"/>
      <c r="AE24" s="63"/>
      <c r="AI24" s="193"/>
      <c r="AS24" s="57"/>
      <c r="AU24" s="57"/>
      <c r="AW24" s="57"/>
      <c r="AY24" s="57"/>
      <c r="BA24" s="57"/>
      <c r="BB24" s="57"/>
      <c r="BC24" s="57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194"/>
      <c r="BX24" s="57">
        <v>0</v>
      </c>
      <c r="BZ24" s="57">
        <v>0</v>
      </c>
      <c r="CB24" s="57">
        <v>0</v>
      </c>
    </row>
    <row r="25" spans="2:98" ht="18.75" hidden="1" x14ac:dyDescent="0.3">
      <c r="B25" s="150" t="s">
        <v>305</v>
      </c>
      <c r="C25" s="150" t="s">
        <v>305</v>
      </c>
      <c r="J25" s="150" t="s">
        <v>305</v>
      </c>
      <c r="K25" s="165" t="s">
        <v>308</v>
      </c>
      <c r="N25" s="57" t="s">
        <v>310</v>
      </c>
      <c r="AC25" s="175"/>
      <c r="AD25" s="195"/>
      <c r="AE25" s="38"/>
      <c r="AI25" s="193"/>
      <c r="AS25" s="57"/>
      <c r="AU25" s="57"/>
      <c r="AW25" s="57"/>
      <c r="AY25" s="57"/>
      <c r="BA25" s="57"/>
      <c r="BB25" s="57"/>
      <c r="BC25" s="57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196"/>
    </row>
    <row r="26" spans="2:98" ht="17.25" x14ac:dyDescent="0.3">
      <c r="K26" s="165" t="s">
        <v>312</v>
      </c>
      <c r="V26" s="57">
        <v>0</v>
      </c>
      <c r="W26" s="57">
        <v>0</v>
      </c>
      <c r="AB26" s="166" t="s">
        <v>307</v>
      </c>
      <c r="AC26" s="197" t="s">
        <v>311</v>
      </c>
      <c r="AD26" s="168"/>
      <c r="AE26" s="198">
        <v>0</v>
      </c>
      <c r="AF26" s="198">
        <v>0</v>
      </c>
      <c r="AG26" s="198">
        <v>0</v>
      </c>
      <c r="AH26" s="199">
        <v>0</v>
      </c>
      <c r="AI26" s="200">
        <v>0</v>
      </c>
      <c r="AJ26" s="199">
        <v>0</v>
      </c>
      <c r="AK26" s="200">
        <v>0</v>
      </c>
      <c r="AL26" s="199">
        <v>0</v>
      </c>
      <c r="AM26" s="200">
        <v>0</v>
      </c>
      <c r="AN26" s="200">
        <v>0</v>
      </c>
      <c r="AO26" s="199">
        <v>0</v>
      </c>
      <c r="AP26" s="199">
        <v>0</v>
      </c>
      <c r="AQ26" s="199">
        <v>0</v>
      </c>
      <c r="AR26" s="199">
        <v>0</v>
      </c>
      <c r="AS26" s="201">
        <v>0</v>
      </c>
      <c r="AT26" s="199">
        <v>0</v>
      </c>
      <c r="AU26" s="201">
        <v>0</v>
      </c>
      <c r="AV26" s="199">
        <v>0</v>
      </c>
      <c r="AW26" s="201">
        <v>0</v>
      </c>
      <c r="AX26" s="199">
        <v>0</v>
      </c>
      <c r="AY26" s="201">
        <v>0</v>
      </c>
      <c r="AZ26" s="199">
        <v>0</v>
      </c>
      <c r="BA26" s="201">
        <v>0</v>
      </c>
      <c r="BB26" s="199">
        <v>0</v>
      </c>
      <c r="BC26" s="201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202">
        <v>0</v>
      </c>
    </row>
    <row r="27" spans="2:98" ht="18.75" x14ac:dyDescent="0.3">
      <c r="K27" s="165" t="s">
        <v>312</v>
      </c>
      <c r="AC27" s="175"/>
      <c r="AD27" s="203"/>
      <c r="AE27" s="204"/>
      <c r="AI27" s="205"/>
      <c r="AS27" s="57"/>
      <c r="AU27" s="57"/>
      <c r="AW27" s="57"/>
      <c r="AY27" s="57"/>
      <c r="BA27" s="57"/>
      <c r="BB27" s="57"/>
      <c r="BC27" s="57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6"/>
    </row>
    <row r="28" spans="2:98" s="153" customFormat="1" x14ac:dyDescent="0.25">
      <c r="V28" s="190" t="s">
        <v>285</v>
      </c>
      <c r="W28" s="190" t="s">
        <v>286</v>
      </c>
      <c r="X28" s="190" t="s">
        <v>287</v>
      </c>
      <c r="Z28" s="207"/>
      <c r="AC28" s="208" t="s">
        <v>314</v>
      </c>
      <c r="AE28" s="190" t="s">
        <v>288</v>
      </c>
      <c r="AF28" s="190" t="s">
        <v>60</v>
      </c>
      <c r="AG28" s="190" t="s">
        <v>61</v>
      </c>
      <c r="AH28" s="190" t="s">
        <v>62</v>
      </c>
      <c r="AI28" s="191" t="s">
        <v>289</v>
      </c>
      <c r="AJ28" s="190"/>
      <c r="AK28" s="191" t="s">
        <v>290</v>
      </c>
      <c r="AL28" s="190"/>
      <c r="AM28" s="191" t="s">
        <v>291</v>
      </c>
      <c r="AN28" s="191"/>
      <c r="AO28" s="190" t="s">
        <v>64</v>
      </c>
      <c r="AP28" s="190" t="s">
        <v>292</v>
      </c>
      <c r="AQ28" s="190" t="s">
        <v>65</v>
      </c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 t="s">
        <v>293</v>
      </c>
      <c r="BF28" s="190" t="s">
        <v>294</v>
      </c>
      <c r="BG28" s="190" t="s">
        <v>295</v>
      </c>
      <c r="BH28" s="190" t="s">
        <v>296</v>
      </c>
      <c r="BI28" s="190" t="s">
        <v>297</v>
      </c>
      <c r="BJ28" s="190" t="s">
        <v>298</v>
      </c>
      <c r="BK28" s="190" t="s">
        <v>299</v>
      </c>
      <c r="BL28" s="190" t="s">
        <v>300</v>
      </c>
      <c r="BM28" s="190" t="s">
        <v>301</v>
      </c>
      <c r="BN28" s="190" t="s">
        <v>302</v>
      </c>
      <c r="BO28" s="190" t="s">
        <v>303</v>
      </c>
      <c r="BP28" s="190" t="s">
        <v>304</v>
      </c>
      <c r="BQ28" s="190"/>
      <c r="BR28" s="190"/>
    </row>
    <row r="29" spans="2:98" x14ac:dyDescent="0.25">
      <c r="K29" s="165" t="s">
        <v>315</v>
      </c>
      <c r="AB29" s="166" t="s">
        <v>307</v>
      </c>
      <c r="AC29" s="209"/>
      <c r="AD29" s="210" t="s">
        <v>77</v>
      </c>
      <c r="AE29" s="169"/>
      <c r="AF29" s="38"/>
      <c r="AG29" s="38"/>
      <c r="AH29" s="170"/>
      <c r="AI29" s="171"/>
      <c r="AJ29" s="172">
        <v>0</v>
      </c>
      <c r="AL29" s="172">
        <v>0</v>
      </c>
      <c r="AM29" s="211"/>
      <c r="AN29" s="171">
        <v>0</v>
      </c>
      <c r="AO29" s="170"/>
      <c r="AP29" s="170"/>
      <c r="AQ29" s="170"/>
      <c r="AR29" s="172">
        <v>0</v>
      </c>
      <c r="AS29" s="173">
        <v>0</v>
      </c>
      <c r="AT29" s="172">
        <v>0</v>
      </c>
      <c r="AU29" s="173">
        <v>0</v>
      </c>
      <c r="AV29" s="172">
        <v>0</v>
      </c>
      <c r="AW29" s="173">
        <v>0</v>
      </c>
      <c r="AX29" s="172">
        <v>0</v>
      </c>
      <c r="AY29" s="173">
        <v>0</v>
      </c>
      <c r="AZ29" s="172">
        <v>0</v>
      </c>
      <c r="BA29" s="173">
        <v>0</v>
      </c>
      <c r="BB29" s="172">
        <v>0</v>
      </c>
      <c r="BC29" s="173">
        <v>0</v>
      </c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74">
        <v>0</v>
      </c>
    </row>
    <row r="30" spans="2:98" x14ac:dyDescent="0.25">
      <c r="K30" s="165" t="s">
        <v>315</v>
      </c>
      <c r="AC30" s="175"/>
      <c r="AD30" s="168"/>
      <c r="AS30" s="57"/>
      <c r="AU30" s="57"/>
      <c r="AW30" s="57"/>
      <c r="AY30" s="57"/>
      <c r="BA30" s="57"/>
      <c r="BB30" s="57"/>
      <c r="BC30" s="57"/>
      <c r="BQ30" s="168"/>
    </row>
    <row r="31" spans="2:98" s="153" customFormat="1" x14ac:dyDescent="0.25">
      <c r="V31" s="190" t="s">
        <v>285</v>
      </c>
      <c r="W31" s="190" t="s">
        <v>286</v>
      </c>
      <c r="X31" s="190" t="s">
        <v>287</v>
      </c>
      <c r="Y31" s="190"/>
      <c r="Z31" s="207" t="s">
        <v>316</v>
      </c>
      <c r="AA31" s="190"/>
      <c r="AB31" s="190"/>
      <c r="AC31" s="190" t="s">
        <v>314</v>
      </c>
      <c r="AD31" s="190"/>
      <c r="AE31" s="190"/>
      <c r="AF31" s="190"/>
      <c r="AG31" s="190"/>
      <c r="AH31" s="190"/>
      <c r="AI31" s="191"/>
      <c r="AJ31" s="190"/>
      <c r="AK31" s="191"/>
      <c r="AL31" s="190"/>
      <c r="AM31" s="191"/>
      <c r="AN31" s="191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212" t="s">
        <v>288</v>
      </c>
      <c r="BT31" s="212" t="s">
        <v>60</v>
      </c>
      <c r="BU31" s="190" t="s">
        <v>61</v>
      </c>
      <c r="BV31" s="190" t="s">
        <v>62</v>
      </c>
      <c r="BW31" s="190" t="s">
        <v>289</v>
      </c>
      <c r="BX31" s="190"/>
      <c r="BY31" s="190" t="s">
        <v>290</v>
      </c>
      <c r="BZ31" s="190"/>
      <c r="CA31" s="190" t="s">
        <v>291</v>
      </c>
      <c r="CB31" s="190"/>
      <c r="CC31" s="190" t="s">
        <v>64</v>
      </c>
      <c r="CD31" s="190" t="s">
        <v>292</v>
      </c>
      <c r="CE31" s="190" t="s">
        <v>65</v>
      </c>
      <c r="CF31" s="190"/>
      <c r="CG31" s="190" t="s">
        <v>293</v>
      </c>
      <c r="CH31" s="190" t="s">
        <v>294</v>
      </c>
      <c r="CI31" s="190" t="s">
        <v>295</v>
      </c>
      <c r="CJ31" s="190" t="s">
        <v>296</v>
      </c>
      <c r="CK31" s="190" t="s">
        <v>297</v>
      </c>
      <c r="CL31" s="190" t="s">
        <v>298</v>
      </c>
      <c r="CM31" s="190" t="s">
        <v>299</v>
      </c>
      <c r="CN31" s="190" t="s">
        <v>300</v>
      </c>
      <c r="CO31" s="190" t="s">
        <v>301</v>
      </c>
      <c r="CP31" s="190" t="s">
        <v>302</v>
      </c>
      <c r="CQ31" s="190" t="s">
        <v>303</v>
      </c>
      <c r="CR31" s="190" t="s">
        <v>304</v>
      </c>
      <c r="CT31" s="190"/>
    </row>
    <row r="32" spans="2:98" x14ac:dyDescent="0.25">
      <c r="D32" s="150" t="s">
        <v>305</v>
      </c>
      <c r="F32" s="150" t="s">
        <v>305</v>
      </c>
      <c r="H32" s="150" t="s">
        <v>305</v>
      </c>
      <c r="K32" s="165" t="s">
        <v>317</v>
      </c>
      <c r="AC32" s="209"/>
      <c r="AD32" s="210" t="s">
        <v>77</v>
      </c>
      <c r="AE32" s="213">
        <v>0</v>
      </c>
      <c r="AF32" s="213">
        <v>0</v>
      </c>
      <c r="AG32" s="213">
        <v>0</v>
      </c>
      <c r="AH32" s="214">
        <v>0</v>
      </c>
      <c r="AI32" s="215">
        <v>0</v>
      </c>
      <c r="AJ32" s="214">
        <v>0</v>
      </c>
      <c r="AK32" s="215">
        <v>0</v>
      </c>
      <c r="AL32" s="214">
        <v>0</v>
      </c>
      <c r="AM32" s="215">
        <v>0</v>
      </c>
      <c r="AN32" s="215">
        <v>0</v>
      </c>
      <c r="AO32" s="214">
        <v>0</v>
      </c>
      <c r="AP32" s="214">
        <v>0</v>
      </c>
      <c r="AQ32" s="214">
        <v>0</v>
      </c>
      <c r="AR32" s="214">
        <v>0</v>
      </c>
      <c r="AS32" s="216">
        <v>0</v>
      </c>
      <c r="AT32" s="214">
        <v>0</v>
      </c>
      <c r="AU32" s="216">
        <v>0</v>
      </c>
      <c r="AV32" s="214">
        <v>0</v>
      </c>
      <c r="AW32" s="216">
        <v>0</v>
      </c>
      <c r="AX32" s="214">
        <v>0</v>
      </c>
      <c r="AY32" s="216">
        <v>0</v>
      </c>
      <c r="AZ32" s="214">
        <v>0</v>
      </c>
      <c r="BA32" s="216">
        <v>0</v>
      </c>
      <c r="BB32" s="214">
        <v>0</v>
      </c>
      <c r="BC32" s="216">
        <v>0</v>
      </c>
      <c r="BE32" s="213">
        <v>0</v>
      </c>
      <c r="BF32" s="213">
        <v>0</v>
      </c>
      <c r="BG32" s="213">
        <v>0</v>
      </c>
      <c r="BH32" s="213">
        <v>0</v>
      </c>
      <c r="BI32" s="213">
        <v>0</v>
      </c>
      <c r="BJ32" s="213">
        <v>0</v>
      </c>
      <c r="BK32" s="213">
        <v>0</v>
      </c>
      <c r="BL32" s="213">
        <v>0</v>
      </c>
      <c r="BM32" s="213">
        <v>0</v>
      </c>
      <c r="BN32" s="213">
        <v>0</v>
      </c>
      <c r="BO32" s="213">
        <v>0</v>
      </c>
      <c r="BP32" s="213">
        <v>0</v>
      </c>
      <c r="BQ32" s="217">
        <v>0</v>
      </c>
      <c r="BX32" s="57">
        <v>0</v>
      </c>
      <c r="BZ32" s="57">
        <v>0</v>
      </c>
      <c r="CB32" s="57">
        <v>0</v>
      </c>
      <c r="CS32" s="57">
        <v>0</v>
      </c>
    </row>
    <row r="33" spans="1:137" x14ac:dyDescent="0.25">
      <c r="K33" s="165" t="s">
        <v>317</v>
      </c>
      <c r="AC33" s="175"/>
      <c r="AD33" s="168"/>
      <c r="AS33" s="57"/>
      <c r="AU33" s="57"/>
      <c r="AW33" s="57"/>
      <c r="AY33" s="57"/>
      <c r="BA33" s="57"/>
      <c r="BB33" s="57"/>
      <c r="BC33" s="57"/>
      <c r="BQ33" s="168"/>
    </row>
    <row r="34" spans="1:137" s="153" customFormat="1" x14ac:dyDescent="0.25">
      <c r="V34" s="190"/>
      <c r="W34" s="190" t="s">
        <v>318</v>
      </c>
      <c r="X34" s="190"/>
      <c r="Y34" s="190"/>
      <c r="Z34" s="190"/>
      <c r="AA34" s="190"/>
      <c r="AB34" s="190"/>
      <c r="AC34" s="190"/>
      <c r="AD34" s="190"/>
      <c r="AE34" s="190" t="s">
        <v>288</v>
      </c>
      <c r="AF34" s="190" t="s">
        <v>60</v>
      </c>
      <c r="AG34" s="190" t="s">
        <v>61</v>
      </c>
      <c r="AH34" s="190" t="s">
        <v>62</v>
      </c>
      <c r="AI34" s="191" t="s">
        <v>289</v>
      </c>
      <c r="AJ34" s="190"/>
      <c r="AK34" s="191" t="s">
        <v>290</v>
      </c>
      <c r="AL34" s="190"/>
      <c r="AM34" s="191" t="s">
        <v>291</v>
      </c>
      <c r="AN34" s="191"/>
      <c r="AO34" s="190" t="s">
        <v>64</v>
      </c>
      <c r="AP34" s="190" t="s">
        <v>292</v>
      </c>
      <c r="AQ34" s="190" t="s">
        <v>65</v>
      </c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 t="s">
        <v>293</v>
      </c>
      <c r="BF34" s="190" t="s">
        <v>294</v>
      </c>
      <c r="BG34" s="190" t="s">
        <v>295</v>
      </c>
      <c r="BH34" s="190" t="s">
        <v>296</v>
      </c>
      <c r="BI34" s="190" t="s">
        <v>297</v>
      </c>
      <c r="BJ34" s="190" t="s">
        <v>298</v>
      </c>
      <c r="BK34" s="190" t="s">
        <v>299</v>
      </c>
      <c r="BL34" s="190" t="s">
        <v>300</v>
      </c>
      <c r="BM34" s="190" t="s">
        <v>301</v>
      </c>
      <c r="BN34" s="190" t="s">
        <v>302</v>
      </c>
      <c r="BO34" s="190" t="s">
        <v>303</v>
      </c>
      <c r="BP34" s="190" t="s">
        <v>304</v>
      </c>
      <c r="BQ34" s="190"/>
      <c r="BR34" s="190"/>
      <c r="BS34" s="212"/>
      <c r="BT34" s="212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</row>
    <row r="35" spans="1:137" ht="15.75" x14ac:dyDescent="0.25">
      <c r="D35" s="150" t="s">
        <v>305</v>
      </c>
      <c r="F35" s="150" t="s">
        <v>305</v>
      </c>
      <c r="H35" s="150" t="s">
        <v>305</v>
      </c>
      <c r="K35" s="165" t="s">
        <v>319</v>
      </c>
      <c r="X35" s="57">
        <v>0</v>
      </c>
      <c r="AC35" s="218" t="s">
        <v>307</v>
      </c>
      <c r="AD35" s="168"/>
      <c r="AE35" s="38"/>
      <c r="AF35" s="38"/>
      <c r="AG35" s="38"/>
      <c r="AH35" s="214"/>
      <c r="AI35" s="193"/>
      <c r="AJ35" s="109">
        <v>0</v>
      </c>
      <c r="AK35" s="215"/>
      <c r="AL35" s="109">
        <v>0</v>
      </c>
      <c r="AM35" s="193"/>
      <c r="AN35" s="193">
        <v>0</v>
      </c>
      <c r="AO35" s="214"/>
      <c r="AP35" s="214"/>
      <c r="AQ35" s="214"/>
      <c r="AR35" s="109">
        <v>0</v>
      </c>
      <c r="AS35" s="219">
        <v>0</v>
      </c>
      <c r="AT35" s="109">
        <v>0</v>
      </c>
      <c r="AU35" s="219">
        <v>0</v>
      </c>
      <c r="AV35" s="109">
        <v>0</v>
      </c>
      <c r="AW35" s="219">
        <v>0</v>
      </c>
      <c r="AX35" s="109">
        <v>0</v>
      </c>
      <c r="AY35" s="219">
        <v>0</v>
      </c>
      <c r="AZ35" s="109">
        <v>0</v>
      </c>
      <c r="BA35" s="219">
        <v>0</v>
      </c>
      <c r="BB35" s="109">
        <v>0</v>
      </c>
      <c r="BC35" s="219">
        <v>0</v>
      </c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220">
        <v>0</v>
      </c>
    </row>
    <row r="36" spans="1:137" x14ac:dyDescent="0.25">
      <c r="K36" s="165" t="s">
        <v>319</v>
      </c>
      <c r="AC36" s="175"/>
      <c r="AD36" s="168"/>
      <c r="AS36" s="57"/>
      <c r="AU36" s="57"/>
      <c r="AW36" s="57"/>
      <c r="AY36" s="57"/>
      <c r="BA36" s="57"/>
      <c r="BB36" s="57"/>
      <c r="BC36" s="57"/>
      <c r="BQ36" s="168"/>
    </row>
    <row r="37" spans="1:137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90" t="s">
        <v>320</v>
      </c>
      <c r="W37" s="190" t="s">
        <v>321</v>
      </c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1"/>
      <c r="AJ37" s="190"/>
      <c r="AK37" s="191"/>
      <c r="AL37" s="190"/>
      <c r="AM37" s="191"/>
      <c r="AN37" s="191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212" t="s">
        <v>288</v>
      </c>
      <c r="BT37" s="212" t="s">
        <v>60</v>
      </c>
      <c r="BU37" s="190" t="s">
        <v>61</v>
      </c>
      <c r="BV37" s="190" t="s">
        <v>62</v>
      </c>
      <c r="BW37" s="190" t="s">
        <v>289</v>
      </c>
      <c r="BX37" s="190"/>
      <c r="BY37" s="190" t="s">
        <v>290</v>
      </c>
      <c r="BZ37" s="190"/>
      <c r="CA37" s="190" t="s">
        <v>291</v>
      </c>
      <c r="CB37" s="190"/>
      <c r="CC37" s="190" t="s">
        <v>64</v>
      </c>
      <c r="CD37" s="190" t="s">
        <v>292</v>
      </c>
      <c r="CE37" s="190" t="s">
        <v>65</v>
      </c>
      <c r="CF37" s="190"/>
      <c r="CG37" s="190" t="s">
        <v>293</v>
      </c>
      <c r="CH37" s="190" t="s">
        <v>294</v>
      </c>
      <c r="CI37" s="190" t="s">
        <v>295</v>
      </c>
      <c r="CJ37" s="190" t="s">
        <v>296</v>
      </c>
      <c r="CK37" s="190" t="s">
        <v>297</v>
      </c>
      <c r="CL37" s="190" t="s">
        <v>298</v>
      </c>
      <c r="CM37" s="190" t="s">
        <v>299</v>
      </c>
      <c r="CN37" s="190" t="s">
        <v>300</v>
      </c>
      <c r="CO37" s="190" t="s">
        <v>301</v>
      </c>
      <c r="CP37" s="190" t="s">
        <v>302</v>
      </c>
      <c r="CQ37" s="190" t="s">
        <v>303</v>
      </c>
      <c r="CR37" s="190" t="s">
        <v>304</v>
      </c>
      <c r="CS37" s="190"/>
      <c r="CT37" s="190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</row>
    <row r="38" spans="1:137" ht="15.75" x14ac:dyDescent="0.25">
      <c r="D38" s="150" t="s">
        <v>305</v>
      </c>
      <c r="F38" s="150" t="s">
        <v>305</v>
      </c>
      <c r="H38" s="150" t="s">
        <v>305</v>
      </c>
      <c r="K38" s="165" t="s">
        <v>322</v>
      </c>
      <c r="X38" s="57">
        <v>0</v>
      </c>
      <c r="AC38" s="218" t="s">
        <v>307</v>
      </c>
      <c r="AD38" s="168"/>
      <c r="AE38" s="38">
        <v>0</v>
      </c>
      <c r="AF38" s="38">
        <v>0</v>
      </c>
      <c r="AG38" s="38">
        <v>0</v>
      </c>
      <c r="AH38" s="214">
        <v>0</v>
      </c>
      <c r="AI38" s="193">
        <v>0</v>
      </c>
      <c r="AJ38" s="214">
        <v>0</v>
      </c>
      <c r="AK38" s="193">
        <v>0</v>
      </c>
      <c r="AL38" s="214">
        <v>0</v>
      </c>
      <c r="AM38" s="193">
        <v>0</v>
      </c>
      <c r="AN38" s="215">
        <v>0</v>
      </c>
      <c r="AO38" s="214">
        <v>0</v>
      </c>
      <c r="AP38" s="214">
        <v>0</v>
      </c>
      <c r="AQ38" s="214">
        <v>0</v>
      </c>
      <c r="AR38" s="214">
        <v>0</v>
      </c>
      <c r="AS38" s="216">
        <v>0</v>
      </c>
      <c r="AT38" s="214">
        <v>0</v>
      </c>
      <c r="AU38" s="216">
        <v>0</v>
      </c>
      <c r="AV38" s="214">
        <v>0</v>
      </c>
      <c r="AW38" s="216">
        <v>0</v>
      </c>
      <c r="AX38" s="214">
        <v>0</v>
      </c>
      <c r="AY38" s="216">
        <v>0</v>
      </c>
      <c r="AZ38" s="214">
        <v>0</v>
      </c>
      <c r="BA38" s="216">
        <v>0</v>
      </c>
      <c r="BB38" s="214">
        <v>0</v>
      </c>
      <c r="BC38" s="216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220">
        <v>0</v>
      </c>
      <c r="BX38" s="57">
        <v>0</v>
      </c>
      <c r="BZ38" s="57">
        <v>0</v>
      </c>
      <c r="CB38" s="57">
        <v>0</v>
      </c>
      <c r="CS38" s="57">
        <v>0</v>
      </c>
    </row>
    <row r="39" spans="1:137" x14ac:dyDescent="0.25">
      <c r="K39" s="165" t="s">
        <v>322</v>
      </c>
      <c r="AC39" s="175"/>
      <c r="AD39" s="168"/>
      <c r="AS39" s="57"/>
      <c r="AU39" s="57"/>
      <c r="AW39" s="57"/>
      <c r="AY39" s="57"/>
      <c r="BA39" s="57"/>
      <c r="BB39" s="57"/>
      <c r="BC39" s="57"/>
      <c r="BQ39" s="168"/>
    </row>
    <row r="40" spans="1:137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90" t="s">
        <v>323</v>
      </c>
      <c r="W40" s="190" t="s">
        <v>324</v>
      </c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1"/>
      <c r="AJ40" s="190"/>
      <c r="AK40" s="191"/>
      <c r="AL40" s="190"/>
      <c r="AM40" s="191"/>
      <c r="AN40" s="191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221"/>
      <c r="BR40" s="190"/>
      <c r="BS40" s="212" t="s">
        <v>288</v>
      </c>
      <c r="BT40" s="212" t="s">
        <v>60</v>
      </c>
      <c r="BU40" s="190" t="s">
        <v>61</v>
      </c>
      <c r="BV40" s="190" t="s">
        <v>62</v>
      </c>
      <c r="BW40" s="190" t="s">
        <v>289</v>
      </c>
      <c r="BX40" s="190"/>
      <c r="BY40" s="190" t="s">
        <v>290</v>
      </c>
      <c r="BZ40" s="190"/>
      <c r="CA40" s="190" t="s">
        <v>291</v>
      </c>
      <c r="CB40" s="190"/>
      <c r="CC40" s="190" t="s">
        <v>64</v>
      </c>
      <c r="CD40" s="190" t="s">
        <v>292</v>
      </c>
      <c r="CE40" s="190" t="s">
        <v>65</v>
      </c>
      <c r="CF40" s="190"/>
      <c r="CG40" s="190" t="s">
        <v>293</v>
      </c>
      <c r="CH40" s="190" t="s">
        <v>294</v>
      </c>
      <c r="CI40" s="190" t="s">
        <v>295</v>
      </c>
      <c r="CJ40" s="190" t="s">
        <v>296</v>
      </c>
      <c r="CK40" s="190" t="s">
        <v>297</v>
      </c>
      <c r="CL40" s="190" t="s">
        <v>298</v>
      </c>
      <c r="CM40" s="190" t="s">
        <v>299</v>
      </c>
      <c r="CN40" s="190" t="s">
        <v>300</v>
      </c>
      <c r="CO40" s="190" t="s">
        <v>301</v>
      </c>
      <c r="CP40" s="190" t="s">
        <v>302</v>
      </c>
      <c r="CQ40" s="190" t="s">
        <v>303</v>
      </c>
      <c r="CR40" s="190" t="s">
        <v>304</v>
      </c>
      <c r="CS40" s="190"/>
      <c r="CT40" s="190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</row>
    <row r="41" spans="1:137" ht="15.75" x14ac:dyDescent="0.25">
      <c r="D41" s="150" t="s">
        <v>305</v>
      </c>
      <c r="F41" s="150" t="s">
        <v>305</v>
      </c>
      <c r="H41" s="150" t="s">
        <v>305</v>
      </c>
      <c r="K41" s="165" t="s">
        <v>325</v>
      </c>
      <c r="X41" s="57">
        <v>0</v>
      </c>
      <c r="AC41" s="218" t="s">
        <v>307</v>
      </c>
      <c r="AD41" s="168"/>
      <c r="AE41" s="213">
        <v>0</v>
      </c>
      <c r="AF41" s="213">
        <v>0</v>
      </c>
      <c r="AG41" s="213">
        <v>0</v>
      </c>
      <c r="AH41" s="214">
        <v>0</v>
      </c>
      <c r="AI41" s="215">
        <v>0</v>
      </c>
      <c r="AJ41" s="214">
        <v>0</v>
      </c>
      <c r="AK41" s="215">
        <v>0</v>
      </c>
      <c r="AL41" s="214">
        <v>0</v>
      </c>
      <c r="AM41" s="215">
        <v>0</v>
      </c>
      <c r="AN41" s="215">
        <v>0</v>
      </c>
      <c r="AO41" s="214">
        <v>0</v>
      </c>
      <c r="AP41" s="214">
        <v>0</v>
      </c>
      <c r="AQ41" s="214">
        <v>0</v>
      </c>
      <c r="AR41" s="214">
        <v>0</v>
      </c>
      <c r="AS41" s="216">
        <v>0</v>
      </c>
      <c r="AT41" s="214">
        <v>0</v>
      </c>
      <c r="AU41" s="216">
        <v>0</v>
      </c>
      <c r="AV41" s="214">
        <v>0</v>
      </c>
      <c r="AW41" s="216">
        <v>0</v>
      </c>
      <c r="AX41" s="214">
        <v>0</v>
      </c>
      <c r="AY41" s="216">
        <v>0</v>
      </c>
      <c r="AZ41" s="214">
        <v>0</v>
      </c>
      <c r="BA41" s="216">
        <v>0</v>
      </c>
      <c r="BB41" s="214">
        <v>0</v>
      </c>
      <c r="BC41" s="216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7">
        <v>0</v>
      </c>
      <c r="BX41" s="57">
        <v>0</v>
      </c>
      <c r="BZ41" s="57">
        <v>0</v>
      </c>
      <c r="CB41" s="57">
        <v>0</v>
      </c>
      <c r="CS41" s="57">
        <v>0</v>
      </c>
    </row>
    <row r="42" spans="1:137" x14ac:dyDescent="0.25">
      <c r="AD42" s="222"/>
      <c r="BD42" s="57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57"/>
    </row>
    <row r="43" spans="1:137" x14ac:dyDescent="0.25">
      <c r="AC43" s="57" t="s">
        <v>326</v>
      </c>
      <c r="AD43" s="222" t="s">
        <v>327</v>
      </c>
      <c r="AE43" s="213">
        <v>27136954.71728003</v>
      </c>
      <c r="AF43" s="213">
        <v>-28071898.329999924</v>
      </c>
      <c r="AG43" s="213">
        <v>-22202638.179999948</v>
      </c>
      <c r="AH43" s="213">
        <v>1420762.5623941422</v>
      </c>
      <c r="AI43" s="223">
        <v>6097667.5</v>
      </c>
      <c r="AJ43" s="213"/>
      <c r="AK43" s="223">
        <v>12489079.019999981</v>
      </c>
      <c r="AL43" s="213"/>
      <c r="AM43" s="223">
        <v>899307.10176622868</v>
      </c>
      <c r="AN43" s="223"/>
      <c r="AO43" s="213">
        <v>9262680.0656312704</v>
      </c>
      <c r="AP43" s="213">
        <v>2963093.7017844915</v>
      </c>
      <c r="AQ43" s="213">
        <v>2963093.4942119122</v>
      </c>
      <c r="AR43" s="213"/>
      <c r="AT43" s="213"/>
      <c r="AV43" s="213"/>
      <c r="AX43" s="213"/>
      <c r="AZ43" s="213"/>
      <c r="BD43" s="57"/>
      <c r="BE43" s="213">
        <v>-2367.2185651659966</v>
      </c>
      <c r="BF43" s="213">
        <v>-907687.51149499416</v>
      </c>
      <c r="BG43" s="213">
        <v>-545874.25348751247</v>
      </c>
      <c r="BH43" s="213">
        <v>390485.88070508838</v>
      </c>
      <c r="BI43" s="213">
        <v>-147974.70973829925</v>
      </c>
      <c r="BJ43" s="213">
        <v>785889.97224247456</v>
      </c>
      <c r="BK43" s="213">
        <v>1081212.9955683649</v>
      </c>
      <c r="BL43" s="213">
        <v>513747.50024369359</v>
      </c>
      <c r="BM43" s="213">
        <v>709494.0518290624</v>
      </c>
      <c r="BN43" s="213">
        <v>554098.23901073635</v>
      </c>
      <c r="BO43" s="213">
        <v>619989.84905156493</v>
      </c>
      <c r="BP43" s="213">
        <v>-87921.301152959466</v>
      </c>
      <c r="BQ43" s="213"/>
      <c r="BR43" s="57"/>
    </row>
    <row r="44" spans="1:137" x14ac:dyDescent="0.25">
      <c r="AE44" s="156" t="s">
        <v>307</v>
      </c>
      <c r="AF44" s="156" t="s">
        <v>307</v>
      </c>
      <c r="AG44" s="156" t="s">
        <v>307</v>
      </c>
      <c r="AH44" s="156" t="s">
        <v>307</v>
      </c>
      <c r="AI44" s="157" t="s">
        <v>307</v>
      </c>
      <c r="AJ44" s="156"/>
      <c r="AK44" s="157" t="s">
        <v>307</v>
      </c>
      <c r="AL44" s="156"/>
      <c r="AM44" s="157" t="s">
        <v>307</v>
      </c>
      <c r="AN44" s="157"/>
      <c r="AO44" s="156" t="s">
        <v>307</v>
      </c>
      <c r="AP44" s="156" t="s">
        <v>307</v>
      </c>
      <c r="AQ44" s="156" t="s">
        <v>307</v>
      </c>
      <c r="AR44" s="156"/>
      <c r="AT44" s="156"/>
      <c r="AV44" s="156"/>
      <c r="AX44" s="156"/>
      <c r="AZ44" s="156"/>
      <c r="BD44" s="57"/>
      <c r="BE44" s="156" t="s">
        <v>307</v>
      </c>
      <c r="BF44" s="156" t="s">
        <v>307</v>
      </c>
      <c r="BG44" s="156" t="s">
        <v>307</v>
      </c>
      <c r="BH44" s="156" t="s">
        <v>307</v>
      </c>
      <c r="BI44" s="156" t="s">
        <v>307</v>
      </c>
      <c r="BJ44" s="156" t="s">
        <v>307</v>
      </c>
      <c r="BK44" s="156" t="s">
        <v>307</v>
      </c>
      <c r="BL44" s="156" t="s">
        <v>307</v>
      </c>
      <c r="BM44" s="156" t="s">
        <v>307</v>
      </c>
      <c r="BN44" s="156" t="s">
        <v>307</v>
      </c>
      <c r="BO44" s="156" t="s">
        <v>307</v>
      </c>
      <c r="BP44" s="156" t="s">
        <v>307</v>
      </c>
      <c r="BQ44" s="156" t="s">
        <v>307</v>
      </c>
      <c r="BR44" s="57"/>
    </row>
    <row r="45" spans="1:137" ht="24.75" x14ac:dyDescent="0.3">
      <c r="V45" s="224"/>
      <c r="W45" s="224"/>
      <c r="X45" s="224"/>
      <c r="Y45" s="224"/>
      <c r="Z45" s="224"/>
      <c r="AA45" s="224"/>
      <c r="AB45" s="224"/>
      <c r="AC45" s="224" t="s">
        <v>328</v>
      </c>
      <c r="AH45" s="57" t="s">
        <v>329</v>
      </c>
      <c r="BD45" s="57"/>
      <c r="BR45" s="57"/>
    </row>
    <row r="46" spans="1:137" ht="18" x14ac:dyDescent="0.25">
      <c r="AC46" s="225" t="s">
        <v>330</v>
      </c>
      <c r="AQ46" s="213"/>
      <c r="BD46" s="57"/>
      <c r="BR46" s="57"/>
    </row>
    <row r="47" spans="1:137" x14ac:dyDescent="0.25">
      <c r="AC47" s="226" t="s">
        <v>331</v>
      </c>
      <c r="AQ47" s="156"/>
      <c r="BD47" s="57"/>
      <c r="BR47" s="57"/>
    </row>
    <row r="48" spans="1:137" x14ac:dyDescent="0.25">
      <c r="AC48" s="226" t="s">
        <v>332</v>
      </c>
      <c r="BD48" s="57"/>
      <c r="BR48" s="57"/>
    </row>
    <row r="49" spans="1:76" ht="16.5" customHeight="1" x14ac:dyDescent="0.3">
      <c r="AR49" s="227" t="s">
        <v>333</v>
      </c>
      <c r="AS49" s="227"/>
      <c r="AT49" s="227"/>
      <c r="AU49" s="227"/>
      <c r="AV49" s="228"/>
      <c r="AW49" s="229"/>
      <c r="AX49" s="393" t="s">
        <v>334</v>
      </c>
      <c r="AY49" s="394"/>
      <c r="AZ49" s="394"/>
      <c r="BA49" s="395"/>
      <c r="BB49" s="230" t="s">
        <v>335</v>
      </c>
      <c r="BC49" s="230"/>
      <c r="BD49" s="57"/>
      <c r="BR49" s="57"/>
    </row>
    <row r="50" spans="1:76" ht="23.25" x14ac:dyDescent="0.35">
      <c r="AC50" s="231" t="s">
        <v>336</v>
      </c>
      <c r="AD50" s="232" t="s">
        <v>337</v>
      </c>
      <c r="AE50" s="233" t="s">
        <v>338</v>
      </c>
      <c r="AF50" s="233" t="s">
        <v>339</v>
      </c>
      <c r="AG50" s="233" t="s">
        <v>340</v>
      </c>
      <c r="AH50" s="233" t="s">
        <v>341</v>
      </c>
      <c r="AI50" s="234" t="s">
        <v>342</v>
      </c>
      <c r="AJ50" s="235" t="s">
        <v>343</v>
      </c>
      <c r="AK50" s="234" t="s">
        <v>342</v>
      </c>
      <c r="AL50" s="235" t="s">
        <v>343</v>
      </c>
      <c r="AM50" s="234" t="s">
        <v>344</v>
      </c>
      <c r="AN50" s="234" t="s">
        <v>345</v>
      </c>
      <c r="AO50" s="236" t="s">
        <v>341</v>
      </c>
      <c r="AP50" s="235" t="s">
        <v>67</v>
      </c>
      <c r="AQ50" s="237" t="s">
        <v>346</v>
      </c>
      <c r="AR50" s="238" t="s">
        <v>347</v>
      </c>
      <c r="AS50" s="239"/>
      <c r="AT50" s="240" t="s">
        <v>348</v>
      </c>
      <c r="AU50" s="239"/>
      <c r="AV50" s="240" t="s">
        <v>349</v>
      </c>
      <c r="AW50" s="239"/>
      <c r="AX50" s="241" t="s">
        <v>347</v>
      </c>
      <c r="AY50" s="242"/>
      <c r="AZ50" s="241" t="s">
        <v>348</v>
      </c>
      <c r="BA50" s="242"/>
      <c r="BB50" s="396" t="s">
        <v>350</v>
      </c>
      <c r="BC50" s="397"/>
      <c r="BE50" s="243" t="s">
        <v>351</v>
      </c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5"/>
    </row>
    <row r="51" spans="1:76" ht="18.75" x14ac:dyDescent="0.3">
      <c r="AC51" s="246"/>
      <c r="AD51" s="247"/>
      <c r="AE51" s="248" t="s">
        <v>352</v>
      </c>
      <c r="AF51" s="248" t="s">
        <v>352</v>
      </c>
      <c r="AG51" s="248" t="s">
        <v>352</v>
      </c>
      <c r="AH51" s="249" t="s">
        <v>353</v>
      </c>
      <c r="AI51" s="250" t="s">
        <v>354</v>
      </c>
      <c r="AJ51" s="251" t="s">
        <v>354</v>
      </c>
      <c r="AK51" s="250" t="s">
        <v>355</v>
      </c>
      <c r="AL51" s="251" t="s">
        <v>355</v>
      </c>
      <c r="AM51" s="250" t="s">
        <v>355</v>
      </c>
      <c r="AN51" s="250" t="s">
        <v>356</v>
      </c>
      <c r="AO51" s="252" t="s">
        <v>357</v>
      </c>
      <c r="AP51" s="253" t="s">
        <v>358</v>
      </c>
      <c r="AQ51" s="254" t="s">
        <v>353</v>
      </c>
      <c r="AR51" s="255" t="s">
        <v>73</v>
      </c>
      <c r="AS51" s="256" t="s">
        <v>359</v>
      </c>
      <c r="AT51" s="257" t="s">
        <v>73</v>
      </c>
      <c r="AU51" s="256" t="s">
        <v>359</v>
      </c>
      <c r="AV51" s="257" t="s">
        <v>73</v>
      </c>
      <c r="AW51" s="256" t="s">
        <v>359</v>
      </c>
      <c r="AX51" s="258" t="s">
        <v>73</v>
      </c>
      <c r="AY51" s="259" t="s">
        <v>359</v>
      </c>
      <c r="AZ51" s="258" t="s">
        <v>73</v>
      </c>
      <c r="BA51" s="259" t="s">
        <v>359</v>
      </c>
      <c r="BB51" s="258" t="s">
        <v>73</v>
      </c>
      <c r="BC51" s="259" t="s">
        <v>359</v>
      </c>
      <c r="BE51" s="260" t="s">
        <v>360</v>
      </c>
      <c r="BF51" s="261" t="s">
        <v>361</v>
      </c>
      <c r="BG51" s="261" t="s">
        <v>362</v>
      </c>
      <c r="BH51" s="261" t="s">
        <v>363</v>
      </c>
      <c r="BI51" s="261" t="s">
        <v>364</v>
      </c>
      <c r="BJ51" s="261" t="s">
        <v>365</v>
      </c>
      <c r="BK51" s="261" t="s">
        <v>366</v>
      </c>
      <c r="BL51" s="261" t="s">
        <v>367</v>
      </c>
      <c r="BM51" s="261" t="s">
        <v>368</v>
      </c>
      <c r="BN51" s="261" t="s">
        <v>369</v>
      </c>
      <c r="BO51" s="261" t="s">
        <v>370</v>
      </c>
      <c r="BP51" s="261" t="s">
        <v>371</v>
      </c>
      <c r="BQ51" s="262" t="s">
        <v>372</v>
      </c>
    </row>
    <row r="52" spans="1:76" ht="8.25" customHeight="1" x14ac:dyDescent="0.25">
      <c r="AC52" s="263"/>
      <c r="AD52" s="185"/>
      <c r="AE52" s="263"/>
      <c r="AF52" s="264"/>
      <c r="AG52" s="264"/>
      <c r="AH52" s="264"/>
      <c r="AI52" s="265"/>
      <c r="AJ52" s="264"/>
      <c r="AK52" s="265"/>
      <c r="AL52" s="264"/>
      <c r="AM52" s="265"/>
      <c r="AN52" s="265"/>
      <c r="AO52" s="264"/>
      <c r="AP52" s="264"/>
      <c r="AR52" s="264"/>
      <c r="AS52" s="266"/>
      <c r="AT52" s="264"/>
      <c r="AU52" s="266"/>
      <c r="AV52" s="264"/>
      <c r="AW52" s="266"/>
      <c r="AX52" s="264"/>
      <c r="AY52" s="266"/>
      <c r="AZ52" s="264"/>
      <c r="BA52" s="266"/>
      <c r="BB52" s="266"/>
      <c r="BC52" s="266"/>
      <c r="BE52" s="175"/>
      <c r="BQ52" s="168"/>
    </row>
    <row r="53" spans="1:76" s="264" customFormat="1" ht="8.25" customHeight="1" x14ac:dyDescent="0.25">
      <c r="A53" s="267"/>
      <c r="B53" s="267"/>
      <c r="C53" s="267"/>
      <c r="D53" s="267"/>
      <c r="E53" s="267"/>
      <c r="F53" s="267" t="s">
        <v>305</v>
      </c>
      <c r="G53" s="267"/>
      <c r="H53" s="267"/>
      <c r="I53" s="267"/>
      <c r="J53" s="267"/>
      <c r="AI53" s="265"/>
      <c r="AK53" s="265"/>
      <c r="AM53" s="265"/>
      <c r="AN53" s="265"/>
      <c r="AS53" s="266"/>
      <c r="AU53" s="266"/>
      <c r="AW53" s="266"/>
      <c r="AY53" s="266"/>
      <c r="BA53" s="266"/>
      <c r="BB53" s="266"/>
      <c r="BC53" s="266"/>
      <c r="BD53" s="268"/>
      <c r="BR53" s="268"/>
    </row>
    <row r="54" spans="1:76" ht="16.5" x14ac:dyDescent="0.25">
      <c r="D54" s="150" t="s">
        <v>305</v>
      </c>
      <c r="F54" s="150" t="s">
        <v>305</v>
      </c>
      <c r="H54" s="150" t="s">
        <v>305</v>
      </c>
      <c r="K54" s="269" t="s">
        <v>373</v>
      </c>
      <c r="AC54" s="270" t="s">
        <v>374</v>
      </c>
      <c r="AD54" s="168"/>
      <c r="AE54" s="175"/>
      <c r="AS54" s="271"/>
      <c r="AU54" s="271"/>
      <c r="AW54" s="271"/>
      <c r="AY54" s="271"/>
      <c r="BA54" s="271"/>
      <c r="BB54" s="271"/>
      <c r="BC54" s="271"/>
      <c r="BQ54" s="168"/>
    </row>
    <row r="55" spans="1:76" hidden="1" x14ac:dyDescent="0.25">
      <c r="B55" s="150" t="s">
        <v>305</v>
      </c>
      <c r="C55" s="150" t="s">
        <v>305</v>
      </c>
      <c r="D55" s="150" t="s">
        <v>305</v>
      </c>
      <c r="E55" s="150" t="s">
        <v>305</v>
      </c>
      <c r="F55" s="150" t="s">
        <v>305</v>
      </c>
      <c r="G55" s="150" t="s">
        <v>305</v>
      </c>
      <c r="H55" s="150" t="s">
        <v>305</v>
      </c>
      <c r="I55" s="150" t="s">
        <v>305</v>
      </c>
      <c r="J55" s="150" t="s">
        <v>305</v>
      </c>
      <c r="K55" s="57" t="s">
        <v>375</v>
      </c>
      <c r="AC55" s="175"/>
      <c r="AD55" s="168"/>
      <c r="AE55" s="175"/>
      <c r="AS55" s="271"/>
      <c r="AU55" s="271"/>
      <c r="AW55" s="271"/>
      <c r="AY55" s="271"/>
      <c r="BA55" s="271"/>
      <c r="BB55" s="271"/>
      <c r="BC55" s="271"/>
      <c r="BE55" s="175"/>
      <c r="BQ55" s="168"/>
    </row>
    <row r="56" spans="1:76" x14ac:dyDescent="0.25">
      <c r="B56" s="150" t="s">
        <v>307</v>
      </c>
      <c r="C56" s="150" t="s">
        <v>307</v>
      </c>
      <c r="D56" s="150" t="s">
        <v>305</v>
      </c>
      <c r="F56" s="150" t="s">
        <v>305</v>
      </c>
      <c r="H56" s="150" t="s">
        <v>305</v>
      </c>
      <c r="J56" s="150" t="s">
        <v>307</v>
      </c>
      <c r="K56" s="165" t="s">
        <v>376</v>
      </c>
      <c r="V56" s="57" t="s">
        <v>373</v>
      </c>
      <c r="W56" s="57" t="s">
        <v>377</v>
      </c>
      <c r="X56" s="57">
        <v>1</v>
      </c>
      <c r="AB56" s="166" t="s">
        <v>378</v>
      </c>
      <c r="AC56" s="167" t="s">
        <v>379</v>
      </c>
      <c r="AD56" s="168"/>
      <c r="AE56" s="169">
        <v>325906.64389999997</v>
      </c>
      <c r="AF56" s="38">
        <v>845079.43900147255</v>
      </c>
      <c r="AG56" s="38">
        <v>1124415.6066056734</v>
      </c>
      <c r="AH56" s="170">
        <v>1223656.3331925727</v>
      </c>
      <c r="AI56" s="171">
        <v>420604.36282648018</v>
      </c>
      <c r="AJ56" s="172">
        <v>1261813.0884794407</v>
      </c>
      <c r="AK56" s="171">
        <v>1017359.6712191412</v>
      </c>
      <c r="AL56" s="172">
        <v>1220831.6054629693</v>
      </c>
      <c r="AM56" s="171">
        <v>1019713.610993873</v>
      </c>
      <c r="AN56" s="171">
        <v>1221302.3934178408</v>
      </c>
      <c r="AO56" s="170">
        <v>1260549.8420899559</v>
      </c>
      <c r="AP56" s="170">
        <v>1202365.8684049679</v>
      </c>
      <c r="AQ56" s="170">
        <v>1202365.8684049679</v>
      </c>
      <c r="AR56" s="172">
        <v>-59447.220074472716</v>
      </c>
      <c r="AS56" s="173">
        <v>-4.7112540373241911E-2</v>
      </c>
      <c r="AT56" s="172">
        <v>-21290.464787604753</v>
      </c>
      <c r="AU56" s="173">
        <v>-1.7399055772511718E-2</v>
      </c>
      <c r="AV56" s="172">
        <v>77950.261799294502</v>
      </c>
      <c r="AW56" s="173">
        <v>6.9325133288221291E-2</v>
      </c>
      <c r="AX56" s="172">
        <v>-59447.220074472716</v>
      </c>
      <c r="AY56" s="173">
        <v>-4.7112540373241911E-2</v>
      </c>
      <c r="AZ56" s="172">
        <v>-21290.464787604753</v>
      </c>
      <c r="BA56" s="173">
        <v>-1.7399055772511718E-2</v>
      </c>
      <c r="BB56" s="172">
        <v>0</v>
      </c>
      <c r="BC56" s="173">
        <v>0</v>
      </c>
      <c r="BE56" s="169">
        <v>102118.62549635</v>
      </c>
      <c r="BF56" s="169">
        <v>98824.67727475999</v>
      </c>
      <c r="BG56" s="169">
        <v>102118.62549635</v>
      </c>
      <c r="BH56" s="169">
        <v>102118.62549635</v>
      </c>
      <c r="BI56" s="169">
        <v>92236.780831480006</v>
      </c>
      <c r="BJ56" s="169">
        <v>102118.62549635</v>
      </c>
      <c r="BK56" s="169">
        <v>98824.60410402999</v>
      </c>
      <c r="BL56" s="169">
        <v>102118.62549635</v>
      </c>
      <c r="BM56" s="169">
        <v>98824.67727475999</v>
      </c>
      <c r="BN56" s="169">
        <v>102118.62549635</v>
      </c>
      <c r="BO56" s="169">
        <v>102118.62549635</v>
      </c>
      <c r="BP56" s="169">
        <v>98824.750445488069</v>
      </c>
      <c r="BQ56" s="174">
        <v>1202365.8684049679</v>
      </c>
    </row>
    <row r="57" spans="1:76" x14ac:dyDescent="0.25">
      <c r="B57" s="150" t="s">
        <v>307</v>
      </c>
      <c r="C57" s="150" t="s">
        <v>307</v>
      </c>
      <c r="D57" s="150" t="s">
        <v>305</v>
      </c>
      <c r="F57" s="150" t="s">
        <v>305</v>
      </c>
      <c r="H57" s="150" t="s">
        <v>305</v>
      </c>
      <c r="J57" s="150" t="s">
        <v>307</v>
      </c>
      <c r="K57" s="165" t="s">
        <v>380</v>
      </c>
      <c r="V57" s="57" t="s">
        <v>373</v>
      </c>
      <c r="W57" s="57" t="s">
        <v>381</v>
      </c>
      <c r="X57" s="57">
        <v>2</v>
      </c>
      <c r="AB57" s="166" t="s">
        <v>378</v>
      </c>
      <c r="AC57" s="167" t="s">
        <v>382</v>
      </c>
      <c r="AD57" s="168"/>
      <c r="AE57" s="169">
        <v>694108.22833333339</v>
      </c>
      <c r="AF57" s="38">
        <v>917763.19166666665</v>
      </c>
      <c r="AG57" s="38">
        <v>1139636.4000000001</v>
      </c>
      <c r="AH57" s="170">
        <v>1323876.551072306</v>
      </c>
      <c r="AI57" s="171">
        <v>398591.9</v>
      </c>
      <c r="AJ57" s="172">
        <v>1195775.7000000002</v>
      </c>
      <c r="AK57" s="171">
        <v>1011243.6</v>
      </c>
      <c r="AL57" s="172">
        <v>1213492.32</v>
      </c>
      <c r="AM57" s="171">
        <v>1104607.08987136</v>
      </c>
      <c r="AN57" s="171">
        <v>1230513.0612009461</v>
      </c>
      <c r="AO57" s="170">
        <v>1194007.0285714292</v>
      </c>
      <c r="AP57" s="170">
        <v>1189782.1396660309</v>
      </c>
      <c r="AQ57" s="170">
        <v>1189782.1396660309</v>
      </c>
      <c r="AR57" s="172">
        <v>-5993.5603339693043</v>
      </c>
      <c r="AS57" s="173">
        <v>-5.0122780835647552E-3</v>
      </c>
      <c r="AT57" s="172">
        <v>-134094.41140627512</v>
      </c>
      <c r="AU57" s="173">
        <v>-0.10128921106553485</v>
      </c>
      <c r="AV57" s="172">
        <v>50145.739666030742</v>
      </c>
      <c r="AW57" s="173">
        <v>4.4001525105753676E-2</v>
      </c>
      <c r="AX57" s="172">
        <v>-5993.5603339693043</v>
      </c>
      <c r="AY57" s="173">
        <v>-5.0122780835647552E-3</v>
      </c>
      <c r="AZ57" s="172">
        <v>-134094.41140627512</v>
      </c>
      <c r="BA57" s="173">
        <v>-0.10128921106553485</v>
      </c>
      <c r="BB57" s="172">
        <v>0</v>
      </c>
      <c r="BC57" s="173">
        <v>0</v>
      </c>
      <c r="BE57" s="169">
        <v>107888.25955357999</v>
      </c>
      <c r="BF57" s="169">
        <v>93524.834394390011</v>
      </c>
      <c r="BG57" s="169">
        <v>98198.97611412</v>
      </c>
      <c r="BH57" s="169">
        <v>98198.97611412</v>
      </c>
      <c r="BI57" s="169">
        <v>93524.834394390011</v>
      </c>
      <c r="BJ57" s="169">
        <v>98539.97611412</v>
      </c>
      <c r="BK57" s="169">
        <v>103214.11783384999</v>
      </c>
      <c r="BL57" s="169">
        <v>98539.97611412</v>
      </c>
      <c r="BM57" s="169">
        <v>98539.97611412</v>
      </c>
      <c r="BN57" s="169">
        <v>103214.11783384999</v>
      </c>
      <c r="BO57" s="169">
        <v>98539.97611412</v>
      </c>
      <c r="BP57" s="169">
        <v>97858.118971250908</v>
      </c>
      <c r="BQ57" s="174">
        <v>1189782.1396660309</v>
      </c>
    </row>
    <row r="58" spans="1:76" x14ac:dyDescent="0.25">
      <c r="B58" s="150" t="s">
        <v>307</v>
      </c>
      <c r="C58" s="150" t="s">
        <v>307</v>
      </c>
      <c r="D58" s="150" t="s">
        <v>305</v>
      </c>
      <c r="F58" s="150" t="s">
        <v>305</v>
      </c>
      <c r="H58" s="150" t="s">
        <v>305</v>
      </c>
      <c r="J58" s="150" t="s">
        <v>307</v>
      </c>
      <c r="K58" s="165" t="s">
        <v>383</v>
      </c>
      <c r="V58" s="57" t="s">
        <v>373</v>
      </c>
      <c r="W58" s="57" t="s">
        <v>384</v>
      </c>
      <c r="X58" s="57">
        <v>3</v>
      </c>
      <c r="AB58" s="166" t="s">
        <v>378</v>
      </c>
      <c r="AC58" s="167" t="s">
        <v>385</v>
      </c>
      <c r="AD58" s="168"/>
      <c r="AE58" s="169">
        <v>374557.19</v>
      </c>
      <c r="AF58" s="38">
        <v>543964.58000000007</v>
      </c>
      <c r="AG58" s="38">
        <v>583821.94999999995</v>
      </c>
      <c r="AH58" s="170">
        <v>575114.00015199999</v>
      </c>
      <c r="AI58" s="171">
        <v>197253.12</v>
      </c>
      <c r="AJ58" s="172">
        <v>591759.35999999999</v>
      </c>
      <c r="AK58" s="171">
        <v>495470.41</v>
      </c>
      <c r="AL58" s="172">
        <v>594564.49199999997</v>
      </c>
      <c r="AM58" s="171">
        <v>480444.25016864197</v>
      </c>
      <c r="AN58" s="171">
        <v>590140.159983358</v>
      </c>
      <c r="AO58" s="170">
        <v>593876.94857142866</v>
      </c>
      <c r="AP58" s="170">
        <v>645757.42546232394</v>
      </c>
      <c r="AQ58" s="170">
        <v>645757.42546232394</v>
      </c>
      <c r="AR58" s="172">
        <v>53998.065462323953</v>
      </c>
      <c r="AS58" s="173">
        <v>9.1250040324370965E-2</v>
      </c>
      <c r="AT58" s="172">
        <v>70643.425310323946</v>
      </c>
      <c r="AU58" s="173">
        <v>0.12283377781040491</v>
      </c>
      <c r="AV58" s="172">
        <v>61935.475462323986</v>
      </c>
      <c r="AW58" s="173">
        <v>0.10608623992695716</v>
      </c>
      <c r="AX58" s="172">
        <v>53998.065462323953</v>
      </c>
      <c r="AY58" s="173">
        <v>9.1250040324370965E-2</v>
      </c>
      <c r="AZ58" s="172">
        <v>70643.425310323946</v>
      </c>
      <c r="BA58" s="173">
        <v>0.12283377781040491</v>
      </c>
      <c r="BB58" s="172">
        <v>0</v>
      </c>
      <c r="BC58" s="173">
        <v>0</v>
      </c>
      <c r="BE58" s="169">
        <v>57471.479347612112</v>
      </c>
      <c r="BF58" s="169">
        <v>54172.264595830129</v>
      </c>
      <c r="BG58" s="169">
        <v>54653.648729294255</v>
      </c>
      <c r="BH58" s="169">
        <v>50543.98087914168</v>
      </c>
      <c r="BI58" s="169">
        <v>49987.007501579879</v>
      </c>
      <c r="BJ58" s="169">
        <v>59557.856152744222</v>
      </c>
      <c r="BK58" s="169">
        <v>53108.331776650797</v>
      </c>
      <c r="BL58" s="169">
        <v>54442.794522074451</v>
      </c>
      <c r="BM58" s="169">
        <v>55672.682674159929</v>
      </c>
      <c r="BN58" s="169">
        <v>48863.96730355727</v>
      </c>
      <c r="BO58" s="169">
        <v>56601.918870398258</v>
      </c>
      <c r="BP58" s="169">
        <v>50681.493109281066</v>
      </c>
      <c r="BQ58" s="174">
        <v>645757.42546232417</v>
      </c>
    </row>
    <row r="59" spans="1:76" x14ac:dyDescent="0.25">
      <c r="B59" s="150" t="s">
        <v>307</v>
      </c>
      <c r="C59" s="150" t="s">
        <v>307</v>
      </c>
      <c r="D59" s="150" t="s">
        <v>305</v>
      </c>
      <c r="F59" s="150" t="s">
        <v>305</v>
      </c>
      <c r="H59" s="150" t="s">
        <v>305</v>
      </c>
      <c r="J59" s="150" t="s">
        <v>307</v>
      </c>
      <c r="K59" s="165" t="s">
        <v>386</v>
      </c>
      <c r="V59" s="57" t="s">
        <v>373</v>
      </c>
      <c r="W59" s="57" t="s">
        <v>387</v>
      </c>
      <c r="X59" s="57">
        <v>4</v>
      </c>
      <c r="AB59" s="166" t="s">
        <v>378</v>
      </c>
      <c r="AC59" s="167" t="s">
        <v>388</v>
      </c>
      <c r="AD59" s="168"/>
      <c r="AE59" s="169">
        <v>517714</v>
      </c>
      <c r="AF59" s="38">
        <v>492494</v>
      </c>
      <c r="AG59" s="38">
        <v>469074.00211416488</v>
      </c>
      <c r="AH59" s="170">
        <v>754943.38867251482</v>
      </c>
      <c r="AI59" s="171">
        <v>202871</v>
      </c>
      <c r="AJ59" s="172">
        <v>608613</v>
      </c>
      <c r="AK59" s="171">
        <v>503676.99999999994</v>
      </c>
      <c r="AL59" s="172">
        <v>604412.39999999991</v>
      </c>
      <c r="AM59" s="171">
        <v>629295.27895073651</v>
      </c>
      <c r="AN59" s="171">
        <v>629325.10972177819</v>
      </c>
      <c r="AO59" s="170">
        <v>615582.85714285669</v>
      </c>
      <c r="AP59" s="170">
        <v>601888.0000000092</v>
      </c>
      <c r="AQ59" s="170">
        <v>601888.00000001001</v>
      </c>
      <c r="AR59" s="172">
        <v>-6724.9999999899883</v>
      </c>
      <c r="AS59" s="173">
        <v>-1.1049714679098193E-2</v>
      </c>
      <c r="AT59" s="172">
        <v>-153055.38867250481</v>
      </c>
      <c r="AU59" s="173">
        <v>-0.20273757074902785</v>
      </c>
      <c r="AV59" s="172">
        <v>132813.99788584514</v>
      </c>
      <c r="AW59" s="173">
        <v>0.28314082061090312</v>
      </c>
      <c r="AX59" s="172">
        <v>-6724.9999999908032</v>
      </c>
      <c r="AY59" s="173">
        <v>-1.1049714679099532E-2</v>
      </c>
      <c r="AZ59" s="172">
        <v>-153055.38867250562</v>
      </c>
      <c r="BA59" s="173">
        <v>-0.20273757074902893</v>
      </c>
      <c r="BB59" s="172">
        <v>8.149072527885437E-10</v>
      </c>
      <c r="BC59" s="173">
        <v>1.3539184246712533E-15</v>
      </c>
      <c r="BE59" s="169">
        <v>51119.254794520006</v>
      </c>
      <c r="BF59" s="169">
        <v>49470.246575340003</v>
      </c>
      <c r="BG59" s="169">
        <v>51119.254794520006</v>
      </c>
      <c r="BH59" s="169">
        <v>51119.254794520006</v>
      </c>
      <c r="BI59" s="169">
        <v>46172.230136979997</v>
      </c>
      <c r="BJ59" s="169">
        <v>51119.254794520006</v>
      </c>
      <c r="BK59" s="169">
        <v>49470.246575340003</v>
      </c>
      <c r="BL59" s="169">
        <v>51119.254794520006</v>
      </c>
      <c r="BM59" s="169">
        <v>49470.246575340003</v>
      </c>
      <c r="BN59" s="169">
        <v>51119.254794520006</v>
      </c>
      <c r="BO59" s="169">
        <v>51119.254794520006</v>
      </c>
      <c r="BP59" s="169">
        <v>49470.246575370009</v>
      </c>
      <c r="BQ59" s="174">
        <v>601888.00000001001</v>
      </c>
    </row>
    <row r="60" spans="1:76" hidden="1" x14ac:dyDescent="0.25">
      <c r="B60" s="150" t="s">
        <v>305</v>
      </c>
      <c r="C60" s="150" t="s">
        <v>305</v>
      </c>
      <c r="D60" s="150" t="s">
        <v>305</v>
      </c>
      <c r="E60" s="150" t="s">
        <v>305</v>
      </c>
      <c r="F60" s="150" t="s">
        <v>305</v>
      </c>
      <c r="G60" s="150" t="s">
        <v>305</v>
      </c>
      <c r="H60" s="150" t="s">
        <v>305</v>
      </c>
      <c r="I60" s="150" t="s">
        <v>305</v>
      </c>
      <c r="J60" s="150" t="s">
        <v>305</v>
      </c>
      <c r="K60" s="57" t="s">
        <v>310</v>
      </c>
      <c r="AC60" s="175"/>
      <c r="AD60" s="168"/>
      <c r="AE60" s="175"/>
      <c r="AS60" s="271"/>
      <c r="AU60" s="271"/>
      <c r="AW60" s="271"/>
      <c r="AY60" s="271"/>
      <c r="BA60" s="271"/>
      <c r="BB60" s="271"/>
      <c r="BC60" s="271"/>
      <c r="BQ60" s="168"/>
    </row>
    <row r="61" spans="1:76" hidden="1" x14ac:dyDescent="0.25">
      <c r="B61" s="150" t="s">
        <v>305</v>
      </c>
      <c r="C61" s="150" t="s">
        <v>305</v>
      </c>
      <c r="D61" s="150" t="s">
        <v>305</v>
      </c>
      <c r="E61" s="150" t="s">
        <v>305</v>
      </c>
      <c r="F61" s="150" t="s">
        <v>305</v>
      </c>
      <c r="G61" s="150" t="s">
        <v>305</v>
      </c>
      <c r="H61" s="150" t="s">
        <v>305</v>
      </c>
      <c r="I61" s="150" t="s">
        <v>305</v>
      </c>
      <c r="J61" s="150" t="s">
        <v>305</v>
      </c>
      <c r="V61" s="57" t="s">
        <v>373</v>
      </c>
      <c r="AB61" s="166" t="s">
        <v>378</v>
      </c>
      <c r="AC61" s="167" t="s">
        <v>307</v>
      </c>
      <c r="AD61" s="168"/>
      <c r="AE61" s="169">
        <v>0</v>
      </c>
      <c r="AF61" s="57">
        <v>0</v>
      </c>
      <c r="AG61" s="57">
        <v>0</v>
      </c>
      <c r="AH61" s="170">
        <v>0</v>
      </c>
      <c r="AI61" s="171">
        <v>0</v>
      </c>
      <c r="AJ61" s="272">
        <v>0</v>
      </c>
      <c r="AK61" s="171">
        <v>0</v>
      </c>
      <c r="AL61" s="170">
        <v>0</v>
      </c>
      <c r="AM61" s="171">
        <v>0</v>
      </c>
      <c r="AN61" s="171">
        <v>0</v>
      </c>
      <c r="AO61" s="170">
        <v>0</v>
      </c>
      <c r="AP61" s="170">
        <v>0</v>
      </c>
      <c r="AQ61" s="170">
        <v>0</v>
      </c>
      <c r="AR61" s="170"/>
      <c r="AS61" s="273"/>
      <c r="AT61" s="170"/>
      <c r="AU61" s="273"/>
      <c r="AV61" s="170"/>
      <c r="AW61" s="273"/>
      <c r="AX61" s="170"/>
      <c r="AY61" s="273"/>
      <c r="AZ61" s="170"/>
      <c r="BA61" s="273"/>
      <c r="BB61" s="273"/>
      <c r="BC61" s="273"/>
      <c r="BE61" s="170">
        <v>0</v>
      </c>
      <c r="BF61" s="169">
        <v>0</v>
      </c>
      <c r="BG61" s="169">
        <v>0</v>
      </c>
      <c r="BH61" s="169">
        <v>0</v>
      </c>
      <c r="BI61" s="169">
        <v>0</v>
      </c>
      <c r="BJ61" s="169">
        <v>0</v>
      </c>
      <c r="BK61" s="169">
        <v>0</v>
      </c>
      <c r="BL61" s="169">
        <v>0</v>
      </c>
      <c r="BM61" s="169">
        <v>0</v>
      </c>
      <c r="BN61" s="169">
        <v>0</v>
      </c>
      <c r="BO61" s="169">
        <v>0</v>
      </c>
      <c r="BP61" s="169">
        <v>0</v>
      </c>
      <c r="BQ61" s="174">
        <v>0</v>
      </c>
      <c r="BS61" s="169"/>
      <c r="BT61" s="169"/>
      <c r="BU61" s="169"/>
      <c r="BV61" s="169"/>
      <c r="BW61" s="169"/>
      <c r="BX61" s="169"/>
    </row>
    <row r="62" spans="1:76" ht="17.25" x14ac:dyDescent="0.3">
      <c r="D62" s="150" t="s">
        <v>305</v>
      </c>
      <c r="F62" s="150" t="s">
        <v>305</v>
      </c>
      <c r="H62" s="150" t="s">
        <v>305</v>
      </c>
      <c r="V62" s="57" t="s">
        <v>373</v>
      </c>
      <c r="AB62" s="166" t="s">
        <v>378</v>
      </c>
      <c r="AC62" s="274" t="s">
        <v>389</v>
      </c>
      <c r="AD62" s="168"/>
      <c r="AE62" s="275">
        <v>1912286.0622333332</v>
      </c>
      <c r="AF62" s="276">
        <v>2799301.2106681392</v>
      </c>
      <c r="AG62" s="276">
        <v>3316947.9587198384</v>
      </c>
      <c r="AH62" s="276">
        <v>3877590.273089394</v>
      </c>
      <c r="AI62" s="277">
        <v>1219320.3828264801</v>
      </c>
      <c r="AJ62" s="276">
        <v>3657961.1484794407</v>
      </c>
      <c r="AK62" s="277">
        <v>3027750.6812191415</v>
      </c>
      <c r="AL62" s="276">
        <v>3633300.8174629696</v>
      </c>
      <c r="AM62" s="277">
        <v>3234060.2299846113</v>
      </c>
      <c r="AN62" s="277">
        <v>3671280.7243239228</v>
      </c>
      <c r="AO62" s="276">
        <v>3664016.6763756708</v>
      </c>
      <c r="AP62" s="276">
        <v>3639793.4335333323</v>
      </c>
      <c r="AQ62" s="276">
        <v>3639793.4335333332</v>
      </c>
      <c r="AR62" s="276">
        <v>-18167.714946107473</v>
      </c>
      <c r="AS62" s="278">
        <v>-4.9666232659850741E-3</v>
      </c>
      <c r="AT62" s="276">
        <v>-237796.83955606073</v>
      </c>
      <c r="AU62" s="278">
        <v>-6.1325932553106179E-2</v>
      </c>
      <c r="AV62" s="276">
        <v>322845.47481349483</v>
      </c>
      <c r="AW62" s="278">
        <v>9.7332089267416669E-2</v>
      </c>
      <c r="AX62" s="276">
        <v>-18167.714946108405</v>
      </c>
      <c r="AY62" s="278">
        <v>-4.9666232659853291E-3</v>
      </c>
      <c r="AZ62" s="276">
        <v>-237796.83955606166</v>
      </c>
      <c r="BA62" s="278">
        <v>-6.1325932553106415E-2</v>
      </c>
      <c r="BB62" s="276">
        <v>9.3132257461547852E-10</v>
      </c>
      <c r="BC62" s="278">
        <v>2.5587237067774928E-16</v>
      </c>
      <c r="BE62" s="276">
        <v>318597.61919206206</v>
      </c>
      <c r="BF62" s="276">
        <v>295992.02284032013</v>
      </c>
      <c r="BG62" s="276">
        <v>306090.50513428426</v>
      </c>
      <c r="BH62" s="276">
        <v>301980.83728413167</v>
      </c>
      <c r="BI62" s="276">
        <v>281920.85286442988</v>
      </c>
      <c r="BJ62" s="276">
        <v>311335.71255773422</v>
      </c>
      <c r="BK62" s="276">
        <v>304617.30028987076</v>
      </c>
      <c r="BL62" s="276">
        <v>306220.65092706447</v>
      </c>
      <c r="BM62" s="276">
        <v>302507.58263837994</v>
      </c>
      <c r="BN62" s="276">
        <v>305315.96542827727</v>
      </c>
      <c r="BO62" s="276">
        <v>308379.77527538827</v>
      </c>
      <c r="BP62" s="276">
        <v>296834.60910139006</v>
      </c>
      <c r="BQ62" s="279">
        <v>3639793.4335333332</v>
      </c>
    </row>
    <row r="63" spans="1:76" ht="6.75" customHeight="1" x14ac:dyDescent="0.3">
      <c r="D63" s="150" t="s">
        <v>305</v>
      </c>
      <c r="F63" s="150" t="s">
        <v>305</v>
      </c>
      <c r="H63" s="150" t="s">
        <v>305</v>
      </c>
      <c r="AC63" s="274"/>
      <c r="AD63" s="168"/>
      <c r="AE63" s="275"/>
      <c r="AI63" s="277"/>
      <c r="AS63" s="271"/>
      <c r="AU63" s="271"/>
      <c r="AW63" s="271"/>
      <c r="AY63" s="271"/>
      <c r="BA63" s="271"/>
      <c r="BB63" s="57"/>
      <c r="BC63" s="271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9"/>
    </row>
    <row r="64" spans="1:76" ht="16.5" x14ac:dyDescent="0.25">
      <c r="D64" s="150" t="s">
        <v>305</v>
      </c>
      <c r="F64" s="150" t="s">
        <v>305</v>
      </c>
      <c r="H64" s="150" t="s">
        <v>305</v>
      </c>
      <c r="K64" s="269" t="s">
        <v>390</v>
      </c>
      <c r="AC64" s="270" t="s">
        <v>391</v>
      </c>
      <c r="AD64" s="168"/>
      <c r="AE64" s="175"/>
      <c r="AS64" s="271"/>
      <c r="AU64" s="271"/>
      <c r="AW64" s="271"/>
      <c r="AY64" s="271"/>
      <c r="BA64" s="271"/>
      <c r="BB64" s="57"/>
      <c r="BC64" s="271"/>
      <c r="BQ64" s="168"/>
    </row>
    <row r="65" spans="2:69" hidden="1" x14ac:dyDescent="0.25">
      <c r="B65" s="150" t="s">
        <v>305</v>
      </c>
      <c r="C65" s="150" t="s">
        <v>305</v>
      </c>
      <c r="D65" s="150" t="s">
        <v>305</v>
      </c>
      <c r="E65" s="150" t="s">
        <v>305</v>
      </c>
      <c r="F65" s="150" t="s">
        <v>305</v>
      </c>
      <c r="G65" s="150" t="s">
        <v>305</v>
      </c>
      <c r="H65" s="150" t="s">
        <v>305</v>
      </c>
      <c r="I65" s="150" t="s">
        <v>305</v>
      </c>
      <c r="J65" s="150" t="s">
        <v>305</v>
      </c>
      <c r="K65" s="57" t="s">
        <v>392</v>
      </c>
      <c r="AC65" s="175"/>
      <c r="AD65" s="168"/>
      <c r="AE65" s="175"/>
      <c r="AS65" s="271"/>
      <c r="AU65" s="271"/>
      <c r="AW65" s="271"/>
      <c r="AY65" s="271"/>
      <c r="BA65" s="271"/>
      <c r="BB65" s="57"/>
      <c r="BC65" s="271"/>
      <c r="BQ65" s="168"/>
    </row>
    <row r="66" spans="2:69" x14ac:dyDescent="0.25">
      <c r="B66" s="150" t="s">
        <v>307</v>
      </c>
      <c r="C66" s="150" t="s">
        <v>307</v>
      </c>
      <c r="D66" s="150" t="s">
        <v>305</v>
      </c>
      <c r="F66" s="150" t="s">
        <v>305</v>
      </c>
      <c r="H66" s="150" t="s">
        <v>305</v>
      </c>
      <c r="J66" s="150" t="s">
        <v>307</v>
      </c>
      <c r="K66" s="165" t="s">
        <v>393</v>
      </c>
      <c r="V66" s="57" t="s">
        <v>390</v>
      </c>
      <c r="W66" s="57" t="s">
        <v>394</v>
      </c>
      <c r="X66" s="57">
        <v>100</v>
      </c>
      <c r="AB66" s="166" t="s">
        <v>378</v>
      </c>
      <c r="AC66" s="167" t="s">
        <v>395</v>
      </c>
      <c r="AD66" s="168"/>
      <c r="AE66" s="169">
        <v>95809508.049999997</v>
      </c>
      <c r="AF66" s="38">
        <v>103999968.17999999</v>
      </c>
      <c r="AG66" s="38">
        <v>116863515.22999999</v>
      </c>
      <c r="AH66" s="170">
        <v>126156821.26609282</v>
      </c>
      <c r="AI66" s="171">
        <v>45909796.690000005</v>
      </c>
      <c r="AJ66" s="172">
        <v>137729390.07000002</v>
      </c>
      <c r="AK66" s="171">
        <v>110307368.83</v>
      </c>
      <c r="AL66" s="172">
        <v>132368842.59599999</v>
      </c>
      <c r="AM66" s="171">
        <v>105132641.23024087</v>
      </c>
      <c r="AN66" s="171">
        <v>131331548.86585195</v>
      </c>
      <c r="AO66" s="170">
        <v>135810912.41142857</v>
      </c>
      <c r="AP66" s="170">
        <v>134319239.62251663</v>
      </c>
      <c r="AQ66" s="170">
        <v>143103132.72659364</v>
      </c>
      <c r="AR66" s="172">
        <v>5373742.6565936208</v>
      </c>
      <c r="AS66" s="173">
        <v>3.9016673593504282E-2</v>
      </c>
      <c r="AT66" s="172">
        <v>16946311.460500821</v>
      </c>
      <c r="AU66" s="173">
        <v>0.13432734980502781</v>
      </c>
      <c r="AV66" s="172">
        <v>26239617.496593654</v>
      </c>
      <c r="AW66" s="173">
        <v>0.22453215997269343</v>
      </c>
      <c r="AX66" s="172">
        <v>-3410150.4474833906</v>
      </c>
      <c r="AY66" s="173">
        <v>-2.4759787622309262E-2</v>
      </c>
      <c r="AZ66" s="172">
        <v>8162418.3564238101</v>
      </c>
      <c r="BA66" s="173">
        <v>6.4700570880804401E-2</v>
      </c>
      <c r="BB66" s="172">
        <v>8783893.1040770113</v>
      </c>
      <c r="BC66" s="173">
        <v>6.5395643459289818E-2</v>
      </c>
      <c r="BE66" s="169">
        <v>12154105.688202154</v>
      </c>
      <c r="BF66" s="169">
        <v>11761814.722807521</v>
      </c>
      <c r="BG66" s="169">
        <v>12153908.13822964</v>
      </c>
      <c r="BH66" s="169">
        <v>12153908.13822964</v>
      </c>
      <c r="BI66" s="169">
        <v>10977825.440974902</v>
      </c>
      <c r="BJ66" s="169">
        <v>12153908.13822964</v>
      </c>
      <c r="BK66" s="169">
        <v>11761539.393358007</v>
      </c>
      <c r="BL66" s="169">
        <v>12153908.13822964</v>
      </c>
      <c r="BM66" s="169">
        <v>11761913.49779382</v>
      </c>
      <c r="BN66" s="169">
        <v>12154006.913215937</v>
      </c>
      <c r="BO66" s="169">
        <v>12153908.13822964</v>
      </c>
      <c r="BP66" s="169">
        <v>11762386.379093111</v>
      </c>
      <c r="BQ66" s="174">
        <v>143103132.72659364</v>
      </c>
    </row>
    <row r="67" spans="2:69" x14ac:dyDescent="0.25">
      <c r="B67" s="150" t="s">
        <v>307</v>
      </c>
      <c r="C67" s="150" t="s">
        <v>307</v>
      </c>
      <c r="D67" s="150" t="s">
        <v>305</v>
      </c>
      <c r="F67" s="150" t="s">
        <v>305</v>
      </c>
      <c r="H67" s="150" t="s">
        <v>305</v>
      </c>
      <c r="J67" s="150" t="s">
        <v>307</v>
      </c>
      <c r="K67" s="165" t="s">
        <v>396</v>
      </c>
      <c r="V67" s="57" t="s">
        <v>390</v>
      </c>
      <c r="W67" s="57" t="s">
        <v>397</v>
      </c>
      <c r="X67" s="57">
        <v>101</v>
      </c>
      <c r="AB67" s="166" t="s">
        <v>378</v>
      </c>
      <c r="AC67" s="167" t="s">
        <v>398</v>
      </c>
      <c r="AD67" s="168"/>
      <c r="AE67" s="169">
        <v>286575078.63999999</v>
      </c>
      <c r="AF67" s="38">
        <v>306146544.54000002</v>
      </c>
      <c r="AG67" s="38">
        <v>351038606.09000003</v>
      </c>
      <c r="AH67" s="170">
        <v>358455818.60015643</v>
      </c>
      <c r="AI67" s="171">
        <v>129975443.28</v>
      </c>
      <c r="AJ67" s="172">
        <v>389926329.84000003</v>
      </c>
      <c r="AK67" s="171">
        <v>330777054.61000001</v>
      </c>
      <c r="AL67" s="172">
        <v>396932465.53200006</v>
      </c>
      <c r="AM67" s="171">
        <v>299185156.03841996</v>
      </c>
      <c r="AN67" s="171">
        <v>390047717.17173648</v>
      </c>
      <c r="AO67" s="170">
        <v>385658305.33714283</v>
      </c>
      <c r="AP67" s="170">
        <v>391329863.80889302</v>
      </c>
      <c r="AQ67" s="170">
        <v>416921132.05751187</v>
      </c>
      <c r="AR67" s="172">
        <v>26994802.217511833</v>
      </c>
      <c r="AS67" s="173">
        <v>6.9230519079305858E-2</v>
      </c>
      <c r="AT67" s="172">
        <v>58465313.45735544</v>
      </c>
      <c r="AU67" s="173">
        <v>0.16310326244856199</v>
      </c>
      <c r="AV67" s="172">
        <v>65882525.967511833</v>
      </c>
      <c r="AW67" s="173">
        <v>0.18767886159683739</v>
      </c>
      <c r="AX67" s="172">
        <v>1403533.9688929915</v>
      </c>
      <c r="AY67" s="173">
        <v>3.5994849834041958E-3</v>
      </c>
      <c r="AZ67" s="172">
        <v>32874045.208736598</v>
      </c>
      <c r="BA67" s="173">
        <v>9.1710173201027936E-2</v>
      </c>
      <c r="BB67" s="172">
        <v>25591268.248618841</v>
      </c>
      <c r="BC67" s="173">
        <v>6.5395643459289901E-2</v>
      </c>
      <c r="BE67" s="169">
        <v>38233560.793682076</v>
      </c>
      <c r="BF67" s="169">
        <v>32318666.736655571</v>
      </c>
      <c r="BG67" s="169">
        <v>33923365.154710218</v>
      </c>
      <c r="BH67" s="169">
        <v>33923365.154710218</v>
      </c>
      <c r="BI67" s="169">
        <v>32301272.005354241</v>
      </c>
      <c r="BJ67" s="169">
        <v>35041558.688526087</v>
      </c>
      <c r="BK67" s="169">
        <v>36628862.375475205</v>
      </c>
      <c r="BL67" s="169">
        <v>35041558.688526087</v>
      </c>
      <c r="BM67" s="169">
        <v>35032861.322875425</v>
      </c>
      <c r="BN67" s="169">
        <v>36637559.741125867</v>
      </c>
      <c r="BO67" s="169">
        <v>35041558.688526087</v>
      </c>
      <c r="BP67" s="169">
        <v>32796942.707344797</v>
      </c>
      <c r="BQ67" s="174">
        <v>416921132.05751187</v>
      </c>
    </row>
    <row r="68" spans="2:69" x14ac:dyDescent="0.25">
      <c r="B68" s="150" t="s">
        <v>307</v>
      </c>
      <c r="C68" s="150" t="s">
        <v>307</v>
      </c>
      <c r="D68" s="150" t="s">
        <v>305</v>
      </c>
      <c r="F68" s="150" t="s">
        <v>305</v>
      </c>
      <c r="H68" s="150" t="s">
        <v>305</v>
      </c>
      <c r="J68" s="150" t="s">
        <v>307</v>
      </c>
      <c r="K68" s="165" t="s">
        <v>399</v>
      </c>
      <c r="V68" s="57" t="s">
        <v>390</v>
      </c>
      <c r="W68" s="57" t="s">
        <v>400</v>
      </c>
      <c r="X68" s="57">
        <v>102</v>
      </c>
      <c r="AB68" s="166" t="s">
        <v>378</v>
      </c>
      <c r="AC68" s="167" t="s">
        <v>401</v>
      </c>
      <c r="AD68" s="168"/>
      <c r="AE68" s="169">
        <v>63822988.130000003</v>
      </c>
      <c r="AF68" s="38">
        <v>89910560.950000003</v>
      </c>
      <c r="AG68" s="38">
        <v>108277497.26000001</v>
      </c>
      <c r="AH68" s="170">
        <v>112058082.91580671</v>
      </c>
      <c r="AI68" s="171">
        <v>38725937.729999997</v>
      </c>
      <c r="AJ68" s="172">
        <v>116177813.19</v>
      </c>
      <c r="AK68" s="171">
        <v>95755234.949999988</v>
      </c>
      <c r="AL68" s="172">
        <v>114906281.94</v>
      </c>
      <c r="AM68" s="171">
        <v>93660046.061803594</v>
      </c>
      <c r="AN68" s="171">
        <v>114153271.8040031</v>
      </c>
      <c r="AO68" s="170">
        <v>114999541.93714285</v>
      </c>
      <c r="AP68" s="170">
        <v>127131352.3490352</v>
      </c>
      <c r="AQ68" s="170">
        <v>135411043.14087135</v>
      </c>
      <c r="AR68" s="172">
        <v>19233229.950871348</v>
      </c>
      <c r="AS68" s="173">
        <v>0.16554993955185626</v>
      </c>
      <c r="AT68" s="172">
        <v>23352960.225064635</v>
      </c>
      <c r="AU68" s="173">
        <v>0.2084004974688935</v>
      </c>
      <c r="AV68" s="172">
        <v>27133545.880871341</v>
      </c>
      <c r="AW68" s="173">
        <v>0.2505926583777352</v>
      </c>
      <c r="AX68" s="172">
        <v>10953539.159035206</v>
      </c>
      <c r="AY68" s="173">
        <v>9.4282538621393436E-2</v>
      </c>
      <c r="AZ68" s="172">
        <v>15073269.433228493</v>
      </c>
      <c r="BA68" s="173">
        <v>0.13451300469376748</v>
      </c>
      <c r="BB68" s="172">
        <v>8279690.7918361425</v>
      </c>
      <c r="BC68" s="173">
        <v>6.5127056692549826E-2</v>
      </c>
      <c r="BE68" s="169">
        <v>11963551.883922106</v>
      </c>
      <c r="BF68" s="169">
        <v>11281423.634347271</v>
      </c>
      <c r="BG68" s="169">
        <v>11380952.080064734</v>
      </c>
      <c r="BH68" s="169">
        <v>10531258.820344562</v>
      </c>
      <c r="BI68" s="169">
        <v>10416101.941002041</v>
      </c>
      <c r="BJ68" s="169">
        <v>12394920.153377611</v>
      </c>
      <c r="BK68" s="169">
        <v>11061450.49339911</v>
      </c>
      <c r="BL68" s="169">
        <v>11337356.97574221</v>
      </c>
      <c r="BM68" s="169">
        <v>11591642.166453652</v>
      </c>
      <c r="BN68" s="169">
        <v>10183908.070001205</v>
      </c>
      <c r="BO68" s="169">
        <v>11783766.143724088</v>
      </c>
      <c r="BP68" s="169">
        <v>11484710.778492745</v>
      </c>
      <c r="BQ68" s="174">
        <v>135411043.14087132</v>
      </c>
    </row>
    <row r="69" spans="2:69" x14ac:dyDescent="0.25">
      <c r="B69" s="150" t="s">
        <v>307</v>
      </c>
      <c r="C69" s="150" t="s">
        <v>307</v>
      </c>
      <c r="D69" s="150" t="s">
        <v>305</v>
      </c>
      <c r="F69" s="150" t="s">
        <v>305</v>
      </c>
      <c r="H69" s="150" t="s">
        <v>305</v>
      </c>
      <c r="J69" s="150" t="s">
        <v>307</v>
      </c>
      <c r="K69" s="165" t="s">
        <v>402</v>
      </c>
      <c r="V69" s="57" t="s">
        <v>390</v>
      </c>
      <c r="W69" s="57" t="s">
        <v>403</v>
      </c>
      <c r="X69" s="57">
        <v>103</v>
      </c>
      <c r="AB69" s="166" t="s">
        <v>378</v>
      </c>
      <c r="AC69" s="167" t="s">
        <v>404</v>
      </c>
      <c r="AD69" s="168"/>
      <c r="AE69" s="169">
        <v>19060913.599999998</v>
      </c>
      <c r="AF69" s="38">
        <v>21000139.309999999</v>
      </c>
      <c r="AG69" s="38">
        <v>22839430.23</v>
      </c>
      <c r="AH69" s="170">
        <v>24919159.344203182</v>
      </c>
      <c r="AI69" s="171">
        <v>8186636.7100000009</v>
      </c>
      <c r="AJ69" s="172">
        <v>24559910.130000003</v>
      </c>
      <c r="AK69" s="171">
        <v>19871753.309999999</v>
      </c>
      <c r="AL69" s="172">
        <v>23846103.971999995</v>
      </c>
      <c r="AM69" s="171">
        <v>20765966.120182581</v>
      </c>
      <c r="AN69" s="171">
        <v>24024946.534020599</v>
      </c>
      <c r="AO69" s="170">
        <v>24129193.131428529</v>
      </c>
      <c r="AP69" s="170">
        <v>24771373.752840143</v>
      </c>
      <c r="AQ69" s="170">
        <v>26391313.678777676</v>
      </c>
      <c r="AR69" s="172">
        <v>1831403.5487776734</v>
      </c>
      <c r="AS69" s="173">
        <v>7.4568821265376228E-2</v>
      </c>
      <c r="AT69" s="172">
        <v>1472154.3345744945</v>
      </c>
      <c r="AU69" s="173">
        <v>5.9077206989205849E-2</v>
      </c>
      <c r="AV69" s="172">
        <v>3551883.4487776756</v>
      </c>
      <c r="AW69" s="173">
        <v>0.15551541404532121</v>
      </c>
      <c r="AX69" s="172">
        <v>211463.62284014001</v>
      </c>
      <c r="AY69" s="173">
        <v>8.6101138693433811E-3</v>
      </c>
      <c r="AZ69" s="172">
        <v>-147785.59136303887</v>
      </c>
      <c r="BA69" s="173">
        <v>-5.9306010014907456E-3</v>
      </c>
      <c r="BB69" s="172">
        <v>1619939.9259375334</v>
      </c>
      <c r="BC69" s="173">
        <v>6.5395643459289388E-2</v>
      </c>
      <c r="BE69" s="169">
        <v>2241454.038472801</v>
      </c>
      <c r="BF69" s="169">
        <v>2169149.0694918688</v>
      </c>
      <c r="BG69" s="169">
        <v>2241454.038472801</v>
      </c>
      <c r="BH69" s="169">
        <v>2241454.038472801</v>
      </c>
      <c r="BI69" s="169">
        <v>2024539.1315246385</v>
      </c>
      <c r="BJ69" s="169">
        <v>2241454.038472801</v>
      </c>
      <c r="BK69" s="169">
        <v>2169149.0694918688</v>
      </c>
      <c r="BL69" s="169">
        <v>2241454.038472801</v>
      </c>
      <c r="BM69" s="169">
        <v>2169149.0694918688</v>
      </c>
      <c r="BN69" s="169">
        <v>2241454.038472801</v>
      </c>
      <c r="BO69" s="169">
        <v>2241454.038472801</v>
      </c>
      <c r="BP69" s="169">
        <v>2169149.0694678267</v>
      </c>
      <c r="BQ69" s="174">
        <v>26391313.67877768</v>
      </c>
    </row>
    <row r="70" spans="2:69" hidden="1" x14ac:dyDescent="0.25">
      <c r="B70" s="150" t="s">
        <v>305</v>
      </c>
      <c r="C70" s="150" t="s">
        <v>305</v>
      </c>
      <c r="D70" s="150" t="s">
        <v>305</v>
      </c>
      <c r="E70" s="150" t="s">
        <v>305</v>
      </c>
      <c r="F70" s="150" t="s">
        <v>305</v>
      </c>
      <c r="G70" s="150" t="s">
        <v>305</v>
      </c>
      <c r="H70" s="150" t="s">
        <v>305</v>
      </c>
      <c r="I70" s="150" t="s">
        <v>305</v>
      </c>
      <c r="J70" s="150" t="s">
        <v>305</v>
      </c>
      <c r="K70" s="57" t="s">
        <v>310</v>
      </c>
      <c r="AC70" s="175"/>
      <c r="AD70" s="168"/>
      <c r="AE70" s="175"/>
      <c r="AS70" s="271"/>
      <c r="AU70" s="271"/>
      <c r="AW70" s="271"/>
      <c r="AY70" s="271"/>
      <c r="BA70" s="271"/>
      <c r="BB70" s="57"/>
      <c r="BC70" s="271"/>
      <c r="BQ70" s="168"/>
    </row>
    <row r="71" spans="2:69" ht="17.25" x14ac:dyDescent="0.3">
      <c r="D71" s="150" t="s">
        <v>305</v>
      </c>
      <c r="F71" s="150" t="s">
        <v>305</v>
      </c>
      <c r="H71" s="150" t="s">
        <v>305</v>
      </c>
      <c r="V71" s="57" t="s">
        <v>390</v>
      </c>
      <c r="AB71" s="166" t="s">
        <v>378</v>
      </c>
      <c r="AC71" s="274" t="s">
        <v>405</v>
      </c>
      <c r="AD71" s="168"/>
      <c r="AE71" s="275">
        <v>465268488.42000002</v>
      </c>
      <c r="AF71" s="276">
        <v>521057212.98000002</v>
      </c>
      <c r="AG71" s="276">
        <v>599019048.81000006</v>
      </c>
      <c r="AH71" s="276">
        <v>621589882.12625921</v>
      </c>
      <c r="AI71" s="277">
        <v>222797814.41</v>
      </c>
      <c r="AJ71" s="276">
        <v>668393443.23000014</v>
      </c>
      <c r="AK71" s="277">
        <v>556711411.69999993</v>
      </c>
      <c r="AL71" s="276">
        <v>668053694.04000008</v>
      </c>
      <c r="AM71" s="277">
        <v>518743809.450647</v>
      </c>
      <c r="AN71" s="277">
        <v>659557484.37561202</v>
      </c>
      <c r="AO71" s="276">
        <v>660597952.81714272</v>
      </c>
      <c r="AP71" s="276">
        <v>677551829.53328502</v>
      </c>
      <c r="AQ71" s="276">
        <v>721826621.60375452</v>
      </c>
      <c r="AR71" s="276">
        <v>53433178.373754382</v>
      </c>
      <c r="AS71" s="278">
        <v>7.9942702782270642E-2</v>
      </c>
      <c r="AT71" s="276">
        <v>100236739.47749531</v>
      </c>
      <c r="AU71" s="278">
        <v>0.16125864072082005</v>
      </c>
      <c r="AV71" s="276">
        <v>122807572.79375446</v>
      </c>
      <c r="AW71" s="278">
        <v>0.20501446997006467</v>
      </c>
      <c r="AX71" s="276">
        <v>9158386.3032848835</v>
      </c>
      <c r="AY71" s="278">
        <v>1.3702088786250108E-2</v>
      </c>
      <c r="AZ71" s="276">
        <v>55961947.407025814</v>
      </c>
      <c r="BA71" s="278">
        <v>9.003033835685674E-2</v>
      </c>
      <c r="BB71" s="276">
        <v>44274792.070469499</v>
      </c>
      <c r="BC71" s="278">
        <v>6.5345247611488411E-2</v>
      </c>
      <c r="BE71" s="276">
        <v>64592672.404279135</v>
      </c>
      <c r="BF71" s="276">
        <v>57531054.163302235</v>
      </c>
      <c r="BG71" s="276">
        <v>59699679.411477394</v>
      </c>
      <c r="BH71" s="276">
        <v>58849986.151757218</v>
      </c>
      <c r="BI71" s="276">
        <v>55719738.518855825</v>
      </c>
      <c r="BJ71" s="276">
        <v>61831841.018606141</v>
      </c>
      <c r="BK71" s="276">
        <v>61621001.331724189</v>
      </c>
      <c r="BL71" s="276">
        <v>60774277.84097074</v>
      </c>
      <c r="BM71" s="276">
        <v>60555566.056614771</v>
      </c>
      <c r="BN71" s="276">
        <v>61216928.762815811</v>
      </c>
      <c r="BO71" s="276">
        <v>61220687.008952618</v>
      </c>
      <c r="BP71" s="276">
        <v>58213188.934398487</v>
      </c>
      <c r="BQ71" s="279">
        <v>721826621.60375452</v>
      </c>
    </row>
    <row r="72" spans="2:69" ht="6.75" customHeight="1" x14ac:dyDescent="0.3">
      <c r="D72" s="150" t="s">
        <v>305</v>
      </c>
      <c r="F72" s="150" t="s">
        <v>305</v>
      </c>
      <c r="H72" s="150" t="s">
        <v>305</v>
      </c>
      <c r="AC72" s="274"/>
      <c r="AD72" s="168"/>
      <c r="AE72" s="275"/>
      <c r="AI72" s="277"/>
      <c r="AS72" s="271"/>
      <c r="AU72" s="271"/>
      <c r="AW72" s="271"/>
      <c r="AY72" s="271"/>
      <c r="BA72" s="271"/>
      <c r="BB72" s="57"/>
      <c r="BC72" s="271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9"/>
    </row>
    <row r="73" spans="2:69" ht="16.5" x14ac:dyDescent="0.25">
      <c r="D73" s="150" t="s">
        <v>305</v>
      </c>
      <c r="F73" s="150" t="s">
        <v>305</v>
      </c>
      <c r="H73" s="150" t="s">
        <v>305</v>
      </c>
      <c r="K73" s="269" t="s">
        <v>406</v>
      </c>
      <c r="AC73" s="270" t="s">
        <v>407</v>
      </c>
      <c r="AD73" s="168"/>
      <c r="AE73" s="175"/>
      <c r="AS73" s="271"/>
      <c r="AU73" s="271"/>
      <c r="AW73" s="271"/>
      <c r="AY73" s="271"/>
      <c r="BA73" s="271"/>
      <c r="BB73" s="57"/>
      <c r="BC73" s="271"/>
      <c r="BQ73" s="168"/>
    </row>
    <row r="74" spans="2:69" hidden="1" x14ac:dyDescent="0.25">
      <c r="B74" s="150" t="s">
        <v>305</v>
      </c>
      <c r="C74" s="150" t="s">
        <v>305</v>
      </c>
      <c r="D74" s="150" t="s">
        <v>305</v>
      </c>
      <c r="E74" s="150" t="s">
        <v>305</v>
      </c>
      <c r="F74" s="150" t="s">
        <v>305</v>
      </c>
      <c r="G74" s="150" t="s">
        <v>305</v>
      </c>
      <c r="H74" s="150" t="s">
        <v>305</v>
      </c>
      <c r="I74" s="150" t="s">
        <v>305</v>
      </c>
      <c r="J74" s="150" t="s">
        <v>305</v>
      </c>
      <c r="K74" s="57" t="s">
        <v>408</v>
      </c>
      <c r="AC74" s="175"/>
      <c r="AD74" s="168"/>
      <c r="AE74" s="175"/>
      <c r="AS74" s="271"/>
      <c r="AU74" s="271"/>
      <c r="AW74" s="271"/>
      <c r="AY74" s="271"/>
      <c r="BA74" s="271"/>
      <c r="BB74" s="57"/>
      <c r="BC74" s="271"/>
      <c r="BQ74" s="168"/>
    </row>
    <row r="75" spans="2:69" x14ac:dyDescent="0.25">
      <c r="B75" s="150" t="s">
        <v>307</v>
      </c>
      <c r="C75" s="150" t="s">
        <v>307</v>
      </c>
      <c r="D75" s="150" t="s">
        <v>305</v>
      </c>
      <c r="F75" s="150" t="s">
        <v>305</v>
      </c>
      <c r="H75" s="150" t="s">
        <v>305</v>
      </c>
      <c r="J75" s="150" t="s">
        <v>307</v>
      </c>
      <c r="K75" s="165" t="s">
        <v>409</v>
      </c>
      <c r="V75" s="57" t="s">
        <v>406</v>
      </c>
      <c r="W75" s="57" t="s">
        <v>410</v>
      </c>
      <c r="X75" s="57">
        <v>150</v>
      </c>
      <c r="AB75" s="166" t="s">
        <v>411</v>
      </c>
      <c r="AC75" s="167" t="s">
        <v>412</v>
      </c>
      <c r="AD75" s="168"/>
      <c r="AE75" s="169">
        <v>6229486.1599999992</v>
      </c>
      <c r="AF75" s="38">
        <v>7540979.2400000002</v>
      </c>
      <c r="AG75" s="38">
        <v>8327903.1399999997</v>
      </c>
      <c r="AH75" s="170">
        <v>6370585.2453377899</v>
      </c>
      <c r="AI75" s="171">
        <v>2860791.4800000004</v>
      </c>
      <c r="AJ75" s="172">
        <v>8582374.4400000013</v>
      </c>
      <c r="AK75" s="171">
        <v>6419353.4900000002</v>
      </c>
      <c r="AL75" s="172">
        <v>7703224.188000001</v>
      </c>
      <c r="AM75" s="171">
        <v>5315506.3181224894</v>
      </c>
      <c r="AN75" s="171">
        <v>7474432.4172153007</v>
      </c>
      <c r="AO75" s="170">
        <v>9057707.5043929238</v>
      </c>
      <c r="AP75" s="170">
        <v>8741653.7877182141</v>
      </c>
      <c r="AQ75" s="170">
        <v>9313469.2167737335</v>
      </c>
      <c r="AR75" s="172">
        <v>-731094.77677373216</v>
      </c>
      <c r="AS75" s="173">
        <v>-8.5185607070032712E-2</v>
      </c>
      <c r="AT75" s="172">
        <v>-2942883.9714359436</v>
      </c>
      <c r="AU75" s="173">
        <v>-0.46194876264934148</v>
      </c>
      <c r="AV75" s="172">
        <v>-985566.07677373383</v>
      </c>
      <c r="AW75" s="173">
        <v>-0.11834504559015967</v>
      </c>
      <c r="AX75" s="172">
        <v>-159279.34771821275</v>
      </c>
      <c r="AY75" s="173">
        <v>-1.8558890529858159E-2</v>
      </c>
      <c r="AZ75" s="172">
        <v>-2371068.5423804242</v>
      </c>
      <c r="BA75" s="173">
        <v>-0.37219006591516102</v>
      </c>
      <c r="BB75" s="172">
        <v>-571815.4290555194</v>
      </c>
      <c r="BC75" s="173">
        <v>-6.5412728865893152E-2</v>
      </c>
      <c r="BE75" s="169">
        <v>825123.57516547269</v>
      </c>
      <c r="BF75" s="169">
        <v>750920.68137474381</v>
      </c>
      <c r="BG75" s="169">
        <v>775464.71047555946</v>
      </c>
      <c r="BH75" s="169">
        <v>759240.84961136233</v>
      </c>
      <c r="BI75" s="169">
        <v>717659.7365063231</v>
      </c>
      <c r="BJ75" s="169">
        <v>804833.00555281457</v>
      </c>
      <c r="BK75" s="169">
        <v>785266.80914536223</v>
      </c>
      <c r="BL75" s="169">
        <v>784649.8451994966</v>
      </c>
      <c r="BM75" s="169">
        <v>781131.33343553566</v>
      </c>
      <c r="BN75" s="169">
        <v>776893.31436439173</v>
      </c>
      <c r="BO75" s="169">
        <v>793174.34245832963</v>
      </c>
      <c r="BP75" s="169">
        <v>759111.01348434272</v>
      </c>
      <c r="BQ75" s="174">
        <v>9313469.2167737335</v>
      </c>
    </row>
    <row r="76" spans="2:69" x14ac:dyDescent="0.25">
      <c r="B76" s="150" t="s">
        <v>307</v>
      </c>
      <c r="C76" s="150" t="s">
        <v>307</v>
      </c>
      <c r="D76" s="150" t="s">
        <v>305</v>
      </c>
      <c r="F76" s="150" t="s">
        <v>305</v>
      </c>
      <c r="H76" s="150" t="s">
        <v>305</v>
      </c>
      <c r="J76" s="150" t="s">
        <v>307</v>
      </c>
      <c r="K76" s="165" t="s">
        <v>413</v>
      </c>
      <c r="V76" s="57" t="s">
        <v>406</v>
      </c>
      <c r="W76" s="57" t="s">
        <v>414</v>
      </c>
      <c r="X76" s="57">
        <v>151</v>
      </c>
      <c r="AB76" s="166" t="s">
        <v>411</v>
      </c>
      <c r="AC76" s="167" t="s">
        <v>415</v>
      </c>
      <c r="AD76" s="168"/>
      <c r="AE76" s="169">
        <v>2393660.06</v>
      </c>
      <c r="AF76" s="38">
        <v>2058475.4400000004</v>
      </c>
      <c r="AG76" s="38">
        <v>2990487.73</v>
      </c>
      <c r="AH76" s="170">
        <v>3212007.0917115826</v>
      </c>
      <c r="AI76" s="171">
        <v>662391.88</v>
      </c>
      <c r="AJ76" s="172">
        <v>1987175.6400000001</v>
      </c>
      <c r="AK76" s="171">
        <v>2261312.98</v>
      </c>
      <c r="AL76" s="172">
        <v>2713575.5760000004</v>
      </c>
      <c r="AM76" s="171">
        <v>2680549.434184283</v>
      </c>
      <c r="AN76" s="171">
        <v>2792770.6375272996</v>
      </c>
      <c r="AO76" s="170">
        <v>2489770.2171428571</v>
      </c>
      <c r="AP76" s="170">
        <v>2022641.9061396562</v>
      </c>
      <c r="AQ76" s="170">
        <v>2155036.7595091038</v>
      </c>
      <c r="AR76" s="172">
        <v>-167861.11950910371</v>
      </c>
      <c r="AS76" s="173">
        <v>-8.4472210775039344E-2</v>
      </c>
      <c r="AT76" s="172">
        <v>1056970.3322024788</v>
      </c>
      <c r="AU76" s="173">
        <v>0.32906849269727201</v>
      </c>
      <c r="AV76" s="172">
        <v>835450.97049089614</v>
      </c>
      <c r="AW76" s="173">
        <v>0.27936946943798235</v>
      </c>
      <c r="AX76" s="172">
        <v>-35466.266139656072</v>
      </c>
      <c r="AY76" s="173">
        <v>-1.7847574932861029E-2</v>
      </c>
      <c r="AZ76" s="172">
        <v>1189365.1855719264</v>
      </c>
      <c r="BA76" s="173">
        <v>0.37028722279008086</v>
      </c>
      <c r="BB76" s="172">
        <v>-132394.85336944764</v>
      </c>
      <c r="BC76" s="173">
        <v>-6.5456397876246838E-2</v>
      </c>
      <c r="BE76" s="169">
        <v>194285.14014217455</v>
      </c>
      <c r="BF76" s="169">
        <v>170863.59434845613</v>
      </c>
      <c r="BG76" s="169">
        <v>177495.01715147379</v>
      </c>
      <c r="BH76" s="169">
        <v>174750.73457714336</v>
      </c>
      <c r="BI76" s="169">
        <v>166497.86993742405</v>
      </c>
      <c r="BJ76" s="169">
        <v>184647.1440872674</v>
      </c>
      <c r="BK76" s="169">
        <v>185077.97770524945</v>
      </c>
      <c r="BL76" s="169">
        <v>181239.49752486736</v>
      </c>
      <c r="BM76" s="169">
        <v>181271.63528378509</v>
      </c>
      <c r="BN76" s="169">
        <v>183032.77935190994</v>
      </c>
      <c r="BO76" s="169">
        <v>182681.98492975318</v>
      </c>
      <c r="BP76" s="169">
        <v>173193.38446959938</v>
      </c>
      <c r="BQ76" s="174">
        <v>2155036.7595091034</v>
      </c>
    </row>
    <row r="77" spans="2:69" x14ac:dyDescent="0.25">
      <c r="B77" s="150" t="s">
        <v>307</v>
      </c>
      <c r="C77" s="150" t="s">
        <v>307</v>
      </c>
      <c r="D77" s="150" t="s">
        <v>305</v>
      </c>
      <c r="F77" s="150" t="s">
        <v>305</v>
      </c>
      <c r="H77" s="150" t="s">
        <v>305</v>
      </c>
      <c r="J77" s="150" t="s">
        <v>307</v>
      </c>
      <c r="K77" s="165" t="s">
        <v>416</v>
      </c>
      <c r="V77" s="57" t="s">
        <v>406</v>
      </c>
      <c r="W77" s="57" t="s">
        <v>417</v>
      </c>
      <c r="X77" s="57">
        <v>152</v>
      </c>
      <c r="AB77" s="166" t="s">
        <v>411</v>
      </c>
      <c r="AC77" s="167" t="s">
        <v>418</v>
      </c>
      <c r="AD77" s="168"/>
      <c r="AE77" s="169">
        <v>277383396.06</v>
      </c>
      <c r="AF77" s="38">
        <v>327410006.76999998</v>
      </c>
      <c r="AG77" s="38">
        <v>391741919</v>
      </c>
      <c r="AH77" s="170">
        <v>392491134.83398372</v>
      </c>
      <c r="AI77" s="171">
        <v>142124411.54999998</v>
      </c>
      <c r="AJ77" s="172">
        <v>426373234.64999998</v>
      </c>
      <c r="AK77" s="171">
        <v>348120634.34999996</v>
      </c>
      <c r="AL77" s="172">
        <v>417744761.21999991</v>
      </c>
      <c r="AM77" s="171">
        <v>327958482.02679956</v>
      </c>
      <c r="AN77" s="171">
        <v>412653287.15718412</v>
      </c>
      <c r="AO77" s="170">
        <v>415383051.12000006</v>
      </c>
      <c r="AP77" s="170">
        <v>426975376.13442457</v>
      </c>
      <c r="AQ77" s="170">
        <v>463287129.96943998</v>
      </c>
      <c r="AR77" s="172">
        <v>-36913895.319440007</v>
      </c>
      <c r="AS77" s="173">
        <v>-8.6576483511545413E-2</v>
      </c>
      <c r="AT77" s="172">
        <v>-70795995.135456264</v>
      </c>
      <c r="AU77" s="173">
        <v>-0.18037603617570017</v>
      </c>
      <c r="AV77" s="172">
        <v>-71545210.969439983</v>
      </c>
      <c r="AW77" s="173">
        <v>-0.18263353371034052</v>
      </c>
      <c r="AX77" s="172">
        <v>-602141.48442459106</v>
      </c>
      <c r="AY77" s="173">
        <v>-1.4122403459937518E-3</v>
      </c>
      <c r="AZ77" s="172">
        <v>-34484241.300440848</v>
      </c>
      <c r="BA77" s="173">
        <v>-8.7859924059245378E-2</v>
      </c>
      <c r="BB77" s="172">
        <v>-36311753.835015416</v>
      </c>
      <c r="BC77" s="173">
        <v>-8.5044140399289425E-2</v>
      </c>
      <c r="BE77" s="169">
        <v>42076127.597910643</v>
      </c>
      <c r="BF77" s="169">
        <v>37414014.803379618</v>
      </c>
      <c r="BG77" s="169">
        <v>38810685.310984999</v>
      </c>
      <c r="BH77" s="169">
        <v>37515152.898219518</v>
      </c>
      <c r="BI77" s="169">
        <v>35573550.687478133</v>
      </c>
      <c r="BJ77" s="169">
        <v>39590204.769446284</v>
      </c>
      <c r="BK77" s="169">
        <v>39377691.780827448</v>
      </c>
      <c r="BL77" s="169">
        <v>38836485.099355042</v>
      </c>
      <c r="BM77" s="169">
        <v>38737386.516665846</v>
      </c>
      <c r="BN77" s="169">
        <v>39032979.467814542</v>
      </c>
      <c r="BO77" s="169">
        <v>39154638.687346101</v>
      </c>
      <c r="BP77" s="169">
        <v>37168212.350011848</v>
      </c>
      <c r="BQ77" s="174">
        <v>463287129.96943998</v>
      </c>
    </row>
    <row r="78" spans="2:69" x14ac:dyDescent="0.25">
      <c r="B78" s="150" t="s">
        <v>307</v>
      </c>
      <c r="C78" s="150" t="s">
        <v>307</v>
      </c>
      <c r="D78" s="150" t="s">
        <v>305</v>
      </c>
      <c r="F78" s="150" t="s">
        <v>305</v>
      </c>
      <c r="H78" s="150" t="s">
        <v>305</v>
      </c>
      <c r="J78" s="150" t="s">
        <v>307</v>
      </c>
      <c r="K78" s="165" t="s">
        <v>419</v>
      </c>
      <c r="V78" s="57" t="s">
        <v>406</v>
      </c>
      <c r="W78" s="57" t="s">
        <v>420</v>
      </c>
      <c r="X78" s="57">
        <v>153</v>
      </c>
      <c r="AB78" s="166" t="s">
        <v>411</v>
      </c>
      <c r="AC78" s="167" t="s">
        <v>421</v>
      </c>
      <c r="AD78" s="168"/>
      <c r="AE78" s="169">
        <v>283779.45999999996</v>
      </c>
      <c r="AF78" s="38">
        <v>1470610.6600000001</v>
      </c>
      <c r="AG78" s="38">
        <v>6031103.3300000001</v>
      </c>
      <c r="AH78" s="170">
        <v>3051177.438866029</v>
      </c>
      <c r="AI78" s="171">
        <v>1975232.17</v>
      </c>
      <c r="AJ78" s="172">
        <v>5925696.5099999998</v>
      </c>
      <c r="AK78" s="171">
        <v>5341084.28</v>
      </c>
      <c r="AL78" s="172">
        <v>6409301.1360000009</v>
      </c>
      <c r="AM78" s="171">
        <v>2546498.3159490125</v>
      </c>
      <c r="AN78" s="171">
        <v>5845763.4029170163</v>
      </c>
      <c r="AO78" s="170">
        <v>6787312.731428572</v>
      </c>
      <c r="AP78" s="170">
        <v>4102991.4598662965</v>
      </c>
      <c r="AQ78" s="170">
        <v>4107323.0719455336</v>
      </c>
      <c r="AR78" s="172">
        <v>1818373.4380544662</v>
      </c>
      <c r="AS78" s="173">
        <v>0.30686239752336997</v>
      </c>
      <c r="AT78" s="172">
        <v>-1056145.6330795046</v>
      </c>
      <c r="AU78" s="173">
        <v>-0.34614362954650763</v>
      </c>
      <c r="AV78" s="172">
        <v>1923780.2580544665</v>
      </c>
      <c r="AW78" s="173">
        <v>0.31897650442915998</v>
      </c>
      <c r="AX78" s="172">
        <v>1822705.0501337033</v>
      </c>
      <c r="AY78" s="173">
        <v>0.30759338536115871</v>
      </c>
      <c r="AZ78" s="172">
        <v>-1051814.0210002675</v>
      </c>
      <c r="BA78" s="173">
        <v>-0.34472397691534273</v>
      </c>
      <c r="BB78" s="172">
        <v>-4331.6120792371221</v>
      </c>
      <c r="BC78" s="173">
        <v>-1.0557204716624673E-3</v>
      </c>
      <c r="BE78" s="169">
        <v>372977.39714562736</v>
      </c>
      <c r="BF78" s="169">
        <v>323013.91645415052</v>
      </c>
      <c r="BG78" s="169">
        <v>337342.96191050677</v>
      </c>
      <c r="BH78" s="169">
        <v>333536.85084330221</v>
      </c>
      <c r="BI78" s="169">
        <v>315836.74456775287</v>
      </c>
      <c r="BJ78" s="169">
        <v>350461.91251932015</v>
      </c>
      <c r="BK78" s="169">
        <v>355068.48396045627</v>
      </c>
      <c r="BL78" s="169">
        <v>345732.60080277442</v>
      </c>
      <c r="BM78" s="169">
        <v>345217.49733707466</v>
      </c>
      <c r="BN78" s="169">
        <v>352792.7097004684</v>
      </c>
      <c r="BO78" s="169">
        <v>347732.94425920997</v>
      </c>
      <c r="BP78" s="169">
        <v>327609.05244488962</v>
      </c>
      <c r="BQ78" s="174">
        <v>4107323.0719455332</v>
      </c>
    </row>
    <row r="79" spans="2:69" x14ac:dyDescent="0.25">
      <c r="B79" s="150" t="s">
        <v>307</v>
      </c>
      <c r="C79" s="150" t="s">
        <v>307</v>
      </c>
      <c r="D79" s="150" t="s">
        <v>305</v>
      </c>
      <c r="F79" s="150" t="s">
        <v>305</v>
      </c>
      <c r="H79" s="150" t="s">
        <v>305</v>
      </c>
      <c r="J79" s="150" t="s">
        <v>307</v>
      </c>
      <c r="K79" s="165" t="s">
        <v>422</v>
      </c>
      <c r="V79" s="57" t="s">
        <v>406</v>
      </c>
      <c r="W79" s="57" t="s">
        <v>423</v>
      </c>
      <c r="X79" s="57">
        <v>155</v>
      </c>
      <c r="AB79" s="166" t="s">
        <v>411</v>
      </c>
      <c r="AC79" s="167" t="s">
        <v>424</v>
      </c>
      <c r="AD79" s="168"/>
      <c r="AE79" s="169">
        <v>-1147601.04</v>
      </c>
      <c r="AF79" s="38">
        <v>-3213593.9000000008</v>
      </c>
      <c r="AG79" s="38">
        <v>-1352661.96</v>
      </c>
      <c r="AH79" s="170">
        <v>-1299267.8956102808</v>
      </c>
      <c r="AI79" s="171">
        <v>-434228.33</v>
      </c>
      <c r="AJ79" s="172">
        <v>-1302684.99</v>
      </c>
      <c r="AK79" s="171">
        <v>-1085570.8099999998</v>
      </c>
      <c r="AL79" s="172">
        <v>-1302684.9719999996</v>
      </c>
      <c r="AM79" s="171">
        <v>-1082723.2463419007</v>
      </c>
      <c r="AN79" s="171">
        <v>-1302115.45926838</v>
      </c>
      <c r="AO79" s="170">
        <v>-1302684.9771428597</v>
      </c>
      <c r="AP79" s="170">
        <v>-1336739.9999999998</v>
      </c>
      <c r="AQ79" s="170">
        <v>-1336739.9999999998</v>
      </c>
      <c r="AR79" s="172">
        <v>34055.009999999776</v>
      </c>
      <c r="AS79" s="173">
        <v>2.6142168107732459E-2</v>
      </c>
      <c r="AT79" s="172">
        <v>37472.104389718967</v>
      </c>
      <c r="AU79" s="173">
        <v>2.8840937666760321E-2</v>
      </c>
      <c r="AV79" s="172">
        <v>-15921.960000000196</v>
      </c>
      <c r="AW79" s="173">
        <v>-1.1770834451499025E-2</v>
      </c>
      <c r="AX79" s="172">
        <v>34055.009999999776</v>
      </c>
      <c r="AY79" s="173">
        <v>2.6142168107732459E-2</v>
      </c>
      <c r="AZ79" s="172">
        <v>37472.104389718967</v>
      </c>
      <c r="BA79" s="173">
        <v>2.8840937666760321E-2</v>
      </c>
      <c r="BB79" s="172">
        <v>0</v>
      </c>
      <c r="BC79" s="173">
        <v>0</v>
      </c>
      <c r="BE79" s="169">
        <v>-111395</v>
      </c>
      <c r="BF79" s="169">
        <v>-111395</v>
      </c>
      <c r="BG79" s="169">
        <v>-111395</v>
      </c>
      <c r="BH79" s="169">
        <v>-111395</v>
      </c>
      <c r="BI79" s="169">
        <v>-111395</v>
      </c>
      <c r="BJ79" s="169">
        <v>-111395</v>
      </c>
      <c r="BK79" s="169">
        <v>-111395</v>
      </c>
      <c r="BL79" s="169">
        <v>-111395</v>
      </c>
      <c r="BM79" s="169">
        <v>-111395</v>
      </c>
      <c r="BN79" s="169">
        <v>-111395</v>
      </c>
      <c r="BO79" s="169">
        <v>-111395</v>
      </c>
      <c r="BP79" s="169">
        <v>-111395</v>
      </c>
      <c r="BQ79" s="174">
        <v>-1336740</v>
      </c>
    </row>
    <row r="80" spans="2:69" hidden="1" x14ac:dyDescent="0.25">
      <c r="B80" s="150" t="s">
        <v>305</v>
      </c>
      <c r="C80" s="150" t="s">
        <v>305</v>
      </c>
      <c r="D80" s="150" t="s">
        <v>305</v>
      </c>
      <c r="E80" s="150" t="s">
        <v>305</v>
      </c>
      <c r="F80" s="150" t="s">
        <v>305</v>
      </c>
      <c r="G80" s="150" t="s">
        <v>305</v>
      </c>
      <c r="H80" s="150" t="s">
        <v>305</v>
      </c>
      <c r="I80" s="150" t="s">
        <v>305</v>
      </c>
      <c r="J80" s="150" t="s">
        <v>305</v>
      </c>
      <c r="K80" s="57" t="s">
        <v>310</v>
      </c>
      <c r="AC80" s="175"/>
      <c r="AD80" s="168"/>
      <c r="AE80" s="175"/>
      <c r="AS80" s="271"/>
      <c r="AU80" s="271"/>
      <c r="AW80" s="271"/>
      <c r="AY80" s="271"/>
      <c r="BA80" s="271"/>
      <c r="BB80" s="57"/>
      <c r="BC80" s="271"/>
      <c r="BQ80" s="168"/>
    </row>
    <row r="81" spans="2:69" ht="17.25" x14ac:dyDescent="0.3">
      <c r="D81" s="150" t="s">
        <v>305</v>
      </c>
      <c r="F81" s="150" t="s">
        <v>305</v>
      </c>
      <c r="H81" s="150" t="s">
        <v>305</v>
      </c>
      <c r="V81" s="57" t="s">
        <v>406</v>
      </c>
      <c r="AB81" s="166" t="s">
        <v>411</v>
      </c>
      <c r="AC81" s="274" t="s">
        <v>425</v>
      </c>
      <c r="AD81" s="168"/>
      <c r="AE81" s="275">
        <v>285142720.69999993</v>
      </c>
      <c r="AF81" s="276">
        <v>335266478.21000004</v>
      </c>
      <c r="AG81" s="276">
        <v>407738751.24000001</v>
      </c>
      <c r="AH81" s="276">
        <v>403825636.71428883</v>
      </c>
      <c r="AI81" s="277">
        <v>147188598.74999997</v>
      </c>
      <c r="AJ81" s="276">
        <v>441565796.24999994</v>
      </c>
      <c r="AK81" s="277">
        <v>361056814.28999996</v>
      </c>
      <c r="AL81" s="276">
        <v>433268177.14799988</v>
      </c>
      <c r="AM81" s="277">
        <v>337418312.84871346</v>
      </c>
      <c r="AN81" s="277">
        <v>427464138.15557534</v>
      </c>
      <c r="AO81" s="276">
        <v>432415156.59582156</v>
      </c>
      <c r="AP81" s="276">
        <v>440505923.2881487</v>
      </c>
      <c r="AQ81" s="276">
        <v>477526219.01766837</v>
      </c>
      <c r="AR81" s="276">
        <v>-35960422.767668426</v>
      </c>
      <c r="AS81" s="278">
        <v>-8.143842451807301E-2</v>
      </c>
      <c r="AT81" s="276">
        <v>-73700582.303379536</v>
      </c>
      <c r="AU81" s="278">
        <v>-0.18250595208130266</v>
      </c>
      <c r="AV81" s="276">
        <v>-69787467.777668357</v>
      </c>
      <c r="AW81" s="278">
        <v>-0.17115730983487171</v>
      </c>
      <c r="AX81" s="276">
        <v>1059872.9618512392</v>
      </c>
      <c r="AY81" s="278">
        <v>2.4002605519997619E-3</v>
      </c>
      <c r="AZ81" s="276">
        <v>-36680286.57385987</v>
      </c>
      <c r="BA81" s="278">
        <v>-9.083199093625545E-2</v>
      </c>
      <c r="BB81" s="276">
        <v>-37020295.729519665</v>
      </c>
      <c r="BC81" s="278">
        <v>-8.4040403936415473E-2</v>
      </c>
      <c r="BE81" s="276">
        <v>43357118.710363917</v>
      </c>
      <c r="BF81" s="276">
        <v>38547417.995556965</v>
      </c>
      <c r="BG81" s="276">
        <v>39989593.000522539</v>
      </c>
      <c r="BH81" s="276">
        <v>38671286.333251327</v>
      </c>
      <c r="BI81" s="276">
        <v>36662150.038489632</v>
      </c>
      <c r="BJ81" s="276">
        <v>40818751.831605688</v>
      </c>
      <c r="BK81" s="276">
        <v>40591710.051638514</v>
      </c>
      <c r="BL81" s="276">
        <v>40036712.042882174</v>
      </c>
      <c r="BM81" s="276">
        <v>39933611.982722238</v>
      </c>
      <c r="BN81" s="276">
        <v>40234303.271231309</v>
      </c>
      <c r="BO81" s="276">
        <v>40366832.958993398</v>
      </c>
      <c r="BP81" s="276">
        <v>38316730.80041068</v>
      </c>
      <c r="BQ81" s="279">
        <v>477526219.01766837</v>
      </c>
    </row>
    <row r="82" spans="2:69" ht="6.75" customHeight="1" x14ac:dyDescent="0.3">
      <c r="D82" s="150" t="s">
        <v>305</v>
      </c>
      <c r="F82" s="150" t="s">
        <v>305</v>
      </c>
      <c r="H82" s="150" t="s">
        <v>305</v>
      </c>
      <c r="AC82" s="274"/>
      <c r="AD82" s="168"/>
      <c r="AE82" s="275"/>
      <c r="AI82" s="277"/>
      <c r="AS82" s="271"/>
      <c r="AU82" s="271"/>
      <c r="AW82" s="271"/>
      <c r="AY82" s="271"/>
      <c r="BA82" s="271"/>
      <c r="BB82" s="57"/>
      <c r="BC82" s="271"/>
      <c r="BE82" s="276"/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9"/>
    </row>
    <row r="83" spans="2:69" ht="17.25" x14ac:dyDescent="0.3">
      <c r="D83" s="150" t="s">
        <v>305</v>
      </c>
      <c r="F83" s="150" t="s">
        <v>305</v>
      </c>
      <c r="H83" s="150" t="s">
        <v>305</v>
      </c>
      <c r="K83" s="280" t="s">
        <v>426</v>
      </c>
      <c r="V83" s="57" t="s">
        <v>390</v>
      </c>
      <c r="AB83" s="166" t="s">
        <v>378</v>
      </c>
      <c r="AC83" s="274" t="s">
        <v>426</v>
      </c>
      <c r="AD83" s="168"/>
      <c r="AE83" s="275">
        <v>180125767.72000009</v>
      </c>
      <c r="AF83" s="276">
        <v>185790734.76999998</v>
      </c>
      <c r="AG83" s="276">
        <v>191280297.57000005</v>
      </c>
      <c r="AH83" s="276">
        <v>217764245.41197038</v>
      </c>
      <c r="AI83" s="277">
        <v>75609215.660000026</v>
      </c>
      <c r="AJ83" s="276">
        <v>226827646.9800002</v>
      </c>
      <c r="AK83" s="277">
        <v>195654597.40999997</v>
      </c>
      <c r="AL83" s="276">
        <v>234785516.8920002</v>
      </c>
      <c r="AM83" s="277">
        <v>181325496.60193354</v>
      </c>
      <c r="AN83" s="277">
        <v>232093346.22003669</v>
      </c>
      <c r="AO83" s="276">
        <v>228182796.22132117</v>
      </c>
      <c r="AP83" s="276">
        <v>237045906.24513632</v>
      </c>
      <c r="AQ83" s="276">
        <v>244300402.58608615</v>
      </c>
      <c r="AR83" s="276">
        <v>17472755.606085956</v>
      </c>
      <c r="AS83" s="278">
        <v>7.7030978536873684E-2</v>
      </c>
      <c r="AT83" s="276">
        <v>26536157.174115777</v>
      </c>
      <c r="AU83" s="278">
        <v>0.12185727332746563</v>
      </c>
      <c r="AV83" s="276">
        <v>53020105.016086102</v>
      </c>
      <c r="AW83" s="278">
        <v>0.27718539593280961</v>
      </c>
      <c r="AX83" s="276">
        <v>10218259.265136123</v>
      </c>
      <c r="AY83" s="278">
        <v>4.5048561765652334E-2</v>
      </c>
      <c r="AZ83" s="276">
        <v>19281660.833165944</v>
      </c>
      <c r="BA83" s="278">
        <v>8.8543740487280392E-2</v>
      </c>
      <c r="BB83" s="276">
        <v>7254496.3409498334</v>
      </c>
      <c r="BC83" s="278">
        <v>3.0603761338311154E-2</v>
      </c>
      <c r="BE83" s="276">
        <v>21235553.693915218</v>
      </c>
      <c r="BF83" s="276">
        <v>18983636.16774527</v>
      </c>
      <c r="BG83" s="276">
        <v>19710086.410954855</v>
      </c>
      <c r="BH83" s="276">
        <v>20178699.818505891</v>
      </c>
      <c r="BI83" s="276">
        <v>19057588.480366193</v>
      </c>
      <c r="BJ83" s="276">
        <v>21013089.187000453</v>
      </c>
      <c r="BK83" s="276">
        <v>21029291.280085675</v>
      </c>
      <c r="BL83" s="276">
        <v>20737565.798088565</v>
      </c>
      <c r="BM83" s="276">
        <v>20621954.073892534</v>
      </c>
      <c r="BN83" s="276">
        <v>20982625.491584502</v>
      </c>
      <c r="BO83" s="276">
        <v>20853854.04995922</v>
      </c>
      <c r="BP83" s="276">
        <v>19896458.133987807</v>
      </c>
      <c r="BQ83" s="279">
        <v>244300402.58608615</v>
      </c>
    </row>
    <row r="84" spans="2:69" x14ac:dyDescent="0.25">
      <c r="AC84" s="281" t="s">
        <v>427</v>
      </c>
      <c r="AD84" s="168"/>
      <c r="AE84" s="282">
        <v>0.38714370777975343</v>
      </c>
      <c r="AF84" s="283">
        <v>0.35656494170272868</v>
      </c>
      <c r="AG84" s="283">
        <v>0.31932256236257239</v>
      </c>
      <c r="AH84" s="283">
        <v>0.35033428257723387</v>
      </c>
      <c r="AI84" s="284">
        <v>0.3393624657415239</v>
      </c>
      <c r="AJ84" s="283">
        <v>0.33936246574152401</v>
      </c>
      <c r="AK84" s="285">
        <v>0.35144707526748908</v>
      </c>
      <c r="AL84" s="283">
        <v>0.35144707526748931</v>
      </c>
      <c r="AM84" s="285">
        <v>0.3495472973334533</v>
      </c>
      <c r="AN84" s="285">
        <v>0.35189252145285582</v>
      </c>
      <c r="AO84" s="283">
        <v>0.34541856396652121</v>
      </c>
      <c r="AP84" s="283">
        <v>0.34985649202426267</v>
      </c>
      <c r="AQ84" s="283">
        <v>0.33844748208828801</v>
      </c>
      <c r="AR84" s="283"/>
      <c r="AS84" s="286"/>
      <c r="AT84" s="283"/>
      <c r="AU84" s="286"/>
      <c r="AV84" s="283"/>
      <c r="AW84" s="286"/>
      <c r="AX84" s="283"/>
      <c r="AY84" s="286"/>
      <c r="AZ84" s="283"/>
      <c r="BA84" s="286"/>
      <c r="BB84" s="283"/>
      <c r="BC84" s="286"/>
      <c r="BE84" s="283">
        <v>0.32876103284601682</v>
      </c>
      <c r="BF84" s="283">
        <v>0.32997198545780348</v>
      </c>
      <c r="BG84" s="283">
        <v>0.33015397411272446</v>
      </c>
      <c r="BH84" s="283">
        <v>0.34288367998032859</v>
      </c>
      <c r="BI84" s="283">
        <v>0.34202580606003768</v>
      </c>
      <c r="BJ84" s="283">
        <v>0.33984252839370083</v>
      </c>
      <c r="BK84" s="283">
        <v>0.34126824987602428</v>
      </c>
      <c r="BL84" s="283">
        <v>0.34122274315382184</v>
      </c>
      <c r="BM84" s="283">
        <v>0.34054597152328825</v>
      </c>
      <c r="BN84" s="283">
        <v>0.34275854597151401</v>
      </c>
      <c r="BO84" s="283">
        <v>0.3406341070120571</v>
      </c>
      <c r="BP84" s="283">
        <v>0.34178608831083779</v>
      </c>
      <c r="BQ84" s="287">
        <v>0.33844748208828801</v>
      </c>
    </row>
    <row r="85" spans="2:69" ht="7.5" customHeight="1" x14ac:dyDescent="0.25">
      <c r="D85" s="150" t="s">
        <v>305</v>
      </c>
      <c r="F85" s="150" t="s">
        <v>305</v>
      </c>
      <c r="H85" s="150" t="s">
        <v>305</v>
      </c>
      <c r="K85" s="269" t="s">
        <v>428</v>
      </c>
      <c r="AC85" s="281"/>
      <c r="AD85" s="168"/>
      <c r="AE85" s="282"/>
      <c r="AF85" s="283"/>
      <c r="AG85" s="283"/>
      <c r="AH85" s="283"/>
      <c r="AI85" s="284"/>
      <c r="AJ85" s="283"/>
      <c r="AK85" s="285"/>
      <c r="AL85" s="283"/>
      <c r="AM85" s="285"/>
      <c r="AN85" s="285"/>
      <c r="AO85" s="283"/>
      <c r="AP85" s="283"/>
      <c r="AQ85" s="283"/>
      <c r="AR85" s="283"/>
      <c r="AS85" s="286"/>
      <c r="AT85" s="283"/>
      <c r="AU85" s="286"/>
      <c r="AV85" s="283"/>
      <c r="AW85" s="286"/>
      <c r="AX85" s="283"/>
      <c r="AY85" s="286"/>
      <c r="AZ85" s="283"/>
      <c r="BA85" s="286"/>
      <c r="BB85" s="283"/>
      <c r="BC85" s="286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7"/>
    </row>
    <row r="86" spans="2:69" hidden="1" x14ac:dyDescent="0.25">
      <c r="B86" s="150" t="s">
        <v>305</v>
      </c>
      <c r="C86" s="150" t="s">
        <v>305</v>
      </c>
      <c r="D86" s="150" t="s">
        <v>305</v>
      </c>
      <c r="F86" s="150" t="s">
        <v>305</v>
      </c>
      <c r="H86" s="150" t="s">
        <v>305</v>
      </c>
      <c r="J86" s="150" t="s">
        <v>305</v>
      </c>
      <c r="K86" s="57" t="s">
        <v>429</v>
      </c>
      <c r="AC86" s="281"/>
      <c r="AD86" s="168"/>
      <c r="AE86" s="282"/>
      <c r="AF86" s="283"/>
      <c r="AG86" s="283"/>
      <c r="AH86" s="283"/>
      <c r="AI86" s="284"/>
      <c r="AJ86" s="283"/>
      <c r="AK86" s="285"/>
      <c r="AL86" s="283"/>
      <c r="AM86" s="285"/>
      <c r="AN86" s="285"/>
      <c r="AO86" s="283"/>
      <c r="AP86" s="283"/>
      <c r="AQ86" s="283"/>
      <c r="AR86" s="283"/>
      <c r="AS86" s="286"/>
      <c r="AT86" s="283"/>
      <c r="AU86" s="286"/>
      <c r="AV86" s="283"/>
      <c r="AW86" s="286"/>
      <c r="AX86" s="283"/>
      <c r="AY86" s="286"/>
      <c r="AZ86" s="283"/>
      <c r="BA86" s="286"/>
      <c r="BB86" s="283"/>
      <c r="BC86" s="286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7"/>
    </row>
    <row r="87" spans="2:69" x14ac:dyDescent="0.25">
      <c r="B87" s="150" t="s">
        <v>307</v>
      </c>
      <c r="C87" s="150" t="s">
        <v>307</v>
      </c>
      <c r="D87" s="150" t="s">
        <v>305</v>
      </c>
      <c r="F87" s="150" t="s">
        <v>305</v>
      </c>
      <c r="H87" s="150" t="s">
        <v>305</v>
      </c>
      <c r="J87" s="150" t="s">
        <v>307</v>
      </c>
      <c r="K87" s="165" t="s">
        <v>430</v>
      </c>
      <c r="V87" s="57" t="s">
        <v>428</v>
      </c>
      <c r="W87" s="57" t="s">
        <v>431</v>
      </c>
      <c r="X87" s="57">
        <v>170</v>
      </c>
      <c r="AB87" s="166" t="s">
        <v>378</v>
      </c>
      <c r="AC87" s="167" t="s">
        <v>432</v>
      </c>
      <c r="AD87" s="168"/>
      <c r="AE87" s="169">
        <v>2741749.7700000005</v>
      </c>
      <c r="AF87" s="38">
        <v>2329307.69</v>
      </c>
      <c r="AG87" s="38">
        <v>1992312.32</v>
      </c>
      <c r="AH87" s="170">
        <v>1674824.237835614</v>
      </c>
      <c r="AI87" s="171">
        <v>599243.47</v>
      </c>
      <c r="AJ87" s="172">
        <v>1797730.41</v>
      </c>
      <c r="AK87" s="171">
        <v>1401182.0699999998</v>
      </c>
      <c r="AL87" s="172">
        <v>1681418.4839999999</v>
      </c>
      <c r="AM87" s="171">
        <v>1395686.8648630115</v>
      </c>
      <c r="AN87" s="171">
        <v>1680319.4429726023</v>
      </c>
      <c r="AO87" s="170">
        <v>1642182.3428571431</v>
      </c>
      <c r="AP87" s="170">
        <v>527088.98028896004</v>
      </c>
      <c r="AQ87" s="170">
        <v>532973.55731914681</v>
      </c>
      <c r="AR87" s="172">
        <v>-1264756.8526808531</v>
      </c>
      <c r="AS87" s="173">
        <v>-0.70352976488885954</v>
      </c>
      <c r="AT87" s="172">
        <v>-1141850.6805164672</v>
      </c>
      <c r="AU87" s="173">
        <v>-0.68177343909954879</v>
      </c>
      <c r="AV87" s="172">
        <v>-1459338.7626808533</v>
      </c>
      <c r="AW87" s="173">
        <v>-0.7324849362377347</v>
      </c>
      <c r="AX87" s="172">
        <v>-1270641.4297110399</v>
      </c>
      <c r="AY87" s="173">
        <v>-0.70680310164583571</v>
      </c>
      <c r="AZ87" s="172">
        <v>-1147735.257546654</v>
      </c>
      <c r="BA87" s="173">
        <v>-0.68528698810203481</v>
      </c>
      <c r="BB87" s="172">
        <v>5884.5770301867742</v>
      </c>
      <c r="BC87" s="173">
        <v>1.1164295309229836E-2</v>
      </c>
      <c r="BE87" s="169">
        <v>46570.049681482385</v>
      </c>
      <c r="BF87" s="169">
        <v>43913.058572306269</v>
      </c>
      <c r="BG87" s="169">
        <v>44300.736689355741</v>
      </c>
      <c r="BH87" s="169">
        <v>41605.92073692118</v>
      </c>
      <c r="BI87" s="169">
        <v>41150.639245741651</v>
      </c>
      <c r="BJ87" s="169">
        <v>48974.047726827208</v>
      </c>
      <c r="BK87" s="169">
        <v>43702.073888147992</v>
      </c>
      <c r="BL87" s="169">
        <v>44792.891175178127</v>
      </c>
      <c r="BM87" s="169">
        <v>45798.227039374571</v>
      </c>
      <c r="BN87" s="169">
        <v>40232.643096179578</v>
      </c>
      <c r="BO87" s="169">
        <v>46557.803812924292</v>
      </c>
      <c r="BP87" s="169">
        <v>45375.465654707914</v>
      </c>
      <c r="BQ87" s="174">
        <v>532973.55731914693</v>
      </c>
    </row>
    <row r="88" spans="2:69" x14ac:dyDescent="0.25">
      <c r="B88" s="150" t="s">
        <v>307</v>
      </c>
      <c r="C88" s="150" t="s">
        <v>307</v>
      </c>
      <c r="D88" s="150" t="s">
        <v>305</v>
      </c>
      <c r="F88" s="150" t="s">
        <v>305</v>
      </c>
      <c r="H88" s="150" t="s">
        <v>305</v>
      </c>
      <c r="J88" s="150" t="s">
        <v>307</v>
      </c>
      <c r="K88" s="165" t="s">
        <v>433</v>
      </c>
      <c r="V88" s="57" t="s">
        <v>428</v>
      </c>
      <c r="W88" s="57" t="s">
        <v>434</v>
      </c>
      <c r="X88" s="57">
        <v>171</v>
      </c>
      <c r="AB88" s="166" t="s">
        <v>378</v>
      </c>
      <c r="AC88" s="167" t="s">
        <v>435</v>
      </c>
      <c r="AD88" s="168"/>
      <c r="AE88" s="169">
        <v>44478044.350000001</v>
      </c>
      <c r="AF88" s="38">
        <v>52266577.93</v>
      </c>
      <c r="AG88" s="38">
        <v>58852900.210000001</v>
      </c>
      <c r="AH88" s="170">
        <v>55563223.350194074</v>
      </c>
      <c r="AI88" s="171">
        <v>19954026.670000002</v>
      </c>
      <c r="AJ88" s="172">
        <v>59862080.010000005</v>
      </c>
      <c r="AK88" s="171">
        <v>51316488.990000002</v>
      </c>
      <c r="AL88" s="172">
        <v>61579786.788000003</v>
      </c>
      <c r="AM88" s="171">
        <v>46348741.456032827</v>
      </c>
      <c r="AN88" s="171">
        <v>60530970.884161249</v>
      </c>
      <c r="AO88" s="170">
        <v>61704967.439999968</v>
      </c>
      <c r="AP88" s="170">
        <v>60440051.151440375</v>
      </c>
      <c r="AQ88" s="170">
        <v>62838953.199044257</v>
      </c>
      <c r="AR88" s="172">
        <v>2976873.189044252</v>
      </c>
      <c r="AS88" s="173">
        <v>4.9728863222710654E-2</v>
      </c>
      <c r="AT88" s="172">
        <v>7275729.8488501832</v>
      </c>
      <c r="AU88" s="173">
        <v>0.13094506420180121</v>
      </c>
      <c r="AV88" s="172">
        <v>3986052.9890442565</v>
      </c>
      <c r="AW88" s="173">
        <v>6.7729083440597637E-2</v>
      </c>
      <c r="AX88" s="172">
        <v>577971.14144036919</v>
      </c>
      <c r="AY88" s="173">
        <v>9.6550460883387066E-3</v>
      </c>
      <c r="AZ88" s="172">
        <v>4876827.8012463003</v>
      </c>
      <c r="BA88" s="173">
        <v>8.7770786271874318E-2</v>
      </c>
      <c r="BB88" s="172">
        <v>2398902.0476038828</v>
      </c>
      <c r="BC88" s="173">
        <v>3.9690602537597514E-2</v>
      </c>
      <c r="BE88" s="169">
        <v>5526241.1876415098</v>
      </c>
      <c r="BF88" s="169">
        <v>5077351.7329052575</v>
      </c>
      <c r="BG88" s="169">
        <v>5243141.3982289927</v>
      </c>
      <c r="BH88" s="169">
        <v>5164988.4530645348</v>
      </c>
      <c r="BI88" s="169">
        <v>4859887.3226052951</v>
      </c>
      <c r="BJ88" s="169">
        <v>5394627.58852435</v>
      </c>
      <c r="BK88" s="169">
        <v>5286295.206646787</v>
      </c>
      <c r="BL88" s="169">
        <v>5294676.9805076113</v>
      </c>
      <c r="BM88" s="169">
        <v>5249614.3713562824</v>
      </c>
      <c r="BN88" s="169">
        <v>5272596.2710327897</v>
      </c>
      <c r="BO88" s="169">
        <v>5336867.2427137876</v>
      </c>
      <c r="BP88" s="169">
        <v>5132665.4438170725</v>
      </c>
      <c r="BQ88" s="174">
        <v>62838953.199044265</v>
      </c>
    </row>
    <row r="89" spans="2:69" hidden="1" x14ac:dyDescent="0.25">
      <c r="B89" s="150" t="s">
        <v>305</v>
      </c>
      <c r="C89" s="150" t="s">
        <v>305</v>
      </c>
      <c r="D89" s="150" t="s">
        <v>305</v>
      </c>
      <c r="F89" s="150" t="s">
        <v>305</v>
      </c>
      <c r="H89" s="150" t="s">
        <v>305</v>
      </c>
      <c r="J89" s="150" t="s">
        <v>305</v>
      </c>
      <c r="K89" s="57" t="s">
        <v>310</v>
      </c>
      <c r="AC89" s="281"/>
      <c r="AD89" s="168"/>
      <c r="AE89" s="282"/>
      <c r="AF89" s="283"/>
      <c r="AG89" s="283"/>
      <c r="AH89" s="283"/>
      <c r="AI89" s="284"/>
      <c r="AJ89" s="283"/>
      <c r="AK89" s="285"/>
      <c r="AL89" s="283"/>
      <c r="AM89" s="285"/>
      <c r="AN89" s="285"/>
      <c r="AO89" s="283"/>
      <c r="AP89" s="283"/>
      <c r="AQ89" s="283"/>
      <c r="AR89" s="283"/>
      <c r="AS89" s="286"/>
      <c r="AT89" s="283"/>
      <c r="AU89" s="286"/>
      <c r="AV89" s="283"/>
      <c r="AW89" s="286"/>
      <c r="AX89" s="283"/>
      <c r="AY89" s="286"/>
      <c r="AZ89" s="283"/>
      <c r="BA89" s="286"/>
      <c r="BB89" s="283"/>
      <c r="BC89" s="286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7"/>
    </row>
    <row r="90" spans="2:69" ht="17.25" x14ac:dyDescent="0.3">
      <c r="AB90" s="57" t="s">
        <v>378</v>
      </c>
      <c r="AC90" s="274" t="s">
        <v>436</v>
      </c>
      <c r="AD90" s="168"/>
      <c r="AE90" s="275">
        <v>227345561.84000009</v>
      </c>
      <c r="AF90" s="276">
        <v>240386620.38999999</v>
      </c>
      <c r="AG90" s="276">
        <v>252125510.10000005</v>
      </c>
      <c r="AH90" s="276">
        <v>275002293.00000006</v>
      </c>
      <c r="AI90" s="277">
        <v>96162485.800000027</v>
      </c>
      <c r="AJ90" s="276">
        <v>288487457.40000021</v>
      </c>
      <c r="AK90" s="277">
        <v>248372268.46999997</v>
      </c>
      <c r="AL90" s="276">
        <v>298046722.16400021</v>
      </c>
      <c r="AM90" s="277">
        <v>229069924.92282939</v>
      </c>
      <c r="AN90" s="277">
        <v>294304636.54717052</v>
      </c>
      <c r="AO90" s="276">
        <v>291529946.00417829</v>
      </c>
      <c r="AP90" s="276">
        <v>298013046.37686563</v>
      </c>
      <c r="AQ90" s="276">
        <v>307672329.34244955</v>
      </c>
      <c r="AR90" s="276">
        <v>19184871.942449331</v>
      </c>
      <c r="AS90" s="278">
        <v>6.6501580745843947E-2</v>
      </c>
      <c r="AT90" s="276">
        <v>32670036.342449486</v>
      </c>
      <c r="AU90" s="278">
        <v>0.11879914158551935</v>
      </c>
      <c r="AV90" s="276">
        <v>55546819.242449492</v>
      </c>
      <c r="AW90" s="278">
        <v>0.2203141571053959</v>
      </c>
      <c r="AX90" s="276">
        <v>9525588.9768654108</v>
      </c>
      <c r="AY90" s="278">
        <v>3.3019074945978583E-2</v>
      </c>
      <c r="AZ90" s="276">
        <v>23010753.376865566</v>
      </c>
      <c r="BA90" s="278">
        <v>8.367476912952708E-2</v>
      </c>
      <c r="BB90" s="276">
        <v>9659282.9655839205</v>
      </c>
      <c r="BC90" s="278">
        <v>3.2412282223942789E-2</v>
      </c>
      <c r="BE90" s="276">
        <v>26808364.931238212</v>
      </c>
      <c r="BF90" s="276">
        <v>24104900.959222835</v>
      </c>
      <c r="BG90" s="276">
        <v>24997528.545873202</v>
      </c>
      <c r="BH90" s="276">
        <v>25385294.192307346</v>
      </c>
      <c r="BI90" s="276">
        <v>23958626.442217231</v>
      </c>
      <c r="BJ90" s="276">
        <v>26456690.823251631</v>
      </c>
      <c r="BK90" s="276">
        <v>26359288.56062061</v>
      </c>
      <c r="BL90" s="276">
        <v>26077035.669771355</v>
      </c>
      <c r="BM90" s="276">
        <v>25917366.672288191</v>
      </c>
      <c r="BN90" s="276">
        <v>26295454.405713473</v>
      </c>
      <c r="BO90" s="276">
        <v>26237279.096485931</v>
      </c>
      <c r="BP90" s="276">
        <v>25074499.043459587</v>
      </c>
      <c r="BQ90" s="276">
        <v>307672329.34244955</v>
      </c>
    </row>
    <row r="91" spans="2:69" x14ac:dyDescent="0.25">
      <c r="AC91" s="281" t="s">
        <v>437</v>
      </c>
      <c r="AD91" s="168"/>
      <c r="AE91" s="282">
        <v>0.48863305273916208</v>
      </c>
      <c r="AF91" s="283">
        <v>0.46134400292665528</v>
      </c>
      <c r="AG91" s="283">
        <v>0.42089731637227201</v>
      </c>
      <c r="AH91" s="283">
        <v>0.44241758256956437</v>
      </c>
      <c r="AI91" s="284">
        <v>0.43161323666774665</v>
      </c>
      <c r="AJ91" s="283">
        <v>0.43161323666774676</v>
      </c>
      <c r="AK91" s="285">
        <v>0.44614186677359247</v>
      </c>
      <c r="AL91" s="283">
        <v>0.44614186677359274</v>
      </c>
      <c r="AM91" s="285">
        <v>0.44158584786855754</v>
      </c>
      <c r="AN91" s="285">
        <v>0.44621529361581269</v>
      </c>
      <c r="AO91" s="283">
        <v>0.44131221533602821</v>
      </c>
      <c r="AP91" s="283">
        <v>0.43983800705275139</v>
      </c>
      <c r="AQ91" s="283">
        <v>0.42624131631341483</v>
      </c>
      <c r="AR91" s="283"/>
      <c r="AS91" s="286"/>
      <c r="AT91" s="283"/>
      <c r="AU91" s="286"/>
      <c r="AV91" s="283"/>
      <c r="AW91" s="286"/>
      <c r="AX91" s="283"/>
      <c r="AY91" s="286"/>
      <c r="AZ91" s="283"/>
      <c r="BA91" s="286"/>
      <c r="BB91" s="283"/>
      <c r="BC91" s="286"/>
      <c r="BE91" s="283">
        <v>0.41503724700299305</v>
      </c>
      <c r="BF91" s="283">
        <v>0.41898938425151971</v>
      </c>
      <c r="BG91" s="283">
        <v>0.41872131965029236</v>
      </c>
      <c r="BH91" s="283">
        <v>0.43135599262242746</v>
      </c>
      <c r="BI91" s="283">
        <v>0.42998454549655718</v>
      </c>
      <c r="BJ91" s="283">
        <v>0.42788133730791567</v>
      </c>
      <c r="BK91" s="283">
        <v>0.42776469046195331</v>
      </c>
      <c r="BL91" s="283">
        <v>0.42908014041742548</v>
      </c>
      <c r="BM91" s="283">
        <v>0.4279931368828665</v>
      </c>
      <c r="BN91" s="283">
        <v>0.42954546948271233</v>
      </c>
      <c r="BO91" s="283">
        <v>0.42856884459086714</v>
      </c>
      <c r="BP91" s="283">
        <v>0.43073570615958695</v>
      </c>
      <c r="BQ91" s="283">
        <v>0.42624131631341483</v>
      </c>
    </row>
    <row r="92" spans="2:69" ht="6.75" customHeight="1" x14ac:dyDescent="0.3">
      <c r="D92" s="150" t="s">
        <v>305</v>
      </c>
      <c r="F92" s="150" t="s">
        <v>305</v>
      </c>
      <c r="H92" s="150" t="s">
        <v>305</v>
      </c>
      <c r="AC92" s="281"/>
      <c r="AD92" s="168"/>
      <c r="AE92" s="275"/>
      <c r="AI92" s="277"/>
      <c r="AS92" s="271"/>
      <c r="AU92" s="271"/>
      <c r="AW92" s="271"/>
      <c r="AY92" s="271"/>
      <c r="BA92" s="271"/>
      <c r="BB92" s="57"/>
      <c r="BC92" s="271"/>
      <c r="BE92" s="276"/>
      <c r="BF92" s="276"/>
      <c r="BG92" s="276"/>
      <c r="BH92" s="276"/>
      <c r="BI92" s="276"/>
      <c r="BJ92" s="276"/>
      <c r="BK92" s="276"/>
      <c r="BL92" s="276"/>
      <c r="BM92" s="276"/>
      <c r="BN92" s="276"/>
      <c r="BO92" s="276"/>
      <c r="BP92" s="276"/>
      <c r="BQ92" s="279"/>
    </row>
    <row r="93" spans="2:69" ht="17.25" x14ac:dyDescent="0.3">
      <c r="D93" s="150" t="s">
        <v>305</v>
      </c>
      <c r="F93" s="150" t="s">
        <v>305</v>
      </c>
      <c r="H93" s="150" t="s">
        <v>305</v>
      </c>
      <c r="K93" s="269" t="s">
        <v>438</v>
      </c>
      <c r="AC93" s="270" t="s">
        <v>439</v>
      </c>
      <c r="AD93" s="168"/>
      <c r="AE93" s="275"/>
      <c r="AI93" s="277"/>
      <c r="AS93" s="271"/>
      <c r="AU93" s="271"/>
      <c r="AW93" s="271"/>
      <c r="AY93" s="271"/>
      <c r="BA93" s="271"/>
      <c r="BB93" s="57"/>
      <c r="BC93" s="271"/>
      <c r="BE93" s="276"/>
      <c r="BF93" s="276"/>
      <c r="BG93" s="276"/>
      <c r="BH93" s="276"/>
      <c r="BI93" s="276"/>
      <c r="BJ93" s="276"/>
      <c r="BK93" s="276"/>
      <c r="BL93" s="276"/>
      <c r="BM93" s="276"/>
      <c r="BN93" s="276"/>
      <c r="BO93" s="276"/>
      <c r="BP93" s="276"/>
      <c r="BQ93" s="279"/>
    </row>
    <row r="94" spans="2:69" hidden="1" x14ac:dyDescent="0.25">
      <c r="B94" s="150" t="s">
        <v>305</v>
      </c>
      <c r="C94" s="150" t="s">
        <v>305</v>
      </c>
      <c r="D94" s="150" t="s">
        <v>305</v>
      </c>
      <c r="E94" s="150" t="s">
        <v>305</v>
      </c>
      <c r="F94" s="150" t="s">
        <v>305</v>
      </c>
      <c r="G94" s="150" t="s">
        <v>305</v>
      </c>
      <c r="H94" s="150" t="s">
        <v>305</v>
      </c>
      <c r="I94" s="150" t="s">
        <v>305</v>
      </c>
      <c r="J94" s="150" t="s">
        <v>305</v>
      </c>
      <c r="K94" s="57" t="s">
        <v>440</v>
      </c>
      <c r="AC94" s="175"/>
      <c r="AD94" s="168"/>
      <c r="AE94" s="175"/>
      <c r="AS94" s="271"/>
      <c r="AU94" s="271"/>
      <c r="AW94" s="271"/>
      <c r="AY94" s="271"/>
      <c r="BA94" s="271"/>
      <c r="BB94" s="57"/>
      <c r="BC94" s="271"/>
      <c r="BQ94" s="168"/>
    </row>
    <row r="95" spans="2:69" x14ac:dyDescent="0.25">
      <c r="B95" s="150" t="s">
        <v>307</v>
      </c>
      <c r="C95" s="150" t="s">
        <v>307</v>
      </c>
      <c r="D95" s="150" t="s">
        <v>305</v>
      </c>
      <c r="F95" s="150" t="s">
        <v>305</v>
      </c>
      <c r="H95" s="150" t="s">
        <v>305</v>
      </c>
      <c r="J95" s="150" t="s">
        <v>307</v>
      </c>
      <c r="K95" s="165" t="s">
        <v>441</v>
      </c>
      <c r="V95" s="57" t="s">
        <v>438</v>
      </c>
      <c r="W95" s="57" t="s">
        <v>442</v>
      </c>
      <c r="X95" s="57">
        <v>180</v>
      </c>
      <c r="AB95" s="166" t="s">
        <v>378</v>
      </c>
      <c r="AC95" s="167" t="s">
        <v>443</v>
      </c>
      <c r="AD95" s="168"/>
      <c r="AE95" s="169">
        <v>2016887.5</v>
      </c>
      <c r="AF95" s="38">
        <v>1800913.46</v>
      </c>
      <c r="AG95" s="38">
        <v>2066681.08</v>
      </c>
      <c r="AH95" s="170">
        <v>1397064.9839999999</v>
      </c>
      <c r="AI95" s="171">
        <v>582708.37</v>
      </c>
      <c r="AJ95" s="172">
        <v>1748125.1099999999</v>
      </c>
      <c r="AK95" s="171">
        <v>1376797.47</v>
      </c>
      <c r="AL95" s="172">
        <v>1652156.9640000002</v>
      </c>
      <c r="AM95" s="171">
        <v>1164220.8199999998</v>
      </c>
      <c r="AN95" s="171">
        <v>1609641.6340000001</v>
      </c>
      <c r="AO95" s="170">
        <v>1489516.5428571431</v>
      </c>
      <c r="AP95" s="170">
        <v>824748</v>
      </c>
      <c r="AQ95" s="170">
        <v>824748</v>
      </c>
      <c r="AR95" s="172">
        <v>-923377.10999999987</v>
      </c>
      <c r="AS95" s="173">
        <v>-0.5282099689077745</v>
      </c>
      <c r="AT95" s="172">
        <v>-572316.98399999994</v>
      </c>
      <c r="AU95" s="173">
        <v>-0.40965666633585884</v>
      </c>
      <c r="AV95" s="172">
        <v>-1241933.08</v>
      </c>
      <c r="AW95" s="173">
        <v>-0.60093117028003185</v>
      </c>
      <c r="AX95" s="172">
        <v>-923377.10999999987</v>
      </c>
      <c r="AY95" s="173">
        <v>-0.5282099689077745</v>
      </c>
      <c r="AZ95" s="172">
        <v>-572316.98399999994</v>
      </c>
      <c r="BA95" s="173">
        <v>-0.40965666633585884</v>
      </c>
      <c r="BB95" s="172">
        <v>0</v>
      </c>
      <c r="BC95" s="173">
        <v>0</v>
      </c>
      <c r="BE95" s="169">
        <v>68729</v>
      </c>
      <c r="BF95" s="169">
        <v>68729</v>
      </c>
      <c r="BG95" s="169">
        <v>68729</v>
      </c>
      <c r="BH95" s="169">
        <v>68729</v>
      </c>
      <c r="BI95" s="169">
        <v>68729</v>
      </c>
      <c r="BJ95" s="169">
        <v>68729</v>
      </c>
      <c r="BK95" s="169">
        <v>68729</v>
      </c>
      <c r="BL95" s="169">
        <v>68729</v>
      </c>
      <c r="BM95" s="169">
        <v>68729</v>
      </c>
      <c r="BN95" s="169">
        <v>68729</v>
      </c>
      <c r="BO95" s="169">
        <v>68729</v>
      </c>
      <c r="BP95" s="169">
        <v>68729</v>
      </c>
      <c r="BQ95" s="174">
        <v>824748</v>
      </c>
    </row>
    <row r="96" spans="2:69" x14ac:dyDescent="0.25">
      <c r="B96" s="150" t="s">
        <v>307</v>
      </c>
      <c r="C96" s="150" t="s">
        <v>307</v>
      </c>
      <c r="D96" s="150" t="s">
        <v>305</v>
      </c>
      <c r="F96" s="150" t="s">
        <v>305</v>
      </c>
      <c r="H96" s="150" t="s">
        <v>305</v>
      </c>
      <c r="J96" s="150" t="s">
        <v>307</v>
      </c>
      <c r="K96" s="165" t="s">
        <v>444</v>
      </c>
      <c r="V96" s="57" t="s">
        <v>438</v>
      </c>
      <c r="W96" s="57" t="s">
        <v>445</v>
      </c>
      <c r="X96" s="57">
        <v>181</v>
      </c>
      <c r="AB96" s="166" t="s">
        <v>378</v>
      </c>
      <c r="AC96" s="167" t="s">
        <v>446</v>
      </c>
      <c r="AD96" s="168"/>
      <c r="AE96" s="169">
        <v>0</v>
      </c>
      <c r="AF96" s="38">
        <v>0</v>
      </c>
      <c r="AG96" s="38">
        <v>0</v>
      </c>
      <c r="AH96" s="170">
        <v>0</v>
      </c>
      <c r="AI96" s="171">
        <v>0</v>
      </c>
      <c r="AJ96" s="172">
        <v>0</v>
      </c>
      <c r="AK96" s="171">
        <v>0</v>
      </c>
      <c r="AL96" s="172">
        <v>0</v>
      </c>
      <c r="AM96" s="171">
        <v>0</v>
      </c>
      <c r="AN96" s="171">
        <v>0</v>
      </c>
      <c r="AO96" s="170">
        <v>0</v>
      </c>
      <c r="AP96" s="170">
        <v>5.1239798000000001E-3</v>
      </c>
      <c r="AQ96" s="170">
        <v>5.1239798000000001E-3</v>
      </c>
      <c r="AR96" s="172">
        <v>5.1239798000000001E-3</v>
      </c>
      <c r="AS96" s="173">
        <v>0</v>
      </c>
      <c r="AT96" s="172">
        <v>5.1239798000000001E-3</v>
      </c>
      <c r="AU96" s="173">
        <v>0</v>
      </c>
      <c r="AV96" s="172">
        <v>5.1239798000000001E-3</v>
      </c>
      <c r="AW96" s="173">
        <v>0</v>
      </c>
      <c r="AX96" s="172">
        <v>5.1239798000000001E-3</v>
      </c>
      <c r="AY96" s="173">
        <v>0</v>
      </c>
      <c r="AZ96" s="172">
        <v>5.1239798000000001E-3</v>
      </c>
      <c r="BA96" s="173">
        <v>0</v>
      </c>
      <c r="BB96" s="172">
        <v>0</v>
      </c>
      <c r="BC96" s="173">
        <v>0</v>
      </c>
      <c r="BE96" s="169">
        <v>4.2699831666700002E-4</v>
      </c>
      <c r="BF96" s="169">
        <v>4.2699831666700002E-4</v>
      </c>
      <c r="BG96" s="169">
        <v>4.2699831666700002E-4</v>
      </c>
      <c r="BH96" s="169">
        <v>4.2699831666700002E-4</v>
      </c>
      <c r="BI96" s="169">
        <v>4.2699831666700002E-4</v>
      </c>
      <c r="BJ96" s="169">
        <v>4.2699831666700002E-4</v>
      </c>
      <c r="BK96" s="169">
        <v>4.2699831666700002E-4</v>
      </c>
      <c r="BL96" s="169">
        <v>4.2699831666700002E-4</v>
      </c>
      <c r="BM96" s="169">
        <v>4.2699831666700002E-4</v>
      </c>
      <c r="BN96" s="169">
        <v>4.2699831666700002E-4</v>
      </c>
      <c r="BO96" s="169">
        <v>4.2699831666700002E-4</v>
      </c>
      <c r="BP96" s="169">
        <v>4.2699831666700002E-4</v>
      </c>
      <c r="BQ96" s="174">
        <v>5.1239798000040013E-3</v>
      </c>
    </row>
    <row r="97" spans="2:69" x14ac:dyDescent="0.25">
      <c r="B97" s="150" t="s">
        <v>307</v>
      </c>
      <c r="C97" s="150" t="s">
        <v>307</v>
      </c>
      <c r="D97" s="150" t="s">
        <v>305</v>
      </c>
      <c r="F97" s="150" t="s">
        <v>305</v>
      </c>
      <c r="H97" s="150" t="s">
        <v>305</v>
      </c>
      <c r="J97" s="150" t="s">
        <v>307</v>
      </c>
      <c r="K97" s="165" t="s">
        <v>447</v>
      </c>
      <c r="V97" s="57" t="s">
        <v>438</v>
      </c>
      <c r="W97" s="57" t="s">
        <v>448</v>
      </c>
      <c r="X97" s="57">
        <v>182</v>
      </c>
      <c r="AB97" s="166" t="s">
        <v>378</v>
      </c>
      <c r="AC97" s="167" t="s">
        <v>449</v>
      </c>
      <c r="AD97" s="168"/>
      <c r="AE97" s="169">
        <v>11990715.16</v>
      </c>
      <c r="AF97" s="38">
        <v>8904183.1699999999</v>
      </c>
      <c r="AG97" s="38">
        <v>9058271.0500000007</v>
      </c>
      <c r="AH97" s="170">
        <v>9448975.1568819731</v>
      </c>
      <c r="AI97" s="171">
        <v>2981589.9400000004</v>
      </c>
      <c r="AJ97" s="172">
        <v>8944769.8200000003</v>
      </c>
      <c r="AK97" s="171">
        <v>7077041.5100000007</v>
      </c>
      <c r="AL97" s="172">
        <v>8492449.8120000008</v>
      </c>
      <c r="AM97" s="171">
        <v>7874145.9640683113</v>
      </c>
      <c r="AN97" s="171">
        <v>8651870.7028136626</v>
      </c>
      <c r="AO97" s="170">
        <v>9288464.3314285725</v>
      </c>
      <c r="AP97" s="170">
        <v>11112345.420000002</v>
      </c>
      <c r="AQ97" s="170">
        <v>11112345.419999959</v>
      </c>
      <c r="AR97" s="172">
        <v>2167575.5999999586</v>
      </c>
      <c r="AS97" s="173">
        <v>0.24232882942983977</v>
      </c>
      <c r="AT97" s="172">
        <v>1663370.2631179858</v>
      </c>
      <c r="AU97" s="173">
        <v>0.17603710831078895</v>
      </c>
      <c r="AV97" s="172">
        <v>2054074.3699999582</v>
      </c>
      <c r="AW97" s="173">
        <v>0.22676229919173793</v>
      </c>
      <c r="AX97" s="172">
        <v>2167575.6000000015</v>
      </c>
      <c r="AY97" s="173">
        <v>0.24232882942984457</v>
      </c>
      <c r="AZ97" s="172">
        <v>1663370.2631180286</v>
      </c>
      <c r="BA97" s="173">
        <v>0.17603710831079347</v>
      </c>
      <c r="BB97" s="172">
        <v>-4.2840838432312012E-8</v>
      </c>
      <c r="BC97" s="173">
        <v>-3.8552471879795113E-15</v>
      </c>
      <c r="BE97" s="169">
        <v>926028.78499999619</v>
      </c>
      <c r="BF97" s="169">
        <v>926028.78499999619</v>
      </c>
      <c r="BG97" s="169">
        <v>926028.78499999619</v>
      </c>
      <c r="BH97" s="169">
        <v>926028.78499999619</v>
      </c>
      <c r="BI97" s="169">
        <v>926028.78499999619</v>
      </c>
      <c r="BJ97" s="169">
        <v>926028.78499999619</v>
      </c>
      <c r="BK97" s="169">
        <v>926028.78499999619</v>
      </c>
      <c r="BL97" s="169">
        <v>926028.78499999619</v>
      </c>
      <c r="BM97" s="169">
        <v>926028.78499999619</v>
      </c>
      <c r="BN97" s="169">
        <v>926028.78499999619</v>
      </c>
      <c r="BO97" s="169">
        <v>926028.78499999619</v>
      </c>
      <c r="BP97" s="169">
        <v>926028.78499999619</v>
      </c>
      <c r="BQ97" s="174">
        <v>11112345.419999955</v>
      </c>
    </row>
    <row r="98" spans="2:69" x14ac:dyDescent="0.25">
      <c r="B98" s="150" t="s">
        <v>307</v>
      </c>
      <c r="C98" s="150" t="s">
        <v>307</v>
      </c>
      <c r="D98" s="150" t="s">
        <v>305</v>
      </c>
      <c r="F98" s="150" t="s">
        <v>305</v>
      </c>
      <c r="H98" s="150" t="s">
        <v>305</v>
      </c>
      <c r="J98" s="150" t="s">
        <v>307</v>
      </c>
      <c r="K98" s="165" t="s">
        <v>450</v>
      </c>
      <c r="V98" s="57" t="s">
        <v>438</v>
      </c>
      <c r="W98" s="57" t="s">
        <v>451</v>
      </c>
      <c r="X98" s="57">
        <v>183</v>
      </c>
      <c r="AB98" s="166" t="s">
        <v>378</v>
      </c>
      <c r="AC98" s="167" t="s">
        <v>452</v>
      </c>
      <c r="AD98" s="168"/>
      <c r="AE98" s="169">
        <v>683131.42999999993</v>
      </c>
      <c r="AF98" s="38">
        <v>879513.34</v>
      </c>
      <c r="AG98" s="38">
        <v>986820.64999999991</v>
      </c>
      <c r="AH98" s="170">
        <v>1020399.5251303146</v>
      </c>
      <c r="AI98" s="171">
        <v>410249.13</v>
      </c>
      <c r="AJ98" s="172">
        <v>1230747.3900000001</v>
      </c>
      <c r="AK98" s="171">
        <v>1038307.4099999999</v>
      </c>
      <c r="AL98" s="172">
        <v>1245968.892</v>
      </c>
      <c r="AM98" s="171">
        <v>863354.36831013625</v>
      </c>
      <c r="AN98" s="171">
        <v>1195352.5668201782</v>
      </c>
      <c r="AO98" s="170">
        <v>1233916.8342857128</v>
      </c>
      <c r="AP98" s="170">
        <v>1218417.6000000001</v>
      </c>
      <c r="AQ98" s="170">
        <v>1218417.6000000003</v>
      </c>
      <c r="AR98" s="172">
        <v>-12329.789999999804</v>
      </c>
      <c r="AS98" s="173">
        <v>-1.0018132153016227E-2</v>
      </c>
      <c r="AT98" s="172">
        <v>198018.07486968569</v>
      </c>
      <c r="AU98" s="173">
        <v>0.19405935615698852</v>
      </c>
      <c r="AV98" s="172">
        <v>231596.95000000042</v>
      </c>
      <c r="AW98" s="173">
        <v>0.23469001180711049</v>
      </c>
      <c r="AX98" s="172">
        <v>-12329.790000000037</v>
      </c>
      <c r="AY98" s="173">
        <v>-1.0018132153016416E-2</v>
      </c>
      <c r="AZ98" s="172">
        <v>198018.07486968546</v>
      </c>
      <c r="BA98" s="173">
        <v>0.1940593561569883</v>
      </c>
      <c r="BB98" s="172">
        <v>2.3283064365386963E-10</v>
      </c>
      <c r="BC98" s="173">
        <v>1.9109264644065354E-16</v>
      </c>
      <c r="BE98" s="169">
        <v>100897.71712328767</v>
      </c>
      <c r="BF98" s="169">
        <v>102481.00205479453</v>
      </c>
      <c r="BG98" s="169">
        <v>102580.71712328767</v>
      </c>
      <c r="BH98" s="169">
        <v>100897.71712328767</v>
      </c>
      <c r="BI98" s="169">
        <v>100595.57191780822</v>
      </c>
      <c r="BJ98" s="169">
        <v>100897.71712328767</v>
      </c>
      <c r="BK98" s="169">
        <v>100797.00205479453</v>
      </c>
      <c r="BL98" s="169">
        <v>105880.71712328767</v>
      </c>
      <c r="BM98" s="169">
        <v>100797.00205479453</v>
      </c>
      <c r="BN98" s="169">
        <v>100897.71712328767</v>
      </c>
      <c r="BO98" s="169">
        <v>100897.71712328767</v>
      </c>
      <c r="BP98" s="169">
        <v>100797.00205479453</v>
      </c>
      <c r="BQ98" s="174">
        <v>1218417.6000000001</v>
      </c>
    </row>
    <row r="99" spans="2:69" x14ac:dyDescent="0.25">
      <c r="B99" s="150" t="s">
        <v>307</v>
      </c>
      <c r="C99" s="150" t="s">
        <v>307</v>
      </c>
      <c r="D99" s="150" t="s">
        <v>305</v>
      </c>
      <c r="F99" s="150" t="s">
        <v>305</v>
      </c>
      <c r="H99" s="150" t="s">
        <v>305</v>
      </c>
      <c r="J99" s="150" t="s">
        <v>307</v>
      </c>
      <c r="K99" s="165" t="s">
        <v>453</v>
      </c>
      <c r="V99" s="57" t="s">
        <v>438</v>
      </c>
      <c r="W99" s="57" t="s">
        <v>454</v>
      </c>
      <c r="X99" s="57">
        <v>184</v>
      </c>
      <c r="AB99" s="166" t="s">
        <v>378</v>
      </c>
      <c r="AC99" s="167" t="s">
        <v>455</v>
      </c>
      <c r="AD99" s="168"/>
      <c r="AE99" s="169">
        <v>866484.0199999999</v>
      </c>
      <c r="AF99" s="38">
        <v>1087435.2499999998</v>
      </c>
      <c r="AG99" s="38">
        <v>447310.82000000007</v>
      </c>
      <c r="AH99" s="170">
        <v>1107553.8871388021</v>
      </c>
      <c r="AI99" s="171">
        <v>108774.12999999999</v>
      </c>
      <c r="AJ99" s="172">
        <v>326322.38999999996</v>
      </c>
      <c r="AK99" s="171">
        <v>291671.40999999997</v>
      </c>
      <c r="AL99" s="172">
        <v>350005.69199999992</v>
      </c>
      <c r="AM99" s="171">
        <v>922961.57261566841</v>
      </c>
      <c r="AN99" s="171">
        <v>476263.72452313366</v>
      </c>
      <c r="AO99" s="170">
        <v>330288.10285714315</v>
      </c>
      <c r="AP99" s="170">
        <v>555993.44999999995</v>
      </c>
      <c r="AQ99" s="170">
        <v>555993.45000000054</v>
      </c>
      <c r="AR99" s="172">
        <v>229671.06000000058</v>
      </c>
      <c r="AS99" s="173">
        <v>0.70381643135183158</v>
      </c>
      <c r="AT99" s="172">
        <v>-551560.43713880156</v>
      </c>
      <c r="AU99" s="173">
        <v>-0.49799873716634635</v>
      </c>
      <c r="AV99" s="172">
        <v>108682.63000000047</v>
      </c>
      <c r="AW99" s="173">
        <v>0.2429689270650785</v>
      </c>
      <c r="AX99" s="172">
        <v>229671.06</v>
      </c>
      <c r="AY99" s="173">
        <v>0.70381643135182981</v>
      </c>
      <c r="AZ99" s="172">
        <v>-551560.43713880214</v>
      </c>
      <c r="BA99" s="173">
        <v>-0.49799873716634691</v>
      </c>
      <c r="BB99" s="172">
        <v>5.8207660913467407E-10</v>
      </c>
      <c r="BC99" s="173">
        <v>1.0469127093757564E-15</v>
      </c>
      <c r="BE99" s="169">
        <v>46332.787500000035</v>
      </c>
      <c r="BF99" s="169">
        <v>46332.787500000035</v>
      </c>
      <c r="BG99" s="169">
        <v>46332.787500000035</v>
      </c>
      <c r="BH99" s="169">
        <v>46332.787500000035</v>
      </c>
      <c r="BI99" s="169">
        <v>46332.787500000035</v>
      </c>
      <c r="BJ99" s="169">
        <v>46332.787500000035</v>
      </c>
      <c r="BK99" s="169">
        <v>46332.787500000035</v>
      </c>
      <c r="BL99" s="169">
        <v>46332.787500000035</v>
      </c>
      <c r="BM99" s="169">
        <v>46332.787500000035</v>
      </c>
      <c r="BN99" s="169">
        <v>46332.787500000035</v>
      </c>
      <c r="BO99" s="169">
        <v>46332.787500000035</v>
      </c>
      <c r="BP99" s="169">
        <v>46332.787500000035</v>
      </c>
      <c r="BQ99" s="174">
        <v>555993.45000000042</v>
      </c>
    </row>
    <row r="100" spans="2:69" x14ac:dyDescent="0.25">
      <c r="B100" s="150" t="s">
        <v>307</v>
      </c>
      <c r="C100" s="150" t="s">
        <v>307</v>
      </c>
      <c r="D100" s="150" t="s">
        <v>305</v>
      </c>
      <c r="F100" s="150" t="s">
        <v>305</v>
      </c>
      <c r="H100" s="150" t="s">
        <v>305</v>
      </c>
      <c r="J100" s="150" t="s">
        <v>307</v>
      </c>
      <c r="K100" s="165" t="s">
        <v>456</v>
      </c>
      <c r="V100" s="57" t="s">
        <v>438</v>
      </c>
      <c r="W100" s="57" t="s">
        <v>438</v>
      </c>
      <c r="X100" s="57">
        <v>185</v>
      </c>
      <c r="AB100" s="166" t="s">
        <v>378</v>
      </c>
      <c r="AC100" s="167" t="s">
        <v>439</v>
      </c>
      <c r="AD100" s="168"/>
      <c r="AE100" s="169">
        <v>4003283.2399999998</v>
      </c>
      <c r="AF100" s="38">
        <v>4363565.2699999996</v>
      </c>
      <c r="AG100" s="38">
        <v>3822765.83</v>
      </c>
      <c r="AH100" s="170">
        <v>2820067.0428916318</v>
      </c>
      <c r="AI100" s="171">
        <v>2898979.56</v>
      </c>
      <c r="AJ100" s="172">
        <v>8696938.6799999997</v>
      </c>
      <c r="AK100" s="171">
        <v>4844406.09</v>
      </c>
      <c r="AL100" s="172">
        <v>5813287.3080000002</v>
      </c>
      <c r="AM100" s="171">
        <v>2350055.86907636</v>
      </c>
      <c r="AN100" s="171">
        <v>5314417.2638152717</v>
      </c>
      <c r="AO100" s="170">
        <v>3708549.9300242537</v>
      </c>
      <c r="AP100" s="170">
        <v>3393936.9300242574</v>
      </c>
      <c r="AQ100" s="170">
        <v>3708549.9300242565</v>
      </c>
      <c r="AR100" s="172">
        <v>-4988388.7499757428</v>
      </c>
      <c r="AS100" s="173">
        <v>-0.57357984614141755</v>
      </c>
      <c r="AT100" s="172">
        <v>888482.88713262463</v>
      </c>
      <c r="AU100" s="173">
        <v>0.31505736339572787</v>
      </c>
      <c r="AV100" s="172">
        <v>-114215.89997574361</v>
      </c>
      <c r="AW100" s="173">
        <v>-2.9877817542316897E-2</v>
      </c>
      <c r="AX100" s="172">
        <v>-5303001.7499757428</v>
      </c>
      <c r="AY100" s="173">
        <v>-0.60975498909413295</v>
      </c>
      <c r="AZ100" s="172">
        <v>573869.88713262556</v>
      </c>
      <c r="BA100" s="173">
        <v>0.20349512206780468</v>
      </c>
      <c r="BB100" s="172">
        <v>314612.99999999907</v>
      </c>
      <c r="BC100" s="173">
        <v>9.2698540511107985E-2</v>
      </c>
      <c r="BE100" s="169">
        <v>309045.82750202133</v>
      </c>
      <c r="BF100" s="169">
        <v>309045.82750202133</v>
      </c>
      <c r="BG100" s="169">
        <v>309045.82750202133</v>
      </c>
      <c r="BH100" s="169">
        <v>309045.82750202133</v>
      </c>
      <c r="BI100" s="169">
        <v>309045.82750202133</v>
      </c>
      <c r="BJ100" s="169">
        <v>309045.82750202133</v>
      </c>
      <c r="BK100" s="169">
        <v>309045.82750202133</v>
      </c>
      <c r="BL100" s="169">
        <v>309045.82750202133</v>
      </c>
      <c r="BM100" s="169">
        <v>309045.82750202133</v>
      </c>
      <c r="BN100" s="169">
        <v>309045.82750202133</v>
      </c>
      <c r="BO100" s="169">
        <v>309045.82750202133</v>
      </c>
      <c r="BP100" s="169">
        <v>309045.82750202133</v>
      </c>
      <c r="BQ100" s="174">
        <v>3708549.9300242569</v>
      </c>
    </row>
    <row r="101" spans="2:69" x14ac:dyDescent="0.25">
      <c r="B101" s="150" t="s">
        <v>307</v>
      </c>
      <c r="C101" s="150" t="s">
        <v>307</v>
      </c>
      <c r="D101" s="150" t="s">
        <v>305</v>
      </c>
      <c r="F101" s="150" t="s">
        <v>305</v>
      </c>
      <c r="H101" s="150" t="s">
        <v>305</v>
      </c>
      <c r="J101" s="150" t="s">
        <v>307</v>
      </c>
      <c r="K101" s="165" t="s">
        <v>457</v>
      </c>
      <c r="V101" s="57" t="s">
        <v>438</v>
      </c>
      <c r="W101" s="57" t="s">
        <v>458</v>
      </c>
      <c r="X101" s="57">
        <v>186</v>
      </c>
      <c r="AB101" s="166" t="s">
        <v>378</v>
      </c>
      <c r="AC101" s="167" t="s">
        <v>459</v>
      </c>
      <c r="AD101" s="168"/>
      <c r="AE101" s="169">
        <v>1833896.5</v>
      </c>
      <c r="AF101" s="38">
        <v>5645432.6500000004</v>
      </c>
      <c r="AG101" s="38">
        <v>4967193.54</v>
      </c>
      <c r="AH101" s="170">
        <v>413656.12215363479</v>
      </c>
      <c r="AI101" s="171">
        <v>54022.06</v>
      </c>
      <c r="AJ101" s="172">
        <v>162066.18</v>
      </c>
      <c r="AK101" s="171">
        <v>124657.66</v>
      </c>
      <c r="AL101" s="172">
        <v>149589.19199999998</v>
      </c>
      <c r="AM101" s="171">
        <v>344713.43512802891</v>
      </c>
      <c r="AN101" s="171">
        <v>193600.34702560588</v>
      </c>
      <c r="AO101" s="170">
        <v>139613.57142857151</v>
      </c>
      <c r="AP101" s="170">
        <v>514043.46999999962</v>
      </c>
      <c r="AQ101" s="170">
        <v>514043.46999999927</v>
      </c>
      <c r="AR101" s="172">
        <v>351977.28999999928</v>
      </c>
      <c r="AS101" s="173">
        <v>2.1718120955278843</v>
      </c>
      <c r="AT101" s="172">
        <v>100387.34784636449</v>
      </c>
      <c r="AU101" s="173">
        <v>0.24268309465290572</v>
      </c>
      <c r="AV101" s="172">
        <v>-4453150.07</v>
      </c>
      <c r="AW101" s="173">
        <v>-0.89651229293553969</v>
      </c>
      <c r="AX101" s="172">
        <v>351977.28999999963</v>
      </c>
      <c r="AY101" s="173">
        <v>2.1718120955278866</v>
      </c>
      <c r="AZ101" s="172">
        <v>100387.34784636484</v>
      </c>
      <c r="BA101" s="173">
        <v>0.24268309465290658</v>
      </c>
      <c r="BB101" s="172">
        <v>-3.4924596548080444E-10</v>
      </c>
      <c r="BC101" s="173">
        <v>-6.794093999108766E-16</v>
      </c>
      <c r="BE101" s="169">
        <v>42836.955833333268</v>
      </c>
      <c r="BF101" s="169">
        <v>42836.955833333268</v>
      </c>
      <c r="BG101" s="169">
        <v>42836.955833333268</v>
      </c>
      <c r="BH101" s="169">
        <v>42836.955833333268</v>
      </c>
      <c r="BI101" s="169">
        <v>42836.955833333268</v>
      </c>
      <c r="BJ101" s="169">
        <v>42836.955833333268</v>
      </c>
      <c r="BK101" s="169">
        <v>42836.955833333268</v>
      </c>
      <c r="BL101" s="169">
        <v>42836.955833333268</v>
      </c>
      <c r="BM101" s="169">
        <v>42836.955833333268</v>
      </c>
      <c r="BN101" s="169">
        <v>42836.955833333268</v>
      </c>
      <c r="BO101" s="169">
        <v>42836.955833333268</v>
      </c>
      <c r="BP101" s="169">
        <v>42836.955833333268</v>
      </c>
      <c r="BQ101" s="174">
        <v>514043.4699999991</v>
      </c>
    </row>
    <row r="102" spans="2:69" hidden="1" x14ac:dyDescent="0.25">
      <c r="B102" s="150" t="s">
        <v>305</v>
      </c>
      <c r="C102" s="150" t="s">
        <v>305</v>
      </c>
      <c r="D102" s="150" t="s">
        <v>305</v>
      </c>
      <c r="E102" s="150" t="s">
        <v>305</v>
      </c>
      <c r="F102" s="150" t="s">
        <v>305</v>
      </c>
      <c r="G102" s="150" t="s">
        <v>305</v>
      </c>
      <c r="H102" s="150" t="s">
        <v>305</v>
      </c>
      <c r="I102" s="150" t="s">
        <v>305</v>
      </c>
      <c r="J102" s="150" t="s">
        <v>305</v>
      </c>
      <c r="K102" s="57" t="s">
        <v>310</v>
      </c>
      <c r="AC102" s="175"/>
      <c r="AD102" s="168"/>
      <c r="AE102" s="175"/>
      <c r="AH102" s="168"/>
      <c r="AI102" s="288"/>
      <c r="AK102" s="289"/>
      <c r="AL102" s="290"/>
      <c r="AM102" s="291"/>
      <c r="AN102" s="291"/>
      <c r="AO102" s="290"/>
      <c r="AP102" s="290"/>
      <c r="AQ102" s="290"/>
      <c r="AR102" s="290"/>
      <c r="AS102" s="292"/>
      <c r="AT102" s="290"/>
      <c r="AU102" s="292"/>
      <c r="AV102" s="290"/>
      <c r="AW102" s="292"/>
      <c r="AX102" s="290"/>
      <c r="AY102" s="292"/>
      <c r="AZ102" s="290"/>
      <c r="BA102" s="292"/>
      <c r="BB102" s="290"/>
      <c r="BC102" s="292"/>
      <c r="BE102" s="175"/>
      <c r="BQ102" s="168"/>
    </row>
    <row r="103" spans="2:69" ht="17.25" x14ac:dyDescent="0.3">
      <c r="D103" s="150" t="s">
        <v>305</v>
      </c>
      <c r="F103" s="150" t="s">
        <v>305</v>
      </c>
      <c r="H103" s="150" t="s">
        <v>305</v>
      </c>
      <c r="AB103" s="57" t="s">
        <v>378</v>
      </c>
      <c r="AC103" s="293" t="s">
        <v>460</v>
      </c>
      <c r="AD103" s="294"/>
      <c r="AE103" s="295">
        <v>21394397.849999998</v>
      </c>
      <c r="AF103" s="296">
        <v>22681043.140000001</v>
      </c>
      <c r="AG103" s="296">
        <v>21349042.970000003</v>
      </c>
      <c r="AH103" s="296">
        <v>16207716.718196357</v>
      </c>
      <c r="AI103" s="297">
        <v>7036323.1900000004</v>
      </c>
      <c r="AJ103" s="296">
        <v>21108969.57</v>
      </c>
      <c r="AK103" s="297">
        <v>14752881.550000001</v>
      </c>
      <c r="AL103" s="296">
        <v>17703457.860000003</v>
      </c>
      <c r="AM103" s="297">
        <v>13519452.029198505</v>
      </c>
      <c r="AN103" s="297">
        <v>17441146.238997854</v>
      </c>
      <c r="AO103" s="296">
        <v>16190349.312881397</v>
      </c>
      <c r="AP103" s="296">
        <v>17619484.875148237</v>
      </c>
      <c r="AQ103" s="296">
        <v>17934097.875148196</v>
      </c>
      <c r="AR103" s="296">
        <v>-3174871.6948518045</v>
      </c>
      <c r="AS103" s="298">
        <v>-0.15040391641683551</v>
      </c>
      <c r="AT103" s="296">
        <v>1726381.1569518391</v>
      </c>
      <c r="AU103" s="298">
        <v>0.10651600018487711</v>
      </c>
      <c r="AV103" s="296">
        <v>-3414945.0948518068</v>
      </c>
      <c r="AW103" s="298">
        <v>-0.15995776015114771</v>
      </c>
      <c r="AX103" s="296">
        <v>-3489484.6948517635</v>
      </c>
      <c r="AY103" s="298">
        <v>-0.16530814937603625</v>
      </c>
      <c r="AZ103" s="296">
        <v>1411768.1569518801</v>
      </c>
      <c r="BA103" s="298">
        <v>8.7104691024547098E-2</v>
      </c>
      <c r="BB103" s="296">
        <v>314612.99999995902</v>
      </c>
      <c r="BC103" s="298">
        <v>1.7855970377642048E-2</v>
      </c>
      <c r="BE103" s="276">
        <v>1493871.073385637</v>
      </c>
      <c r="BF103" s="296">
        <v>1495454.3583171437</v>
      </c>
      <c r="BG103" s="296">
        <v>1495554.073385637</v>
      </c>
      <c r="BH103" s="296">
        <v>1493871.073385637</v>
      </c>
      <c r="BI103" s="296">
        <v>1493568.9281801574</v>
      </c>
      <c r="BJ103" s="296">
        <v>1493871.073385637</v>
      </c>
      <c r="BK103" s="296">
        <v>1493770.3583171437</v>
      </c>
      <c r="BL103" s="296">
        <v>1498854.073385637</v>
      </c>
      <c r="BM103" s="296">
        <v>1493770.3583171437</v>
      </c>
      <c r="BN103" s="296">
        <v>1493871.073385637</v>
      </c>
      <c r="BO103" s="296">
        <v>1493871.073385637</v>
      </c>
      <c r="BP103" s="296">
        <v>1493770.3583171437</v>
      </c>
      <c r="BQ103" s="299">
        <v>17934097.875148192</v>
      </c>
    </row>
    <row r="104" spans="2:69" ht="17.25" x14ac:dyDescent="0.3">
      <c r="D104" s="150" t="s">
        <v>305</v>
      </c>
      <c r="F104" s="150" t="s">
        <v>305</v>
      </c>
      <c r="H104" s="150" t="s">
        <v>305</v>
      </c>
      <c r="K104" s="280" t="s">
        <v>461</v>
      </c>
      <c r="V104" s="57" t="s">
        <v>438</v>
      </c>
      <c r="AB104" s="166" t="s">
        <v>378</v>
      </c>
      <c r="AC104" s="274" t="s">
        <v>461</v>
      </c>
      <c r="AD104" s="168"/>
      <c r="AE104" s="275">
        <v>248739959.69000009</v>
      </c>
      <c r="AF104" s="276">
        <v>263067663.52999997</v>
      </c>
      <c r="AG104" s="276">
        <v>273474553.07000005</v>
      </c>
      <c r="AH104" s="276">
        <v>291210009.71819639</v>
      </c>
      <c r="AI104" s="277">
        <v>103198808.99000002</v>
      </c>
      <c r="AJ104" s="276">
        <v>309596426.97000021</v>
      </c>
      <c r="AK104" s="277">
        <v>263125150.01999998</v>
      </c>
      <c r="AL104" s="276">
        <v>315750180.02400023</v>
      </c>
      <c r="AM104" s="277">
        <v>242589376.95202789</v>
      </c>
      <c r="AN104" s="277">
        <v>311745782.7861684</v>
      </c>
      <c r="AO104" s="276">
        <v>307720295.3170597</v>
      </c>
      <c r="AP104" s="276">
        <v>315632531.25201386</v>
      </c>
      <c r="AQ104" s="276">
        <v>325606427.21759772</v>
      </c>
      <c r="AR104" s="276">
        <v>16010000.247597516</v>
      </c>
      <c r="AS104" s="278">
        <v>5.1712483907796779E-2</v>
      </c>
      <c r="AT104" s="276">
        <v>34396417.499401331</v>
      </c>
      <c r="AU104" s="278">
        <v>0.11811550548240669</v>
      </c>
      <c r="AV104" s="276">
        <v>52131874.147597671</v>
      </c>
      <c r="AW104" s="278">
        <v>0.19062787949507576</v>
      </c>
      <c r="AX104" s="276">
        <v>6036104.2820136547</v>
      </c>
      <c r="AY104" s="278">
        <v>1.9496685866463671E-2</v>
      </c>
      <c r="AZ104" s="276">
        <v>24422521.53381747</v>
      </c>
      <c r="BA104" s="278">
        <v>8.3865666422150514E-2</v>
      </c>
      <c r="BB104" s="276">
        <v>9973895.9655838609</v>
      </c>
      <c r="BC104" s="278">
        <v>3.1599708452169327E-2</v>
      </c>
      <c r="BE104" s="300">
        <v>28302236.004623849</v>
      </c>
      <c r="BF104" s="276">
        <v>25600355.317539979</v>
      </c>
      <c r="BG104" s="276">
        <v>26493082.61925884</v>
      </c>
      <c r="BH104" s="276">
        <v>26879165.265692983</v>
      </c>
      <c r="BI104" s="276">
        <v>25452195.370397389</v>
      </c>
      <c r="BJ104" s="276">
        <v>27950561.896637268</v>
      </c>
      <c r="BK104" s="276">
        <v>27853058.918937754</v>
      </c>
      <c r="BL104" s="276">
        <v>27575889.743156992</v>
      </c>
      <c r="BM104" s="276">
        <v>27411137.030605335</v>
      </c>
      <c r="BN104" s="276">
        <v>27789325.47909911</v>
      </c>
      <c r="BO104" s="276">
        <v>27731150.169871569</v>
      </c>
      <c r="BP104" s="276">
        <v>26568269.401776731</v>
      </c>
      <c r="BQ104" s="276">
        <v>325606427.21759772</v>
      </c>
    </row>
    <row r="105" spans="2:69" ht="10.5" customHeight="1" x14ac:dyDescent="0.3">
      <c r="D105" s="150" t="s">
        <v>305</v>
      </c>
      <c r="F105" s="150" t="s">
        <v>305</v>
      </c>
      <c r="H105" s="150" t="s">
        <v>305</v>
      </c>
      <c r="AC105" s="274"/>
      <c r="AD105" s="168"/>
      <c r="AE105" s="275"/>
      <c r="AI105" s="277"/>
      <c r="AS105" s="271"/>
      <c r="AU105" s="271"/>
      <c r="AW105" s="271"/>
      <c r="AY105" s="271"/>
      <c r="BA105" s="271"/>
      <c r="BB105" s="57"/>
      <c r="BC105" s="271"/>
      <c r="BE105" s="276"/>
      <c r="BF105" s="276"/>
      <c r="BG105" s="276"/>
      <c r="BH105" s="276"/>
      <c r="BI105" s="276"/>
      <c r="BJ105" s="276"/>
      <c r="BK105" s="276"/>
      <c r="BL105" s="276"/>
      <c r="BM105" s="276"/>
      <c r="BN105" s="276"/>
      <c r="BO105" s="276"/>
      <c r="BP105" s="276"/>
      <c r="BQ105" s="279"/>
    </row>
    <row r="106" spans="2:69" ht="17.25" x14ac:dyDescent="0.3">
      <c r="D106" s="150" t="s">
        <v>305</v>
      </c>
      <c r="F106" s="150" t="s">
        <v>305</v>
      </c>
      <c r="H106" s="150" t="s">
        <v>305</v>
      </c>
      <c r="V106" s="57" t="s">
        <v>462</v>
      </c>
      <c r="W106" s="269" t="s">
        <v>463</v>
      </c>
      <c r="AB106" s="166" t="s">
        <v>411</v>
      </c>
      <c r="AC106" s="301" t="s">
        <v>464</v>
      </c>
      <c r="AD106" s="168"/>
      <c r="AE106" s="302">
        <v>93.106339101111161</v>
      </c>
      <c r="AF106" s="303">
        <v>93.910909525087888</v>
      </c>
      <c r="AG106" s="303">
        <v>98.085023124217471</v>
      </c>
      <c r="AH106" s="303">
        <v>92.961475935385195</v>
      </c>
      <c r="AI106" s="304">
        <v>97.320584244647364</v>
      </c>
      <c r="AJ106" s="303">
        <v>97.320584244647364</v>
      </c>
      <c r="AK106" s="304">
        <v>94.925757850326676</v>
      </c>
      <c r="AL106" s="303">
        <v>94.925757850326676</v>
      </c>
      <c r="AM106" s="304">
        <v>93.103463307764969</v>
      </c>
      <c r="AN106" s="304">
        <v>94.480056173045085</v>
      </c>
      <c r="AO106" s="303">
        <v>96.244391653172016</v>
      </c>
      <c r="AP106" s="303">
        <v>97.471200283288098</v>
      </c>
      <c r="AQ106" s="303">
        <v>97.471200283288127</v>
      </c>
      <c r="AR106" s="303">
        <v>-0.15061603864076289</v>
      </c>
      <c r="AS106" s="278">
        <v>-1.5476277686757391E-3</v>
      </c>
      <c r="AT106" s="303">
        <v>-4.5097243479029316</v>
      </c>
      <c r="AU106" s="278">
        <v>-4.8511755031057265E-2</v>
      </c>
      <c r="AV106" s="303">
        <v>0.61382284092934469</v>
      </c>
      <c r="AW106" s="278">
        <v>6.258068983192094E-3</v>
      </c>
      <c r="AX106" s="276">
        <v>-0.15061603864073447</v>
      </c>
      <c r="AY106" s="278">
        <v>-1.5476277686754471E-3</v>
      </c>
      <c r="AZ106" s="276">
        <v>-4.5097243479029032</v>
      </c>
      <c r="BA106" s="278">
        <v>-4.8511755031056959E-2</v>
      </c>
      <c r="BB106" s="303">
        <v>-2.8421709430404007E-14</v>
      </c>
      <c r="BC106" s="278">
        <v>-2.9159084270840814E-16</v>
      </c>
      <c r="BE106" s="303">
        <v>97.472572138260219</v>
      </c>
      <c r="BF106" s="303">
        <v>97.47018774843518</v>
      </c>
      <c r="BG106" s="303">
        <v>97.472572138260219</v>
      </c>
      <c r="BH106" s="303">
        <v>97.472572138260219</v>
      </c>
      <c r="BI106" s="303">
        <v>97.471000000000004</v>
      </c>
      <c r="BJ106" s="303">
        <v>97.472572138260219</v>
      </c>
      <c r="BK106" s="303">
        <v>97.47018774843518</v>
      </c>
      <c r="BL106" s="303">
        <v>97.472572138260219</v>
      </c>
      <c r="BM106" s="303">
        <v>97.47018774843518</v>
      </c>
      <c r="BN106" s="303">
        <v>97.472572138260219</v>
      </c>
      <c r="BO106" s="303">
        <v>97.472572138260219</v>
      </c>
      <c r="BP106" s="303">
        <v>97.47018774843518</v>
      </c>
      <c r="BQ106" s="305">
        <v>97.471200283288127</v>
      </c>
    </row>
    <row r="107" spans="2:69" ht="17.25" x14ac:dyDescent="0.3">
      <c r="D107" s="150" t="s">
        <v>305</v>
      </c>
      <c r="F107" s="150" t="s">
        <v>305</v>
      </c>
      <c r="H107" s="150" t="s">
        <v>305</v>
      </c>
      <c r="V107" s="57" t="s">
        <v>462</v>
      </c>
      <c r="W107" s="269" t="s">
        <v>465</v>
      </c>
      <c r="AB107" s="166" t="s">
        <v>411</v>
      </c>
      <c r="AC107" s="301" t="s">
        <v>466</v>
      </c>
      <c r="AD107" s="168"/>
      <c r="AE107" s="302">
        <v>1259.046361022203</v>
      </c>
      <c r="AF107" s="303">
        <v>1310.2656116438329</v>
      </c>
      <c r="AG107" s="303">
        <v>1299.433355570822</v>
      </c>
      <c r="AH107" s="303">
        <v>1328.9455341487007</v>
      </c>
      <c r="AI107" s="304">
        <v>1320.8895014654408</v>
      </c>
      <c r="AJ107" s="303">
        <v>1320.8895014654408</v>
      </c>
      <c r="AK107" s="304">
        <v>1315.3279375771515</v>
      </c>
      <c r="AL107" s="303">
        <v>1315.3279375771515</v>
      </c>
      <c r="AM107" s="304">
        <v>1328.6340597627927</v>
      </c>
      <c r="AN107" s="304">
        <v>1317.8570883903121</v>
      </c>
      <c r="AO107" s="303">
        <v>1319.8841791845939</v>
      </c>
      <c r="AP107" s="303">
        <v>1354.2263686651772</v>
      </c>
      <c r="AQ107" s="303">
        <v>1354.2263686651772</v>
      </c>
      <c r="AR107" s="303">
        <v>-33.336867199736389</v>
      </c>
      <c r="AS107" s="278">
        <v>-2.5238195293967668E-2</v>
      </c>
      <c r="AT107" s="303">
        <v>-25.280834516476489</v>
      </c>
      <c r="AU107" s="278">
        <v>-1.9023228467125217E-2</v>
      </c>
      <c r="AV107" s="303">
        <v>-54.793013094355274</v>
      </c>
      <c r="AW107" s="278">
        <v>-4.2166851312113278E-2</v>
      </c>
      <c r="AX107" s="276">
        <v>-33.336867199736389</v>
      </c>
      <c r="AY107" s="278">
        <v>-2.5238195293967668E-2</v>
      </c>
      <c r="AZ107" s="276">
        <v>-25.280834516476489</v>
      </c>
      <c r="BA107" s="278">
        <v>-1.9023228467125217E-2</v>
      </c>
      <c r="BB107" s="303">
        <v>0</v>
      </c>
      <c r="BC107" s="278">
        <v>0</v>
      </c>
      <c r="BE107" s="303">
        <v>1353.1022339979304</v>
      </c>
      <c r="BF107" s="303">
        <v>1355.1227535819785</v>
      </c>
      <c r="BG107" s="303">
        <v>1354.0227707831414</v>
      </c>
      <c r="BH107" s="303">
        <v>1354.7409354857728</v>
      </c>
      <c r="BI107" s="303">
        <v>1352.5537333624002</v>
      </c>
      <c r="BJ107" s="303">
        <v>1353.4564116553772</v>
      </c>
      <c r="BK107" s="303">
        <v>1353.0663526609139</v>
      </c>
      <c r="BL107" s="303">
        <v>1353.6037025272187</v>
      </c>
      <c r="BM107" s="303">
        <v>1354.4456216973942</v>
      </c>
      <c r="BN107" s="303">
        <v>1356.1121481503687</v>
      </c>
      <c r="BO107" s="303">
        <v>1355.1938711184614</v>
      </c>
      <c r="BP107" s="303">
        <v>1355.2417960765688</v>
      </c>
      <c r="BQ107" s="305">
        <v>1354.2263686651772</v>
      </c>
    </row>
    <row r="108" spans="2:69" ht="10.5" customHeight="1" x14ac:dyDescent="0.3">
      <c r="D108" s="150" t="s">
        <v>305</v>
      </c>
      <c r="F108" s="150" t="s">
        <v>305</v>
      </c>
      <c r="H108" s="150" t="s">
        <v>305</v>
      </c>
      <c r="AC108" s="274"/>
      <c r="AD108" s="168"/>
      <c r="AE108" s="275"/>
      <c r="AI108" s="277"/>
      <c r="AS108" s="271"/>
      <c r="AU108" s="271"/>
      <c r="AW108" s="271"/>
      <c r="AY108" s="271"/>
      <c r="BA108" s="271"/>
      <c r="BB108" s="57"/>
      <c r="BC108" s="271"/>
      <c r="BE108" s="276"/>
      <c r="BF108" s="276"/>
      <c r="BG108" s="276"/>
      <c r="BH108" s="276"/>
      <c r="BI108" s="276"/>
      <c r="BJ108" s="276"/>
      <c r="BK108" s="276"/>
      <c r="BL108" s="276"/>
      <c r="BM108" s="276"/>
      <c r="BN108" s="276"/>
      <c r="BO108" s="276"/>
      <c r="BP108" s="276"/>
      <c r="BQ108" s="279"/>
    </row>
    <row r="109" spans="2:69" ht="17.25" x14ac:dyDescent="0.3">
      <c r="D109" s="150" t="s">
        <v>305</v>
      </c>
      <c r="F109" s="150" t="s">
        <v>305</v>
      </c>
      <c r="H109" s="150" t="s">
        <v>305</v>
      </c>
      <c r="K109" s="269" t="s">
        <v>467</v>
      </c>
      <c r="AC109" s="270" t="s">
        <v>53</v>
      </c>
      <c r="AD109" s="168"/>
      <c r="AE109" s="275"/>
      <c r="AI109" s="277"/>
      <c r="AS109" s="271"/>
      <c r="AU109" s="271"/>
      <c r="AW109" s="271"/>
      <c r="AY109" s="271"/>
      <c r="BA109" s="271"/>
      <c r="BB109" s="57"/>
      <c r="BC109" s="271"/>
      <c r="BE109" s="276"/>
      <c r="BF109" s="276"/>
      <c r="BG109" s="276"/>
      <c r="BH109" s="276"/>
      <c r="BI109" s="276"/>
      <c r="BJ109" s="276"/>
      <c r="BK109" s="276"/>
      <c r="BL109" s="276"/>
      <c r="BM109" s="276"/>
      <c r="BN109" s="276"/>
      <c r="BO109" s="276"/>
      <c r="BP109" s="276"/>
      <c r="BQ109" s="279"/>
    </row>
    <row r="110" spans="2:69" hidden="1" x14ac:dyDescent="0.25">
      <c r="B110" s="150" t="s">
        <v>305</v>
      </c>
      <c r="C110" s="150" t="s">
        <v>305</v>
      </c>
      <c r="D110" s="150" t="s">
        <v>305</v>
      </c>
      <c r="E110" s="150" t="s">
        <v>305</v>
      </c>
      <c r="F110" s="150" t="s">
        <v>305</v>
      </c>
      <c r="G110" s="150" t="s">
        <v>305</v>
      </c>
      <c r="H110" s="150" t="s">
        <v>305</v>
      </c>
      <c r="I110" s="150" t="s">
        <v>305</v>
      </c>
      <c r="J110" s="150" t="s">
        <v>305</v>
      </c>
      <c r="K110" s="57" t="s">
        <v>468</v>
      </c>
      <c r="AC110" s="175"/>
      <c r="AD110" s="168"/>
      <c r="AE110" s="175"/>
      <c r="AS110" s="271"/>
      <c r="AU110" s="271"/>
      <c r="AW110" s="271"/>
      <c r="AY110" s="271"/>
      <c r="BA110" s="271"/>
      <c r="BB110" s="57"/>
      <c r="BC110" s="271"/>
      <c r="BQ110" s="168"/>
    </row>
    <row r="111" spans="2:69" x14ac:dyDescent="0.25">
      <c r="B111" s="150" t="s">
        <v>307</v>
      </c>
      <c r="C111" s="150" t="s">
        <v>307</v>
      </c>
      <c r="D111" s="150" t="s">
        <v>305</v>
      </c>
      <c r="F111" s="150" t="s">
        <v>305</v>
      </c>
      <c r="H111" s="150" t="s">
        <v>305</v>
      </c>
      <c r="J111" s="150" t="s">
        <v>307</v>
      </c>
      <c r="K111" s="165" t="s">
        <v>469</v>
      </c>
      <c r="V111" s="57" t="s">
        <v>467</v>
      </c>
      <c r="W111" s="57" t="s">
        <v>470</v>
      </c>
      <c r="X111" s="57">
        <v>220</v>
      </c>
      <c r="AB111" s="166" t="s">
        <v>307</v>
      </c>
      <c r="AC111" s="167" t="s">
        <v>471</v>
      </c>
      <c r="AD111" s="168"/>
      <c r="AE111" s="169">
        <v>27961602.659999996</v>
      </c>
      <c r="AF111" s="38">
        <v>30366297.57</v>
      </c>
      <c r="AG111" s="38">
        <v>32758812.489999998</v>
      </c>
      <c r="AH111" s="170">
        <v>30343886.780702662</v>
      </c>
      <c r="AI111" s="171">
        <v>10745579.140000001</v>
      </c>
      <c r="AJ111" s="172">
        <v>32236737.420000002</v>
      </c>
      <c r="AK111" s="171">
        <v>26184217.199999999</v>
      </c>
      <c r="AL111" s="172">
        <v>31421060.639999997</v>
      </c>
      <c r="AM111" s="171">
        <v>25245730.650585551</v>
      </c>
      <c r="AN111" s="171">
        <v>31282373.33011711</v>
      </c>
      <c r="AO111" s="170">
        <v>31708646.417142846</v>
      </c>
      <c r="AP111" s="170">
        <v>34060833.547266953</v>
      </c>
      <c r="AQ111" s="170">
        <v>35389206.055266961</v>
      </c>
      <c r="AR111" s="172">
        <v>-3152468.6352669597</v>
      </c>
      <c r="AS111" s="173">
        <v>-9.7791181352959611E-2</v>
      </c>
      <c r="AT111" s="172">
        <v>-5045319.2745642997</v>
      </c>
      <c r="AU111" s="173">
        <v>-0.16627135841321733</v>
      </c>
      <c r="AV111" s="172">
        <v>-2630393.5652669631</v>
      </c>
      <c r="AW111" s="173">
        <v>-8.0295754495677177E-2</v>
      </c>
      <c r="AX111" s="172">
        <v>-1824096.1272669509</v>
      </c>
      <c r="AY111" s="173">
        <v>-5.6584390147846136E-2</v>
      </c>
      <c r="AZ111" s="172">
        <v>-3716946.766564291</v>
      </c>
      <c r="BA111" s="173">
        <v>-0.1224940889552785</v>
      </c>
      <c r="BB111" s="172">
        <v>-1328372.5080000088</v>
      </c>
      <c r="BC111" s="173">
        <v>-3.8999999989917968E-2</v>
      </c>
      <c r="BE111" s="169">
        <v>2944669.1712905033</v>
      </c>
      <c r="BF111" s="169">
        <v>2943408.0284309527</v>
      </c>
      <c r="BG111" s="169">
        <v>2947104.1712688366</v>
      </c>
      <c r="BH111" s="169">
        <v>2942574.1712688361</v>
      </c>
      <c r="BI111" s="169">
        <v>2927752.742697408</v>
      </c>
      <c r="BJ111" s="169">
        <v>2940574.1712688361</v>
      </c>
      <c r="BK111" s="169">
        <v>2945967.0284116934</v>
      </c>
      <c r="BL111" s="169">
        <v>2940574.1712688361</v>
      </c>
      <c r="BM111" s="169">
        <v>2935967.0284116934</v>
      </c>
      <c r="BN111" s="169">
        <v>2978574.1712688361</v>
      </c>
      <c r="BO111" s="169">
        <v>2987574.1712688366</v>
      </c>
      <c r="BP111" s="169">
        <v>2954467.0284116929</v>
      </c>
      <c r="BQ111" s="174">
        <v>35389206.055266961</v>
      </c>
    </row>
    <row r="112" spans="2:69" x14ac:dyDescent="0.25">
      <c r="B112" s="150" t="s">
        <v>307</v>
      </c>
      <c r="C112" s="150" t="s">
        <v>307</v>
      </c>
      <c r="D112" s="150" t="s">
        <v>305</v>
      </c>
      <c r="F112" s="150" t="s">
        <v>305</v>
      </c>
      <c r="H112" s="150" t="s">
        <v>305</v>
      </c>
      <c r="J112" s="150" t="s">
        <v>307</v>
      </c>
      <c r="K112" s="165" t="s">
        <v>472</v>
      </c>
      <c r="V112" s="57" t="s">
        <v>467</v>
      </c>
      <c r="W112" s="57" t="s">
        <v>473</v>
      </c>
      <c r="X112" s="57">
        <v>221</v>
      </c>
      <c r="AB112" s="166" t="s">
        <v>307</v>
      </c>
      <c r="AC112" s="167" t="s">
        <v>474</v>
      </c>
      <c r="AD112" s="168"/>
      <c r="AE112" s="169">
        <v>91219376.432720006</v>
      </c>
      <c r="AF112" s="38">
        <v>114218857.47999999</v>
      </c>
      <c r="AG112" s="38">
        <v>115389137.84999999</v>
      </c>
      <c r="AH112" s="170">
        <v>116351621.53140661</v>
      </c>
      <c r="AI112" s="171">
        <v>39366511.299999997</v>
      </c>
      <c r="AJ112" s="172">
        <v>118099533.89999999</v>
      </c>
      <c r="AK112" s="171">
        <v>97552561.410000011</v>
      </c>
      <c r="AL112" s="172">
        <v>117063073.692</v>
      </c>
      <c r="AM112" s="171">
        <v>97094688.478545353</v>
      </c>
      <c r="AN112" s="171">
        <v>116809494.46286127</v>
      </c>
      <c r="AO112" s="170">
        <v>118230127.00000001</v>
      </c>
      <c r="AP112" s="170">
        <v>119071847.95068067</v>
      </c>
      <c r="AQ112" s="170">
        <v>123947217.05229934</v>
      </c>
      <c r="AR112" s="172">
        <v>-5847683.1522993445</v>
      </c>
      <c r="AS112" s="173">
        <v>-4.9514870712790725E-2</v>
      </c>
      <c r="AT112" s="172">
        <v>-7595595.5208927244</v>
      </c>
      <c r="AU112" s="173">
        <v>-6.5281389472019155E-2</v>
      </c>
      <c r="AV112" s="172">
        <v>-8558079.2022993416</v>
      </c>
      <c r="AW112" s="173">
        <v>-7.4167112795525084E-2</v>
      </c>
      <c r="AX112" s="172">
        <v>-972314.05068068206</v>
      </c>
      <c r="AY112" s="173">
        <v>-8.2330049795453272E-3</v>
      </c>
      <c r="AZ112" s="172">
        <v>-2720226.4192740619</v>
      </c>
      <c r="BA112" s="173">
        <v>-2.3379359767150262E-2</v>
      </c>
      <c r="BB112" s="172">
        <v>-4875369.1016186625</v>
      </c>
      <c r="BC112" s="173">
        <v>-4.0944767260503348E-2</v>
      </c>
      <c r="BE112" s="169">
        <v>10657640.968482003</v>
      </c>
      <c r="BF112" s="169">
        <v>10155036.933789426</v>
      </c>
      <c r="BG112" s="169">
        <v>10521452.568290794</v>
      </c>
      <c r="BH112" s="169">
        <v>10570844.031616079</v>
      </c>
      <c r="BI112" s="169">
        <v>9517755.2204708308</v>
      </c>
      <c r="BJ112" s="169">
        <v>10478242.994401708</v>
      </c>
      <c r="BK112" s="169">
        <v>10145233.404638972</v>
      </c>
      <c r="BL112" s="169">
        <v>10479495.967295339</v>
      </c>
      <c r="BM112" s="169">
        <v>10193434.304667221</v>
      </c>
      <c r="BN112" s="169">
        <v>10540164.168242583</v>
      </c>
      <c r="BO112" s="169">
        <v>10488985.731038012</v>
      </c>
      <c r="BP112" s="169">
        <v>10198930.759366354</v>
      </c>
      <c r="BQ112" s="174">
        <v>123947217.05229931</v>
      </c>
    </row>
    <row r="113" spans="2:69" x14ac:dyDescent="0.25">
      <c r="B113" s="150" t="s">
        <v>307</v>
      </c>
      <c r="C113" s="150" t="s">
        <v>307</v>
      </c>
      <c r="D113" s="150" t="s">
        <v>305</v>
      </c>
      <c r="F113" s="150" t="s">
        <v>305</v>
      </c>
      <c r="H113" s="150" t="s">
        <v>305</v>
      </c>
      <c r="J113" s="150" t="s">
        <v>307</v>
      </c>
      <c r="K113" s="165" t="s">
        <v>475</v>
      </c>
      <c r="V113" s="57" t="s">
        <v>467</v>
      </c>
      <c r="W113" s="57" t="s">
        <v>476</v>
      </c>
      <c r="X113" s="57">
        <v>230</v>
      </c>
      <c r="AB113" s="166" t="s">
        <v>307</v>
      </c>
      <c r="AC113" s="167" t="s">
        <v>477</v>
      </c>
      <c r="AD113" s="168"/>
      <c r="AE113" s="169">
        <v>822491.72</v>
      </c>
      <c r="AF113" s="38">
        <v>210234.19</v>
      </c>
      <c r="AG113" s="38">
        <v>678826.37</v>
      </c>
      <c r="AH113" s="170">
        <v>448911.64999999985</v>
      </c>
      <c r="AI113" s="171">
        <v>292312.69</v>
      </c>
      <c r="AJ113" s="172">
        <v>876938.07000000007</v>
      </c>
      <c r="AK113" s="171">
        <v>232367.53</v>
      </c>
      <c r="AL113" s="172">
        <v>278841.03600000002</v>
      </c>
      <c r="AM113" s="171">
        <v>374093.04166666651</v>
      </c>
      <c r="AN113" s="171">
        <v>307186.13833333331</v>
      </c>
      <c r="AO113" s="170">
        <v>531643.21714285738</v>
      </c>
      <c r="AP113" s="170">
        <v>357650.88536513306</v>
      </c>
      <c r="AQ113" s="170">
        <v>357650.88536513492</v>
      </c>
      <c r="AR113" s="172">
        <v>519287.18463486515</v>
      </c>
      <c r="AS113" s="173">
        <v>0.59215947214478337</v>
      </c>
      <c r="AT113" s="172">
        <v>91260.764634864929</v>
      </c>
      <c r="AU113" s="173">
        <v>0.20329337551133939</v>
      </c>
      <c r="AV113" s="172">
        <v>321175.48463486508</v>
      </c>
      <c r="AW113" s="173">
        <v>0.47313348277095524</v>
      </c>
      <c r="AX113" s="172">
        <v>519287.18463486701</v>
      </c>
      <c r="AY113" s="173">
        <v>0.59215947214478548</v>
      </c>
      <c r="AZ113" s="172">
        <v>91260.764634866791</v>
      </c>
      <c r="BA113" s="173">
        <v>0.20329337551134355</v>
      </c>
      <c r="BB113" s="172">
        <v>-1.862645149230957E-9</v>
      </c>
      <c r="BC113" s="173">
        <v>-5.2079981497301336E-15</v>
      </c>
      <c r="BE113" s="169">
        <v>29804.240447094577</v>
      </c>
      <c r="BF113" s="169">
        <v>29804.240447094577</v>
      </c>
      <c r="BG113" s="169">
        <v>29804.240447094577</v>
      </c>
      <c r="BH113" s="169">
        <v>29804.240447094577</v>
      </c>
      <c r="BI113" s="169">
        <v>29804.240447094577</v>
      </c>
      <c r="BJ113" s="169">
        <v>29804.240447094577</v>
      </c>
      <c r="BK113" s="169">
        <v>29804.240447094577</v>
      </c>
      <c r="BL113" s="169">
        <v>29804.240447094577</v>
      </c>
      <c r="BM113" s="169">
        <v>29804.240447094577</v>
      </c>
      <c r="BN113" s="169">
        <v>29804.240447094577</v>
      </c>
      <c r="BO113" s="169">
        <v>29804.240447094577</v>
      </c>
      <c r="BP113" s="169">
        <v>29804.240447094577</v>
      </c>
      <c r="BQ113" s="174">
        <v>357650.8853651348</v>
      </c>
    </row>
    <row r="114" spans="2:69" x14ac:dyDescent="0.25">
      <c r="B114" s="150" t="s">
        <v>307</v>
      </c>
      <c r="C114" s="150" t="s">
        <v>307</v>
      </c>
      <c r="D114" s="150" t="s">
        <v>305</v>
      </c>
      <c r="F114" s="150" t="s">
        <v>305</v>
      </c>
      <c r="H114" s="150" t="s">
        <v>305</v>
      </c>
      <c r="J114" s="150" t="s">
        <v>307</v>
      </c>
      <c r="K114" s="165" t="s">
        <v>478</v>
      </c>
      <c r="V114" s="57" t="s">
        <v>467</v>
      </c>
      <c r="W114" s="57" t="s">
        <v>479</v>
      </c>
      <c r="X114" s="57">
        <v>231</v>
      </c>
      <c r="AB114" s="166" t="s">
        <v>307</v>
      </c>
      <c r="AC114" s="167" t="s">
        <v>480</v>
      </c>
      <c r="AD114" s="168"/>
      <c r="AE114" s="169">
        <v>4914913.1899999995</v>
      </c>
      <c r="AF114" s="38">
        <v>5088527.8699999992</v>
      </c>
      <c r="AG114" s="38">
        <v>3123502.2600000002</v>
      </c>
      <c r="AH114" s="170">
        <v>3063077.6702446947</v>
      </c>
      <c r="AI114" s="171">
        <v>776122.72</v>
      </c>
      <c r="AJ114" s="172">
        <v>2328368.16</v>
      </c>
      <c r="AK114" s="171">
        <v>3240498.02</v>
      </c>
      <c r="AL114" s="172">
        <v>3888597.6240000003</v>
      </c>
      <c r="AM114" s="171">
        <v>2532234.1918705786</v>
      </c>
      <c r="AN114" s="171">
        <v>3771341.4983741161</v>
      </c>
      <c r="AO114" s="170">
        <v>4403881.1142857131</v>
      </c>
      <c r="AP114" s="170">
        <v>3874827.8670000001</v>
      </c>
      <c r="AQ114" s="170">
        <v>3874827.8669999954</v>
      </c>
      <c r="AR114" s="172">
        <v>-1546459.7069999953</v>
      </c>
      <c r="AS114" s="173">
        <v>-0.66418177913925569</v>
      </c>
      <c r="AT114" s="172">
        <v>-811750.19675530074</v>
      </c>
      <c r="AU114" s="173">
        <v>-0.26501130044490639</v>
      </c>
      <c r="AV114" s="172">
        <v>-751325.60699999519</v>
      </c>
      <c r="AW114" s="173">
        <v>-0.24053947923187835</v>
      </c>
      <c r="AX114" s="172">
        <v>-1546459.7069999999</v>
      </c>
      <c r="AY114" s="173">
        <v>-0.66418177913925769</v>
      </c>
      <c r="AZ114" s="172">
        <v>-811750.1967553054</v>
      </c>
      <c r="BA114" s="173">
        <v>-0.26501130044490795</v>
      </c>
      <c r="BB114" s="172">
        <v>4.6566128730773926E-9</v>
      </c>
      <c r="BC114" s="173">
        <v>1.2017599317728332E-15</v>
      </c>
      <c r="BE114" s="169">
        <v>360443.98891666631</v>
      </c>
      <c r="BF114" s="169">
        <v>339443.98891666631</v>
      </c>
      <c r="BG114" s="169">
        <v>336943.98891666631</v>
      </c>
      <c r="BH114" s="169">
        <v>327443.98891666631</v>
      </c>
      <c r="BI114" s="169">
        <v>302443.98891666631</v>
      </c>
      <c r="BJ114" s="169">
        <v>326443.98891666631</v>
      </c>
      <c r="BK114" s="169">
        <v>306943.98891666631</v>
      </c>
      <c r="BL114" s="169">
        <v>294443.98891666625</v>
      </c>
      <c r="BM114" s="169">
        <v>294443.98891666625</v>
      </c>
      <c r="BN114" s="169">
        <v>314443.98891666631</v>
      </c>
      <c r="BO114" s="169">
        <v>314443.98891666631</v>
      </c>
      <c r="BP114" s="169">
        <v>356943.98891666631</v>
      </c>
      <c r="BQ114" s="174">
        <v>3874827.8669999954</v>
      </c>
    </row>
    <row r="115" spans="2:69" hidden="1" x14ac:dyDescent="0.25">
      <c r="B115" s="150" t="s">
        <v>305</v>
      </c>
      <c r="C115" s="150" t="s">
        <v>305</v>
      </c>
      <c r="D115" s="150" t="s">
        <v>305</v>
      </c>
      <c r="E115" s="150" t="s">
        <v>305</v>
      </c>
      <c r="F115" s="150" t="s">
        <v>305</v>
      </c>
      <c r="G115" s="150" t="s">
        <v>305</v>
      </c>
      <c r="H115" s="150" t="s">
        <v>305</v>
      </c>
      <c r="I115" s="150" t="s">
        <v>305</v>
      </c>
      <c r="J115" s="150" t="s">
        <v>305</v>
      </c>
      <c r="K115" s="57" t="s">
        <v>310</v>
      </c>
      <c r="AC115" s="175"/>
      <c r="AD115" s="168"/>
      <c r="AE115" s="175"/>
      <c r="AS115" s="271"/>
      <c r="AU115" s="271"/>
      <c r="AW115" s="271"/>
      <c r="AY115" s="271"/>
      <c r="BA115" s="271"/>
      <c r="BB115" s="57"/>
      <c r="BC115" s="271"/>
      <c r="BQ115" s="168"/>
    </row>
    <row r="116" spans="2:69" ht="17.25" x14ac:dyDescent="0.3">
      <c r="D116" s="150" t="s">
        <v>305</v>
      </c>
      <c r="F116" s="150" t="s">
        <v>305</v>
      </c>
      <c r="H116" s="150" t="s">
        <v>305</v>
      </c>
      <c r="V116" s="57" t="s">
        <v>467</v>
      </c>
      <c r="AB116" s="166" t="s">
        <v>307</v>
      </c>
      <c r="AC116" s="274" t="s">
        <v>481</v>
      </c>
      <c r="AD116" s="168"/>
      <c r="AE116" s="275">
        <v>124918384.00272</v>
      </c>
      <c r="AF116" s="276">
        <v>149883917.10999998</v>
      </c>
      <c r="AG116" s="276">
        <v>151950278.97</v>
      </c>
      <c r="AH116" s="276">
        <v>150207497.63235396</v>
      </c>
      <c r="AI116" s="277">
        <v>51180525.849999994</v>
      </c>
      <c r="AJ116" s="276">
        <v>153541577.54999998</v>
      </c>
      <c r="AK116" s="277">
        <v>127209644.16000001</v>
      </c>
      <c r="AL116" s="276">
        <v>152651572.99200001</v>
      </c>
      <c r="AM116" s="277">
        <v>125246746.36266816</v>
      </c>
      <c r="AN116" s="277">
        <v>152170395.4296858</v>
      </c>
      <c r="AO116" s="276">
        <v>154874297.74857143</v>
      </c>
      <c r="AP116" s="276">
        <v>157365160.25031278</v>
      </c>
      <c r="AQ116" s="276">
        <v>163568901.85993141</v>
      </c>
      <c r="AR116" s="276">
        <v>-10027324.309931427</v>
      </c>
      <c r="AS116" s="278">
        <v>-6.5306899081886041E-2</v>
      </c>
      <c r="AT116" s="276">
        <v>-13361404.227577448</v>
      </c>
      <c r="AU116" s="278">
        <v>-8.8952977968387817E-2</v>
      </c>
      <c r="AV116" s="276">
        <v>-11618622.889931411</v>
      </c>
      <c r="AW116" s="278">
        <v>-7.6463320559123887E-2</v>
      </c>
      <c r="AX116" s="276">
        <v>-3823582.7003127933</v>
      </c>
      <c r="AY116" s="278">
        <v>-2.4902588349840708E-2</v>
      </c>
      <c r="AZ116" s="276">
        <v>-7157662.6179588139</v>
      </c>
      <c r="BA116" s="278">
        <v>-4.7651833169325683E-2</v>
      </c>
      <c r="BB116" s="276">
        <v>-6203741.609618634</v>
      </c>
      <c r="BC116" s="278">
        <v>-3.9422586293882692E-2</v>
      </c>
      <c r="BE116" s="276">
        <v>13992558.369136268</v>
      </c>
      <c r="BF116" s="276">
        <v>13467693.19158414</v>
      </c>
      <c r="BG116" s="276">
        <v>13835304.968923394</v>
      </c>
      <c r="BH116" s="276">
        <v>13870666.432248676</v>
      </c>
      <c r="BI116" s="276">
        <v>12777756.192532001</v>
      </c>
      <c r="BJ116" s="276">
        <v>13775065.395034306</v>
      </c>
      <c r="BK116" s="276">
        <v>13427948.662414428</v>
      </c>
      <c r="BL116" s="276">
        <v>13744318.367927935</v>
      </c>
      <c r="BM116" s="276">
        <v>13453649.562442675</v>
      </c>
      <c r="BN116" s="276">
        <v>13862986.568875181</v>
      </c>
      <c r="BO116" s="276">
        <v>13820808.131670609</v>
      </c>
      <c r="BP116" s="276">
        <v>13540146.017141808</v>
      </c>
      <c r="BQ116" s="279">
        <v>163568901.85993138</v>
      </c>
    </row>
    <row r="117" spans="2:69" ht="17.25" hidden="1" x14ac:dyDescent="0.3">
      <c r="B117" s="150" t="s">
        <v>305</v>
      </c>
      <c r="C117" s="150" t="s">
        <v>305</v>
      </c>
      <c r="D117" s="150" t="s">
        <v>305</v>
      </c>
      <c r="E117" s="150" t="s">
        <v>305</v>
      </c>
      <c r="F117" s="150" t="s">
        <v>305</v>
      </c>
      <c r="G117" s="150" t="s">
        <v>305</v>
      </c>
      <c r="H117" s="150" t="s">
        <v>305</v>
      </c>
      <c r="I117" s="150" t="s">
        <v>305</v>
      </c>
      <c r="J117" s="150" t="s">
        <v>305</v>
      </c>
      <c r="K117" s="269" t="s">
        <v>482</v>
      </c>
      <c r="AC117" s="270"/>
      <c r="AD117" s="168"/>
      <c r="AE117" s="275"/>
      <c r="AI117" s="277"/>
      <c r="AS117" s="306"/>
      <c r="AT117" s="307"/>
      <c r="AU117" s="306"/>
      <c r="AV117" s="307"/>
      <c r="AW117" s="306"/>
      <c r="AY117" s="306"/>
      <c r="BA117" s="306"/>
      <c r="BB117" s="307"/>
      <c r="BC117" s="30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9"/>
    </row>
    <row r="118" spans="2:69" hidden="1" x14ac:dyDescent="0.25">
      <c r="B118" s="150" t="s">
        <v>305</v>
      </c>
      <c r="C118" s="150" t="s">
        <v>305</v>
      </c>
      <c r="D118" s="150" t="s">
        <v>305</v>
      </c>
      <c r="E118" s="150" t="s">
        <v>305</v>
      </c>
      <c r="F118" s="150" t="s">
        <v>305</v>
      </c>
      <c r="G118" s="150" t="s">
        <v>305</v>
      </c>
      <c r="H118" s="150" t="s">
        <v>305</v>
      </c>
      <c r="I118" s="150" t="s">
        <v>305</v>
      </c>
      <c r="J118" s="150" t="s">
        <v>305</v>
      </c>
      <c r="K118" s="57" t="s">
        <v>483</v>
      </c>
      <c r="AC118" s="175"/>
      <c r="AD118" s="168"/>
      <c r="AE118" s="175"/>
      <c r="AS118" s="306"/>
      <c r="AT118" s="307"/>
      <c r="AU118" s="306"/>
      <c r="AV118" s="307"/>
      <c r="AW118" s="306"/>
      <c r="AY118" s="306"/>
      <c r="BA118" s="306"/>
      <c r="BB118" s="307"/>
      <c r="BC118" s="306"/>
      <c r="BQ118" s="168"/>
    </row>
    <row r="119" spans="2:69" x14ac:dyDescent="0.25">
      <c r="B119" s="150" t="s">
        <v>307</v>
      </c>
      <c r="C119" s="150" t="s">
        <v>307</v>
      </c>
      <c r="D119" s="150" t="s">
        <v>305</v>
      </c>
      <c r="F119" s="150" t="s">
        <v>305</v>
      </c>
      <c r="H119" s="150" t="s">
        <v>305</v>
      </c>
      <c r="J119" s="150" t="s">
        <v>307</v>
      </c>
      <c r="K119" s="165" t="s">
        <v>484</v>
      </c>
      <c r="V119" s="57" t="s">
        <v>482</v>
      </c>
      <c r="W119" s="57" t="s">
        <v>482</v>
      </c>
      <c r="X119" s="57">
        <v>240</v>
      </c>
      <c r="AB119" s="166" t="s">
        <v>411</v>
      </c>
      <c r="AC119" s="167" t="s">
        <v>485</v>
      </c>
      <c r="AD119" s="168"/>
      <c r="AE119" s="169">
        <v>33807948.730000004</v>
      </c>
      <c r="AF119" s="38">
        <v>30008885.849999998</v>
      </c>
      <c r="AG119" s="38">
        <v>32508668.930000003</v>
      </c>
      <c r="AH119" s="170">
        <v>34424556.63538646</v>
      </c>
      <c r="AI119" s="171">
        <v>11648112.1</v>
      </c>
      <c r="AJ119" s="172">
        <v>34944336.299999997</v>
      </c>
      <c r="AK119" s="171">
        <v>31033151.529999994</v>
      </c>
      <c r="AL119" s="172">
        <v>37239781.835999995</v>
      </c>
      <c r="AM119" s="171">
        <v>28740029.02989291</v>
      </c>
      <c r="AN119" s="171">
        <v>36717679.135493547</v>
      </c>
      <c r="AO119" s="170">
        <v>36502873.577142864</v>
      </c>
      <c r="AP119" s="170">
        <v>36645370.988378391</v>
      </c>
      <c r="AQ119" s="170">
        <v>37370403.430170938</v>
      </c>
      <c r="AR119" s="172">
        <v>-2426067.1301709414</v>
      </c>
      <c r="AS119" s="173">
        <v>-6.9426619219290817E-2</v>
      </c>
      <c r="AT119" s="172">
        <v>-2945846.7947844788</v>
      </c>
      <c r="AU119" s="173">
        <v>-8.5573993762241174E-2</v>
      </c>
      <c r="AV119" s="172">
        <v>-4861734.5001709349</v>
      </c>
      <c r="AW119" s="173">
        <v>-0.14955193984224854</v>
      </c>
      <c r="AX119" s="172">
        <v>-1701034.6883783937</v>
      </c>
      <c r="AY119" s="173">
        <v>-4.8678408820670427E-2</v>
      </c>
      <c r="AZ119" s="172">
        <v>-2220814.3529919311</v>
      </c>
      <c r="BA119" s="173">
        <v>-6.4512504155509215E-2</v>
      </c>
      <c r="BB119" s="172">
        <v>-725032.4417925477</v>
      </c>
      <c r="BC119" s="173">
        <v>-1.9785103063153116E-2</v>
      </c>
      <c r="BE119" s="169">
        <v>3105609.2437592931</v>
      </c>
      <c r="BF119" s="169">
        <v>3055114.4407140044</v>
      </c>
      <c r="BG119" s="169">
        <v>3057224.2206537575</v>
      </c>
      <c r="BH119" s="169">
        <v>3198735.6593490061</v>
      </c>
      <c r="BI119" s="169">
        <v>3095231.0087282476</v>
      </c>
      <c r="BJ119" s="169">
        <v>3164931.3071552548</v>
      </c>
      <c r="BK119" s="169">
        <v>3138707.2434823019</v>
      </c>
      <c r="BL119" s="169">
        <v>3152915.7270574444</v>
      </c>
      <c r="BM119" s="169">
        <v>3121533.6536938981</v>
      </c>
      <c r="BN119" s="169">
        <v>3116227.1915017534</v>
      </c>
      <c r="BO119" s="169">
        <v>3095677.2618774143</v>
      </c>
      <c r="BP119" s="169">
        <v>3068496.4721985585</v>
      </c>
      <c r="BQ119" s="174">
        <v>37370403.430170946</v>
      </c>
    </row>
    <row r="120" spans="2:69" hidden="1" x14ac:dyDescent="0.25">
      <c r="B120" s="150" t="s">
        <v>305</v>
      </c>
      <c r="C120" s="150" t="s">
        <v>305</v>
      </c>
      <c r="D120" s="150" t="s">
        <v>305</v>
      </c>
      <c r="E120" s="150" t="s">
        <v>305</v>
      </c>
      <c r="F120" s="150" t="s">
        <v>305</v>
      </c>
      <c r="G120" s="150" t="s">
        <v>305</v>
      </c>
      <c r="H120" s="150" t="s">
        <v>305</v>
      </c>
      <c r="I120" s="150" t="s">
        <v>305</v>
      </c>
      <c r="J120" s="150" t="s">
        <v>305</v>
      </c>
      <c r="K120" s="57" t="s">
        <v>310</v>
      </c>
      <c r="AC120" s="175"/>
      <c r="AD120" s="168"/>
      <c r="AE120" s="175"/>
      <c r="AS120" s="306"/>
      <c r="AT120" s="307"/>
      <c r="AU120" s="306"/>
      <c r="AV120" s="307"/>
      <c r="AW120" s="306"/>
      <c r="AY120" s="306"/>
      <c r="BA120" s="306"/>
      <c r="BB120" s="307"/>
      <c r="BC120" s="306"/>
      <c r="BQ120" s="168"/>
    </row>
    <row r="121" spans="2:69" ht="17.25" x14ac:dyDescent="0.3">
      <c r="D121" s="150" t="s">
        <v>305</v>
      </c>
      <c r="F121" s="150" t="s">
        <v>305</v>
      </c>
      <c r="H121" s="150" t="s">
        <v>305</v>
      </c>
      <c r="K121" s="280" t="s">
        <v>486</v>
      </c>
      <c r="V121" s="57" t="s">
        <v>482</v>
      </c>
      <c r="AB121" s="166" t="s">
        <v>411</v>
      </c>
      <c r="AC121" s="274" t="s">
        <v>486</v>
      </c>
      <c r="AD121" s="168"/>
      <c r="AE121" s="275">
        <v>158726332.73272002</v>
      </c>
      <c r="AF121" s="276">
        <v>179892802.95999998</v>
      </c>
      <c r="AG121" s="276">
        <v>184458947.90000001</v>
      </c>
      <c r="AH121" s="276">
        <v>184632054.26774043</v>
      </c>
      <c r="AI121" s="277">
        <v>62828637.949999996</v>
      </c>
      <c r="AJ121" s="276">
        <v>188485913.84999996</v>
      </c>
      <c r="AK121" s="277">
        <v>158242795.69</v>
      </c>
      <c r="AL121" s="276">
        <v>189891354.82800001</v>
      </c>
      <c r="AM121" s="277">
        <v>153986775.39256108</v>
      </c>
      <c r="AN121" s="277">
        <v>188888074.56517935</v>
      </c>
      <c r="AO121" s="276">
        <v>191377171.32571429</v>
      </c>
      <c r="AP121" s="276">
        <v>194010531.23869115</v>
      </c>
      <c r="AQ121" s="276">
        <v>200939305.29010236</v>
      </c>
      <c r="AR121" s="276">
        <v>-12453391.440102398</v>
      </c>
      <c r="AS121" s="278">
        <v>-6.6070674384787198E-2</v>
      </c>
      <c r="AT121" s="276">
        <v>-16307251.022361934</v>
      </c>
      <c r="AU121" s="278">
        <v>-8.8322968008113609E-2</v>
      </c>
      <c r="AV121" s="276">
        <v>-16480357.390102357</v>
      </c>
      <c r="AW121" s="278">
        <v>-8.934430981920588E-2</v>
      </c>
      <c r="AX121" s="276">
        <v>-5524617.3886911869</v>
      </c>
      <c r="AY121" s="278">
        <v>-2.9310505362685955E-2</v>
      </c>
      <c r="AZ121" s="276">
        <v>-9378476.9709507227</v>
      </c>
      <c r="BA121" s="278">
        <v>-5.0795497066564152E-2</v>
      </c>
      <c r="BB121" s="276">
        <v>-6928774.0514112115</v>
      </c>
      <c r="BC121" s="278">
        <v>-3.5713391469902947E-2</v>
      </c>
      <c r="BE121" s="276">
        <v>17098167.612895563</v>
      </c>
      <c r="BF121" s="276">
        <v>16522807.632298145</v>
      </c>
      <c r="BG121" s="276">
        <v>16892529.189577151</v>
      </c>
      <c r="BH121" s="276">
        <v>17069402.091597684</v>
      </c>
      <c r="BI121" s="276">
        <v>15872987.201260248</v>
      </c>
      <c r="BJ121" s="276">
        <v>16939996.702189561</v>
      </c>
      <c r="BK121" s="276">
        <v>16566655.905896731</v>
      </c>
      <c r="BL121" s="276">
        <v>16897234.094985381</v>
      </c>
      <c r="BM121" s="276">
        <v>16575183.216136573</v>
      </c>
      <c r="BN121" s="276">
        <v>16979213.760376934</v>
      </c>
      <c r="BO121" s="276">
        <v>16916485.393548023</v>
      </c>
      <c r="BP121" s="276">
        <v>16608642.489340367</v>
      </c>
      <c r="BQ121" s="279">
        <v>200939305.29010233</v>
      </c>
    </row>
    <row r="122" spans="2:69" ht="11.25" customHeight="1" x14ac:dyDescent="0.25">
      <c r="D122" s="150" t="s">
        <v>305</v>
      </c>
      <c r="F122" s="150" t="s">
        <v>305</v>
      </c>
      <c r="H122" s="150" t="s">
        <v>305</v>
      </c>
      <c r="AC122" s="175"/>
      <c r="AD122" s="168"/>
      <c r="AE122" s="175"/>
      <c r="AS122" s="271"/>
      <c r="AU122" s="271"/>
      <c r="AW122" s="271"/>
      <c r="AY122" s="271"/>
      <c r="BA122" s="271"/>
      <c r="BB122" s="57"/>
      <c r="BC122" s="271"/>
      <c r="BQ122" s="168"/>
    </row>
    <row r="123" spans="2:69" ht="17.25" x14ac:dyDescent="0.3">
      <c r="D123" s="150" t="s">
        <v>305</v>
      </c>
      <c r="F123" s="150" t="s">
        <v>305</v>
      </c>
      <c r="H123" s="150" t="s">
        <v>305</v>
      </c>
      <c r="K123" s="269" t="s">
        <v>487</v>
      </c>
      <c r="AC123" s="270" t="s">
        <v>488</v>
      </c>
      <c r="AD123" s="168"/>
      <c r="AE123" s="275"/>
      <c r="AI123" s="277"/>
      <c r="AS123" s="271"/>
      <c r="AU123" s="271"/>
      <c r="AW123" s="271"/>
      <c r="AY123" s="271"/>
      <c r="BA123" s="271"/>
      <c r="BB123" s="57"/>
      <c r="BC123" s="271"/>
      <c r="BE123" s="276"/>
      <c r="BF123" s="276"/>
      <c r="BG123" s="276"/>
      <c r="BH123" s="276"/>
      <c r="BI123" s="276"/>
      <c r="BJ123" s="276"/>
      <c r="BK123" s="276"/>
      <c r="BL123" s="276"/>
      <c r="BM123" s="276"/>
      <c r="BN123" s="276"/>
      <c r="BO123" s="276"/>
      <c r="BP123" s="276"/>
      <c r="BQ123" s="279"/>
    </row>
    <row r="124" spans="2:69" ht="5.25" customHeight="1" x14ac:dyDescent="0.25">
      <c r="D124" s="150" t="s">
        <v>305</v>
      </c>
      <c r="F124" s="150" t="s">
        <v>305</v>
      </c>
      <c r="H124" s="150" t="s">
        <v>305</v>
      </c>
      <c r="K124" s="57" t="s">
        <v>489</v>
      </c>
      <c r="AC124" s="175"/>
      <c r="AD124" s="168"/>
      <c r="AE124" s="175"/>
      <c r="AS124" s="271"/>
      <c r="AU124" s="271"/>
      <c r="AW124" s="271"/>
      <c r="AY124" s="271"/>
      <c r="BA124" s="271"/>
      <c r="BB124" s="57"/>
      <c r="BC124" s="271"/>
      <c r="BQ124" s="168"/>
    </row>
    <row r="125" spans="2:69" x14ac:dyDescent="0.25">
      <c r="B125" s="150" t="s">
        <v>307</v>
      </c>
      <c r="C125" s="150" t="s">
        <v>307</v>
      </c>
      <c r="D125" s="150" t="s">
        <v>305</v>
      </c>
      <c r="F125" s="150" t="s">
        <v>305</v>
      </c>
      <c r="H125" s="150" t="s">
        <v>305</v>
      </c>
      <c r="J125" s="150" t="s">
        <v>307</v>
      </c>
      <c r="K125" s="165" t="s">
        <v>490</v>
      </c>
      <c r="V125" s="57" t="s">
        <v>487</v>
      </c>
      <c r="W125" s="57" t="s">
        <v>491</v>
      </c>
      <c r="X125" s="57">
        <v>300</v>
      </c>
      <c r="AB125" s="166" t="s">
        <v>411</v>
      </c>
      <c r="AC125" s="167" t="s">
        <v>492</v>
      </c>
      <c r="AD125" s="168"/>
      <c r="AE125" s="169">
        <v>11097959.460000001</v>
      </c>
      <c r="AF125" s="38">
        <v>13570843.369999999</v>
      </c>
      <c r="AG125" s="38">
        <v>14977394.970000001</v>
      </c>
      <c r="AH125" s="170">
        <v>15521937.769890813</v>
      </c>
      <c r="AI125" s="171">
        <v>5011021.83</v>
      </c>
      <c r="AJ125" s="172">
        <v>15033065.49</v>
      </c>
      <c r="AK125" s="171">
        <v>12489948.07</v>
      </c>
      <c r="AL125" s="172">
        <v>14987937.684</v>
      </c>
      <c r="AM125" s="171">
        <v>12951713.259248188</v>
      </c>
      <c r="AN125" s="171">
        <v>15060172.580642626</v>
      </c>
      <c r="AO125" s="170">
        <v>15118542.617142854</v>
      </c>
      <c r="AP125" s="170">
        <v>15689285.654736616</v>
      </c>
      <c r="AQ125" s="170">
        <v>16164284.224378711</v>
      </c>
      <c r="AR125" s="172">
        <v>-1131218.7343787104</v>
      </c>
      <c r="AS125" s="173">
        <v>-7.5248706601537624E-2</v>
      </c>
      <c r="AT125" s="172">
        <v>-642346.45448789746</v>
      </c>
      <c r="AU125" s="173">
        <v>-4.1383135534398936E-2</v>
      </c>
      <c r="AV125" s="172">
        <v>-1186889.2543787099</v>
      </c>
      <c r="AW125" s="173">
        <v>-7.9245373227859128E-2</v>
      </c>
      <c r="AX125" s="172">
        <v>-656220.16473661549</v>
      </c>
      <c r="AY125" s="173">
        <v>-4.3651786468510589E-2</v>
      </c>
      <c r="AZ125" s="172">
        <v>-167347.88484580256</v>
      </c>
      <c r="BA125" s="173">
        <v>-1.0781378415935999E-2</v>
      </c>
      <c r="BB125" s="172">
        <v>-474998.5696420949</v>
      </c>
      <c r="BC125" s="173">
        <v>-3.0275347144227194E-2</v>
      </c>
      <c r="BE125" s="169">
        <v>1439524.4462846953</v>
      </c>
      <c r="BF125" s="169">
        <v>1290231.5948319645</v>
      </c>
      <c r="BG125" s="169">
        <v>1346594.6376723337</v>
      </c>
      <c r="BH125" s="169">
        <v>1341176.7470943483</v>
      </c>
      <c r="BI125" s="169">
        <v>1261686.3993754454</v>
      </c>
      <c r="BJ125" s="169">
        <v>1353845.7876220243</v>
      </c>
      <c r="BK125" s="169">
        <v>1378043.7970236707</v>
      </c>
      <c r="BL125" s="169">
        <v>1347102.4581790885</v>
      </c>
      <c r="BM125" s="169">
        <v>1337210.0275656823</v>
      </c>
      <c r="BN125" s="169">
        <v>1383962.3274322925</v>
      </c>
      <c r="BO125" s="169">
        <v>1349948.8924628345</v>
      </c>
      <c r="BP125" s="169">
        <v>1334957.1088343298</v>
      </c>
      <c r="BQ125" s="174">
        <v>16164284.224378709</v>
      </c>
    </row>
    <row r="126" spans="2:69" x14ac:dyDescent="0.25">
      <c r="B126" s="150" t="s">
        <v>307</v>
      </c>
      <c r="C126" s="150" t="s">
        <v>307</v>
      </c>
      <c r="D126" s="150" t="s">
        <v>305</v>
      </c>
      <c r="F126" s="150" t="s">
        <v>305</v>
      </c>
      <c r="H126" s="150" t="s">
        <v>305</v>
      </c>
      <c r="J126" s="150" t="s">
        <v>307</v>
      </c>
      <c r="K126" s="165" t="s">
        <v>493</v>
      </c>
      <c r="V126" s="57" t="s">
        <v>487</v>
      </c>
      <c r="W126" s="57" t="s">
        <v>494</v>
      </c>
      <c r="X126" s="57">
        <v>302</v>
      </c>
      <c r="AB126" s="166" t="s">
        <v>411</v>
      </c>
      <c r="AC126" s="167" t="s">
        <v>495</v>
      </c>
      <c r="AD126" s="168"/>
      <c r="AE126" s="169">
        <v>21841849.839999996</v>
      </c>
      <c r="AF126" s="38">
        <v>23716946.809999999</v>
      </c>
      <c r="AG126" s="38">
        <v>24600066.569999993</v>
      </c>
      <c r="AH126" s="170">
        <v>25519459.483463164</v>
      </c>
      <c r="AI126" s="171">
        <v>9608534.4999999981</v>
      </c>
      <c r="AJ126" s="172">
        <v>28825603.499999993</v>
      </c>
      <c r="AK126" s="171">
        <v>23855822.069999997</v>
      </c>
      <c r="AL126" s="172">
        <v>28626986.483999994</v>
      </c>
      <c r="AM126" s="171">
        <v>21295886.861936748</v>
      </c>
      <c r="AN126" s="171">
        <v>28079394.691526413</v>
      </c>
      <c r="AO126" s="170">
        <v>26476160.125714272</v>
      </c>
      <c r="AP126" s="170">
        <v>30177126.387033243</v>
      </c>
      <c r="AQ126" s="170">
        <v>31388211.442514576</v>
      </c>
      <c r="AR126" s="172">
        <v>-2562607.9425145835</v>
      </c>
      <c r="AS126" s="173">
        <v>-8.8900409058723928E-2</v>
      </c>
      <c r="AT126" s="172">
        <v>-5868751.9590514116</v>
      </c>
      <c r="AU126" s="173">
        <v>-0.22997164038111445</v>
      </c>
      <c r="AV126" s="172">
        <v>-6788144.8725145832</v>
      </c>
      <c r="AW126" s="173">
        <v>-0.27594010175536632</v>
      </c>
      <c r="AX126" s="172">
        <v>-1351522.8870332502</v>
      </c>
      <c r="AY126" s="173">
        <v>-4.688619570560771E-2</v>
      </c>
      <c r="AZ126" s="172">
        <v>-4657666.9035700783</v>
      </c>
      <c r="BA126" s="173">
        <v>-0.18251432427823511</v>
      </c>
      <c r="BB126" s="172">
        <v>-1211085.0554813333</v>
      </c>
      <c r="BC126" s="173">
        <v>-4.0132550725629143E-2</v>
      </c>
      <c r="BE126" s="169">
        <v>2732002.1613301663</v>
      </c>
      <c r="BF126" s="169">
        <v>2551269.1931099468</v>
      </c>
      <c r="BG126" s="169">
        <v>2641286.4514649534</v>
      </c>
      <c r="BH126" s="169">
        <v>2617788.2871383652</v>
      </c>
      <c r="BI126" s="169">
        <v>2427413.1866453546</v>
      </c>
      <c r="BJ126" s="169">
        <v>2669327.6158922971</v>
      </c>
      <c r="BK126" s="169">
        <v>2619789.8452584534</v>
      </c>
      <c r="BL126" s="169">
        <v>2640080.8341277707</v>
      </c>
      <c r="BM126" s="169">
        <v>2597150.2404730087</v>
      </c>
      <c r="BN126" s="169">
        <v>2645484.335526655</v>
      </c>
      <c r="BO126" s="169">
        <v>2652426.2256748187</v>
      </c>
      <c r="BP126" s="169">
        <v>2594193.0658727898</v>
      </c>
      <c r="BQ126" s="174">
        <v>31388211.442514583</v>
      </c>
    </row>
    <row r="127" spans="2:69" x14ac:dyDescent="0.25">
      <c r="B127" s="150" t="s">
        <v>307</v>
      </c>
      <c r="C127" s="150" t="s">
        <v>307</v>
      </c>
      <c r="D127" s="150" t="s">
        <v>305</v>
      </c>
      <c r="F127" s="150" t="s">
        <v>305</v>
      </c>
      <c r="H127" s="150" t="s">
        <v>305</v>
      </c>
      <c r="J127" s="150" t="s">
        <v>307</v>
      </c>
      <c r="K127" s="165" t="s">
        <v>496</v>
      </c>
      <c r="V127" s="57" t="s">
        <v>487</v>
      </c>
      <c r="W127" s="57" t="s">
        <v>497</v>
      </c>
      <c r="X127" s="57">
        <v>303</v>
      </c>
      <c r="AB127" s="166" t="s">
        <v>411</v>
      </c>
      <c r="AC127" s="167" t="s">
        <v>498</v>
      </c>
      <c r="AD127" s="168"/>
      <c r="AE127" s="169">
        <v>1379982.8</v>
      </c>
      <c r="AF127" s="38">
        <v>1731952.0799999998</v>
      </c>
      <c r="AG127" s="38">
        <v>1788032.4600000002</v>
      </c>
      <c r="AH127" s="170">
        <v>1845103.695719341</v>
      </c>
      <c r="AI127" s="171">
        <v>739238.26</v>
      </c>
      <c r="AJ127" s="172">
        <v>2217714.7800000003</v>
      </c>
      <c r="AK127" s="171">
        <v>1752225.9700000002</v>
      </c>
      <c r="AL127" s="172">
        <v>2102671.1639999999</v>
      </c>
      <c r="AM127" s="171">
        <v>1537624.1301537089</v>
      </c>
      <c r="AN127" s="171">
        <v>2059705.5355656324</v>
      </c>
      <c r="AO127" s="170">
        <v>2063513.9828571458</v>
      </c>
      <c r="AP127" s="170">
        <v>2192883.7083476465</v>
      </c>
      <c r="AQ127" s="170">
        <v>2259640.0427980786</v>
      </c>
      <c r="AR127" s="172">
        <v>-41925.262798078358</v>
      </c>
      <c r="AS127" s="173">
        <v>-1.8904713616093749E-2</v>
      </c>
      <c r="AT127" s="172">
        <v>-414536.34707873757</v>
      </c>
      <c r="AU127" s="173">
        <v>-0.22466831974835128</v>
      </c>
      <c r="AV127" s="172">
        <v>-471607.58279807842</v>
      </c>
      <c r="AW127" s="173">
        <v>-0.2637578418448166</v>
      </c>
      <c r="AX127" s="172">
        <v>24831.071652353741</v>
      </c>
      <c r="AY127" s="173">
        <v>1.1196693044699706E-2</v>
      </c>
      <c r="AZ127" s="172">
        <v>-347780.01262830547</v>
      </c>
      <c r="BA127" s="173">
        <v>-0.18848805811573549</v>
      </c>
      <c r="BB127" s="172">
        <v>-66756.334450432099</v>
      </c>
      <c r="BC127" s="173">
        <v>-3.044225929369208E-2</v>
      </c>
      <c r="BE127" s="169">
        <v>192138.3804587381</v>
      </c>
      <c r="BF127" s="169">
        <v>185616.3207474204</v>
      </c>
      <c r="BG127" s="169">
        <v>191882.56751551951</v>
      </c>
      <c r="BH127" s="169">
        <v>191789.33209838063</v>
      </c>
      <c r="BI127" s="169">
        <v>173135.71933545996</v>
      </c>
      <c r="BJ127" s="169">
        <v>192060.7135316745</v>
      </c>
      <c r="BK127" s="169">
        <v>185784.05435469671</v>
      </c>
      <c r="BL127" s="169">
        <v>191944.66889687296</v>
      </c>
      <c r="BM127" s="169">
        <v>185779.74562814672</v>
      </c>
      <c r="BN127" s="169">
        <v>191880.60300395705</v>
      </c>
      <c r="BO127" s="169">
        <v>191993.65262660751</v>
      </c>
      <c r="BP127" s="169">
        <v>185634.28460060479</v>
      </c>
      <c r="BQ127" s="174">
        <v>2259640.0427980791</v>
      </c>
    </row>
    <row r="128" spans="2:69" x14ac:dyDescent="0.25">
      <c r="B128" s="150" t="s">
        <v>307</v>
      </c>
      <c r="C128" s="150" t="s">
        <v>307</v>
      </c>
      <c r="D128" s="150" t="s">
        <v>305</v>
      </c>
      <c r="F128" s="150" t="s">
        <v>305</v>
      </c>
      <c r="H128" s="150" t="s">
        <v>305</v>
      </c>
      <c r="J128" s="150" t="s">
        <v>307</v>
      </c>
      <c r="K128" s="165" t="s">
        <v>499</v>
      </c>
      <c r="V128" s="57" t="s">
        <v>487</v>
      </c>
      <c r="W128" s="57" t="s">
        <v>500</v>
      </c>
      <c r="X128" s="57">
        <v>304</v>
      </c>
      <c r="AB128" s="166" t="s">
        <v>411</v>
      </c>
      <c r="AC128" s="167" t="s">
        <v>501</v>
      </c>
      <c r="AD128" s="168"/>
      <c r="AE128" s="169">
        <v>566851.25</v>
      </c>
      <c r="AF128" s="38">
        <v>691526.66</v>
      </c>
      <c r="AG128" s="38">
        <v>763522.10000000009</v>
      </c>
      <c r="AH128" s="170">
        <v>760490.9551779856</v>
      </c>
      <c r="AI128" s="171">
        <v>368755.33</v>
      </c>
      <c r="AJ128" s="172">
        <v>1106265.99</v>
      </c>
      <c r="AK128" s="171">
        <v>809075.48</v>
      </c>
      <c r="AL128" s="172">
        <v>970890.57599999988</v>
      </c>
      <c r="AM128" s="171">
        <v>633742.46264832129</v>
      </c>
      <c r="AN128" s="171">
        <v>935823.97252966429</v>
      </c>
      <c r="AO128" s="170">
        <v>910024.90285714273</v>
      </c>
      <c r="AP128" s="170">
        <v>883849.70490683732</v>
      </c>
      <c r="AQ128" s="170">
        <v>910365.19605404278</v>
      </c>
      <c r="AR128" s="172">
        <v>195900.79394595721</v>
      </c>
      <c r="AS128" s="173">
        <v>0.17708290385566061</v>
      </c>
      <c r="AT128" s="172">
        <v>-149874.24087605719</v>
      </c>
      <c r="AU128" s="173">
        <v>-0.1970756389087896</v>
      </c>
      <c r="AV128" s="172">
        <v>-146843.09605404269</v>
      </c>
      <c r="AW128" s="173">
        <v>-0.19232330806671172</v>
      </c>
      <c r="AX128" s="172">
        <v>222416.28509316267</v>
      </c>
      <c r="AY128" s="173">
        <v>0.2010513629666611</v>
      </c>
      <c r="AZ128" s="172">
        <v>-123358.74972885172</v>
      </c>
      <c r="BA128" s="173">
        <v>-0.16220935816387294</v>
      </c>
      <c r="BB128" s="172">
        <v>-26515.491147205466</v>
      </c>
      <c r="BC128" s="173">
        <v>-3.0000000000000391E-2</v>
      </c>
      <c r="BE128" s="169">
        <v>76232.653151616236</v>
      </c>
      <c r="BF128" s="169">
        <v>75606.020666923898</v>
      </c>
      <c r="BG128" s="169">
        <v>76156.195516036794</v>
      </c>
      <c r="BH128" s="169">
        <v>76155.648707705885</v>
      </c>
      <c r="BI128" s="169">
        <v>74581.324914705576</v>
      </c>
      <c r="BJ128" s="169">
        <v>76156.848041149133</v>
      </c>
      <c r="BK128" s="169">
        <v>75681.961817795716</v>
      </c>
      <c r="BL128" s="169">
        <v>76156.167461011093</v>
      </c>
      <c r="BM128" s="169">
        <v>75644.261659534663</v>
      </c>
      <c r="BN128" s="169">
        <v>76193.466530710808</v>
      </c>
      <c r="BO128" s="169">
        <v>76156.454741449357</v>
      </c>
      <c r="BP128" s="169">
        <v>75644.192845403508</v>
      </c>
      <c r="BQ128" s="174">
        <v>910365.19605404255</v>
      </c>
    </row>
    <row r="129" spans="2:70" x14ac:dyDescent="0.25">
      <c r="B129" s="150" t="s">
        <v>307</v>
      </c>
      <c r="C129" s="150" t="s">
        <v>307</v>
      </c>
      <c r="D129" s="150" t="s">
        <v>305</v>
      </c>
      <c r="F129" s="150" t="s">
        <v>305</v>
      </c>
      <c r="H129" s="150" t="s">
        <v>305</v>
      </c>
      <c r="J129" s="150" t="s">
        <v>307</v>
      </c>
      <c r="K129" s="165" t="s">
        <v>502</v>
      </c>
      <c r="V129" s="57" t="s">
        <v>487</v>
      </c>
      <c r="W129" s="57" t="s">
        <v>503</v>
      </c>
      <c r="X129" s="57">
        <v>305</v>
      </c>
      <c r="AB129" s="166" t="s">
        <v>411</v>
      </c>
      <c r="AC129" s="167" t="s">
        <v>504</v>
      </c>
      <c r="AD129" s="168"/>
      <c r="AE129" s="169">
        <v>12571519.41</v>
      </c>
      <c r="AF129" s="38">
        <v>10762887.020000001</v>
      </c>
      <c r="AG129" s="38">
        <v>11964472.959999999</v>
      </c>
      <c r="AH129" s="170">
        <v>11454953.485940173</v>
      </c>
      <c r="AI129" s="171">
        <v>3835922.6999999997</v>
      </c>
      <c r="AJ129" s="172">
        <v>11507768.1</v>
      </c>
      <c r="AK129" s="171">
        <v>9312180.7999999989</v>
      </c>
      <c r="AL129" s="172">
        <v>11174616.959999997</v>
      </c>
      <c r="AM129" s="171">
        <v>9567398.331698928</v>
      </c>
      <c r="AN129" s="171">
        <v>11199735.954241244</v>
      </c>
      <c r="AO129" s="170">
        <v>11037702.85714286</v>
      </c>
      <c r="AP129" s="170">
        <v>10468238.76350097</v>
      </c>
      <c r="AQ129" s="170">
        <v>10782285.926406002</v>
      </c>
      <c r="AR129" s="172">
        <v>725482.17359399796</v>
      </c>
      <c r="AS129" s="173">
        <v>6.3042821795652793E-2</v>
      </c>
      <c r="AT129" s="172">
        <v>672667.5595341716</v>
      </c>
      <c r="AU129" s="173">
        <v>5.872285386054206E-2</v>
      </c>
      <c r="AV129" s="172">
        <v>1182187.0335939974</v>
      </c>
      <c r="AW129" s="173">
        <v>9.8808116123988252E-2</v>
      </c>
      <c r="AX129" s="172">
        <v>1039529.3364990298</v>
      </c>
      <c r="AY129" s="173">
        <v>9.0332836694808766E-2</v>
      </c>
      <c r="AZ129" s="172">
        <v>986714.72243920341</v>
      </c>
      <c r="BA129" s="173">
        <v>8.6138693068487662E-2</v>
      </c>
      <c r="BB129" s="172">
        <v>-314047.16290503182</v>
      </c>
      <c r="BC129" s="173">
        <v>-3.0000000000000259E-2</v>
      </c>
      <c r="BE129" s="169">
        <v>912618.54803168739</v>
      </c>
      <c r="BF129" s="169">
        <v>904741.9408925093</v>
      </c>
      <c r="BG129" s="169">
        <v>896293.04803168739</v>
      </c>
      <c r="BH129" s="169">
        <v>884963.04803168739</v>
      </c>
      <c r="BI129" s="169">
        <v>893036.62661415315</v>
      </c>
      <c r="BJ129" s="169">
        <v>892482.04803168727</v>
      </c>
      <c r="BK129" s="169">
        <v>903495.64089250925</v>
      </c>
      <c r="BL129" s="169">
        <v>890998.84803168743</v>
      </c>
      <c r="BM129" s="169">
        <v>929966.64089250925</v>
      </c>
      <c r="BN129" s="169">
        <v>887744.04803168739</v>
      </c>
      <c r="BO129" s="169">
        <v>901813.84803168732</v>
      </c>
      <c r="BP129" s="169">
        <v>884131.64089250925</v>
      </c>
      <c r="BQ129" s="174">
        <v>10782285.926406002</v>
      </c>
    </row>
    <row r="130" spans="2:70" x14ac:dyDescent="0.25">
      <c r="B130" s="150" t="s">
        <v>307</v>
      </c>
      <c r="C130" s="150" t="s">
        <v>307</v>
      </c>
      <c r="D130" s="150" t="s">
        <v>305</v>
      </c>
      <c r="F130" s="150" t="s">
        <v>305</v>
      </c>
      <c r="H130" s="150" t="s">
        <v>305</v>
      </c>
      <c r="J130" s="150" t="s">
        <v>307</v>
      </c>
      <c r="K130" s="165" t="s">
        <v>505</v>
      </c>
      <c r="V130" s="57" t="s">
        <v>487</v>
      </c>
      <c r="W130" s="57" t="s">
        <v>506</v>
      </c>
      <c r="X130" s="57">
        <v>306</v>
      </c>
      <c r="AB130" s="166" t="s">
        <v>411</v>
      </c>
      <c r="AC130" s="167" t="s">
        <v>507</v>
      </c>
      <c r="AD130" s="168"/>
      <c r="AE130" s="169">
        <v>5623401.5600000005</v>
      </c>
      <c r="AF130" s="38">
        <v>5819258.9900000002</v>
      </c>
      <c r="AG130" s="38">
        <v>1787774.6700000002</v>
      </c>
      <c r="AH130" s="170">
        <v>1216841.9717650902</v>
      </c>
      <c r="AI130" s="171">
        <v>452552.6</v>
      </c>
      <c r="AJ130" s="172">
        <v>1357657.7999999998</v>
      </c>
      <c r="AK130" s="171">
        <v>1186686.31</v>
      </c>
      <c r="AL130" s="172">
        <v>1424023.5720000002</v>
      </c>
      <c r="AM130" s="171">
        <v>1013094.2764274444</v>
      </c>
      <c r="AN130" s="171">
        <v>1390434.0053376458</v>
      </c>
      <c r="AO130" s="170">
        <v>1462800.6514285714</v>
      </c>
      <c r="AP130" s="170">
        <v>977337.11776377191</v>
      </c>
      <c r="AQ130" s="170">
        <v>1006657.2312966854</v>
      </c>
      <c r="AR130" s="172">
        <v>351000.56870331441</v>
      </c>
      <c r="AS130" s="173">
        <v>0.25853390206524385</v>
      </c>
      <c r="AT130" s="172">
        <v>210184.74046840484</v>
      </c>
      <c r="AU130" s="173">
        <v>0.17272969321030351</v>
      </c>
      <c r="AV130" s="172">
        <v>781117.43870331475</v>
      </c>
      <c r="AW130" s="173">
        <v>0.43692163884574708</v>
      </c>
      <c r="AX130" s="172">
        <v>380320.68223622791</v>
      </c>
      <c r="AY130" s="173">
        <v>0.28013000200509136</v>
      </c>
      <c r="AZ130" s="172">
        <v>239504.85400131834</v>
      </c>
      <c r="BA130" s="173">
        <v>0.1968249448643726</v>
      </c>
      <c r="BB130" s="172">
        <v>-29320.1135329135</v>
      </c>
      <c r="BC130" s="173">
        <v>-3.0000000000000349E-2</v>
      </c>
      <c r="BE130" s="169">
        <v>95619.288239184563</v>
      </c>
      <c r="BF130" s="169">
        <v>104284.68833722378</v>
      </c>
      <c r="BG130" s="169">
        <v>98129.660788204172</v>
      </c>
      <c r="BH130" s="169">
        <v>95031.955984282627</v>
      </c>
      <c r="BI130" s="169">
        <v>75019.288239184563</v>
      </c>
      <c r="BJ130" s="169">
        <v>77100.999023498269</v>
      </c>
      <c r="BK130" s="169">
        <v>84357.450003890466</v>
      </c>
      <c r="BL130" s="169">
        <v>79202.400984282562</v>
      </c>
      <c r="BM130" s="169">
        <v>73668.675494086579</v>
      </c>
      <c r="BN130" s="169">
        <v>71894.009897681273</v>
      </c>
      <c r="BO130" s="169">
        <v>76154.372642779359</v>
      </c>
      <c r="BP130" s="169">
        <v>76194.44166238718</v>
      </c>
      <c r="BQ130" s="174">
        <v>1006657.2312966855</v>
      </c>
    </row>
    <row r="131" spans="2:70" x14ac:dyDescent="0.25">
      <c r="B131" s="150" t="s">
        <v>307</v>
      </c>
      <c r="C131" s="150" t="s">
        <v>307</v>
      </c>
      <c r="D131" s="150" t="s">
        <v>305</v>
      </c>
      <c r="F131" s="150" t="s">
        <v>305</v>
      </c>
      <c r="H131" s="150" t="s">
        <v>305</v>
      </c>
      <c r="J131" s="150" t="s">
        <v>307</v>
      </c>
      <c r="K131" s="165" t="s">
        <v>508</v>
      </c>
      <c r="V131" s="57" t="s">
        <v>487</v>
      </c>
      <c r="W131" s="57" t="s">
        <v>509</v>
      </c>
      <c r="X131" s="57">
        <v>307</v>
      </c>
      <c r="AB131" s="166" t="s">
        <v>411</v>
      </c>
      <c r="AC131" s="167" t="s">
        <v>510</v>
      </c>
      <c r="AD131" s="168"/>
      <c r="AE131" s="169">
        <v>2671655.84</v>
      </c>
      <c r="AF131" s="38">
        <v>2613109.38</v>
      </c>
      <c r="AG131" s="38">
        <v>3247062.8699999996</v>
      </c>
      <c r="AH131" s="170">
        <v>3291745.7395297387</v>
      </c>
      <c r="AI131" s="171">
        <v>1071734.28</v>
      </c>
      <c r="AJ131" s="172">
        <v>3215202.84</v>
      </c>
      <c r="AK131" s="171">
        <v>4250368.8499999996</v>
      </c>
      <c r="AL131" s="172">
        <v>5100442.6199999992</v>
      </c>
      <c r="AM131" s="171">
        <v>2750989.9764055009</v>
      </c>
      <c r="AN131" s="171">
        <v>4791124.6131242374</v>
      </c>
      <c r="AO131" s="170">
        <v>3266103.9942857157</v>
      </c>
      <c r="AP131" s="170">
        <v>3271788.0797620909</v>
      </c>
      <c r="AQ131" s="170">
        <v>3369941.7221549544</v>
      </c>
      <c r="AR131" s="172">
        <v>-154738.8821549546</v>
      </c>
      <c r="AS131" s="173">
        <v>-4.8127253506330757E-2</v>
      </c>
      <c r="AT131" s="172">
        <v>-78195.98262521578</v>
      </c>
      <c r="AU131" s="173">
        <v>-2.3755170907090447E-2</v>
      </c>
      <c r="AV131" s="172">
        <v>-122878.8521549548</v>
      </c>
      <c r="AW131" s="173">
        <v>-3.7843077597987752E-2</v>
      </c>
      <c r="AX131" s="172">
        <v>-56585.239762091078</v>
      </c>
      <c r="AY131" s="173">
        <v>-1.7599275248864572E-2</v>
      </c>
      <c r="AZ131" s="172">
        <v>19957.659767647739</v>
      </c>
      <c r="BA131" s="173">
        <v>6.0629408669027112E-3</v>
      </c>
      <c r="BB131" s="172">
        <v>-98153.642392863519</v>
      </c>
      <c r="BC131" s="173">
        <v>-3.0000000000000242E-2</v>
      </c>
      <c r="BE131" s="169">
        <v>289661.22382313671</v>
      </c>
      <c r="BF131" s="169">
        <v>317905.12845771102</v>
      </c>
      <c r="BG131" s="169">
        <v>287883.7669603916</v>
      </c>
      <c r="BH131" s="169">
        <v>273789.7619603916</v>
      </c>
      <c r="BI131" s="169">
        <v>268196.11077195755</v>
      </c>
      <c r="BJ131" s="169">
        <v>268456.98745058768</v>
      </c>
      <c r="BK131" s="169">
        <v>270843.54326359334</v>
      </c>
      <c r="BL131" s="169">
        <v>268456.98745058768</v>
      </c>
      <c r="BM131" s="169">
        <v>268370.02855771099</v>
      </c>
      <c r="BN131" s="169">
        <v>309251.16745058767</v>
      </c>
      <c r="BO131" s="169">
        <v>268456.98745058768</v>
      </c>
      <c r="BP131" s="169">
        <v>278670.02855771099</v>
      </c>
      <c r="BQ131" s="174">
        <v>3369941.722154954</v>
      </c>
    </row>
    <row r="132" spans="2:70" x14ac:dyDescent="0.25">
      <c r="B132" s="150" t="s">
        <v>307</v>
      </c>
      <c r="C132" s="150" t="s">
        <v>307</v>
      </c>
      <c r="D132" s="150" t="s">
        <v>305</v>
      </c>
      <c r="F132" s="150" t="s">
        <v>305</v>
      </c>
      <c r="H132" s="150" t="s">
        <v>305</v>
      </c>
      <c r="J132" s="150" t="s">
        <v>307</v>
      </c>
      <c r="K132" s="165" t="s">
        <v>511</v>
      </c>
      <c r="V132" s="57" t="s">
        <v>487</v>
      </c>
      <c r="W132" s="57" t="s">
        <v>512</v>
      </c>
      <c r="X132" s="57">
        <v>308</v>
      </c>
      <c r="AB132" s="166" t="s">
        <v>411</v>
      </c>
      <c r="AC132" s="167" t="s">
        <v>513</v>
      </c>
      <c r="AD132" s="168"/>
      <c r="AE132" s="169">
        <v>3108225.62</v>
      </c>
      <c r="AF132" s="38">
        <v>3328930.1999999997</v>
      </c>
      <c r="AG132" s="38">
        <v>3553180.9400000004</v>
      </c>
      <c r="AH132" s="170">
        <v>3806955.0955999992</v>
      </c>
      <c r="AI132" s="171">
        <v>1187193.1400000001</v>
      </c>
      <c r="AJ132" s="172">
        <v>3561579.4200000004</v>
      </c>
      <c r="AK132" s="171">
        <v>3267394.3400000003</v>
      </c>
      <c r="AL132" s="172">
        <v>3920873.2080000001</v>
      </c>
      <c r="AM132" s="171">
        <v>3172462.5796666662</v>
      </c>
      <c r="AN132" s="171">
        <v>3901886.8559333333</v>
      </c>
      <c r="AO132" s="170">
        <v>3793757.8114285725</v>
      </c>
      <c r="AP132" s="170">
        <v>3948477.32</v>
      </c>
      <c r="AQ132" s="170">
        <v>4066931.6396000003</v>
      </c>
      <c r="AR132" s="172">
        <v>-505352.21959999995</v>
      </c>
      <c r="AS132" s="173">
        <v>-0.14188992017479704</v>
      </c>
      <c r="AT132" s="172">
        <v>-259976.54400000116</v>
      </c>
      <c r="AU132" s="173">
        <v>-6.828988981258978E-2</v>
      </c>
      <c r="AV132" s="172">
        <v>-513750.69959999993</v>
      </c>
      <c r="AW132" s="173">
        <v>-0.1445889495287003</v>
      </c>
      <c r="AX132" s="172">
        <v>-386897.89999999944</v>
      </c>
      <c r="AY132" s="173">
        <v>-0.10863099046096784</v>
      </c>
      <c r="AZ132" s="172">
        <v>-141522.22440000065</v>
      </c>
      <c r="BA132" s="173">
        <v>-3.7174650303485095E-2</v>
      </c>
      <c r="BB132" s="172">
        <v>-118454.31960000051</v>
      </c>
      <c r="BC132" s="173">
        <v>-3.0000000000000131E-2</v>
      </c>
      <c r="BE132" s="169">
        <v>339829.3866333334</v>
      </c>
      <c r="BF132" s="169">
        <v>339829.3866333334</v>
      </c>
      <c r="BG132" s="169">
        <v>339829.3866333334</v>
      </c>
      <c r="BH132" s="169">
        <v>338284.38663333334</v>
      </c>
      <c r="BI132" s="169">
        <v>338284.38663333334</v>
      </c>
      <c r="BJ132" s="169">
        <v>338284.38663333334</v>
      </c>
      <c r="BK132" s="169">
        <v>338284.38663333334</v>
      </c>
      <c r="BL132" s="169">
        <v>338284.38663333334</v>
      </c>
      <c r="BM132" s="169">
        <v>338284.38663333334</v>
      </c>
      <c r="BN132" s="169">
        <v>341168.38663333334</v>
      </c>
      <c r="BO132" s="169">
        <v>338284.38663333334</v>
      </c>
      <c r="BP132" s="169">
        <v>338284.38663333334</v>
      </c>
      <c r="BQ132" s="174">
        <v>4066931.6395999999</v>
      </c>
    </row>
    <row r="133" spans="2:70" x14ac:dyDescent="0.25">
      <c r="B133" s="150" t="s">
        <v>307</v>
      </c>
      <c r="C133" s="150" t="s">
        <v>307</v>
      </c>
      <c r="D133" s="150" t="s">
        <v>305</v>
      </c>
      <c r="F133" s="150" t="s">
        <v>305</v>
      </c>
      <c r="H133" s="150" t="s">
        <v>305</v>
      </c>
      <c r="J133" s="150" t="s">
        <v>307</v>
      </c>
      <c r="K133" s="165" t="s">
        <v>514</v>
      </c>
      <c r="V133" s="57" t="s">
        <v>487</v>
      </c>
      <c r="W133" s="57" t="s">
        <v>515</v>
      </c>
      <c r="X133" s="57">
        <v>309</v>
      </c>
      <c r="AB133" s="166" t="s">
        <v>411</v>
      </c>
      <c r="AC133" s="167" t="s">
        <v>516</v>
      </c>
      <c r="AD133" s="168"/>
      <c r="AE133" s="169">
        <v>3331207.83</v>
      </c>
      <c r="AF133" s="38">
        <v>3434224.42</v>
      </c>
      <c r="AG133" s="38">
        <v>3602519.17</v>
      </c>
      <c r="AH133" s="170">
        <v>4096058.1890270906</v>
      </c>
      <c r="AI133" s="171">
        <v>1386211.73</v>
      </c>
      <c r="AJ133" s="172">
        <v>4158635.19</v>
      </c>
      <c r="AK133" s="171">
        <v>3322556.43</v>
      </c>
      <c r="AL133" s="172">
        <v>3987067.7160000005</v>
      </c>
      <c r="AM133" s="171">
        <v>3413449.324189242</v>
      </c>
      <c r="AN133" s="171">
        <v>4005165.2948378487</v>
      </c>
      <c r="AO133" s="170">
        <v>3827405.3142857142</v>
      </c>
      <c r="AP133" s="170">
        <v>3632026.565564706</v>
      </c>
      <c r="AQ133" s="170">
        <v>3740987.3625316462</v>
      </c>
      <c r="AR133" s="172">
        <v>417647.82746835379</v>
      </c>
      <c r="AS133" s="173">
        <v>0.10042906107096011</v>
      </c>
      <c r="AT133" s="172">
        <v>355070.8264954444</v>
      </c>
      <c r="AU133" s="173">
        <v>8.6685982012326343E-2</v>
      </c>
      <c r="AV133" s="172">
        <v>-138468.19253164623</v>
      </c>
      <c r="AW133" s="173">
        <v>-3.8436490132999414E-2</v>
      </c>
      <c r="AX133" s="172">
        <v>526608.62443529395</v>
      </c>
      <c r="AY133" s="173">
        <v>0.12663015637957267</v>
      </c>
      <c r="AZ133" s="172">
        <v>464031.62346238457</v>
      </c>
      <c r="BA133" s="173">
        <v>0.11328736117701563</v>
      </c>
      <c r="BB133" s="172">
        <v>-108960.79696694016</v>
      </c>
      <c r="BC133" s="173">
        <v>-2.9999999999999721E-2</v>
      </c>
      <c r="BE133" s="169">
        <v>311714.86599528423</v>
      </c>
      <c r="BF133" s="169">
        <v>311714.86599528423</v>
      </c>
      <c r="BG133" s="169">
        <v>311866.33658351959</v>
      </c>
      <c r="BH133" s="169">
        <v>311714.86599528423</v>
      </c>
      <c r="BI133" s="169">
        <v>311714.86599528423</v>
      </c>
      <c r="BJ133" s="169">
        <v>311714.86599528423</v>
      </c>
      <c r="BK133" s="169">
        <v>311972.36599528423</v>
      </c>
      <c r="BL133" s="169">
        <v>311714.86599528423</v>
      </c>
      <c r="BM133" s="169">
        <v>311714.86599528423</v>
      </c>
      <c r="BN133" s="169">
        <v>311714.86599528423</v>
      </c>
      <c r="BO133" s="169">
        <v>311714.86599528423</v>
      </c>
      <c r="BP133" s="169">
        <v>311714.86599528423</v>
      </c>
      <c r="BQ133" s="174">
        <v>3740987.3625316457</v>
      </c>
    </row>
    <row r="134" spans="2:70" x14ac:dyDescent="0.25">
      <c r="B134" s="150" t="s">
        <v>307</v>
      </c>
      <c r="C134" s="150" t="s">
        <v>307</v>
      </c>
      <c r="D134" s="150" t="s">
        <v>305</v>
      </c>
      <c r="F134" s="150" t="s">
        <v>305</v>
      </c>
      <c r="H134" s="150" t="s">
        <v>305</v>
      </c>
      <c r="J134" s="150" t="s">
        <v>307</v>
      </c>
      <c r="K134" s="165" t="s">
        <v>517</v>
      </c>
      <c r="V134" s="57" t="s">
        <v>487</v>
      </c>
      <c r="W134" s="57" t="s">
        <v>518</v>
      </c>
      <c r="X134" s="57">
        <v>311</v>
      </c>
      <c r="AB134" s="166" t="s">
        <v>411</v>
      </c>
      <c r="AC134" s="167" t="s">
        <v>519</v>
      </c>
      <c r="AD134" s="168"/>
      <c r="AE134" s="169">
        <v>1283038.8500000003</v>
      </c>
      <c r="AF134" s="38">
        <v>-2836074.3000000012</v>
      </c>
      <c r="AG134" s="38">
        <v>-502301.87999999896</v>
      </c>
      <c r="AH134" s="170">
        <v>-762420.15763615479</v>
      </c>
      <c r="AI134" s="171">
        <v>-586549.13</v>
      </c>
      <c r="AJ134" s="172">
        <v>-1759647.3900000001</v>
      </c>
      <c r="AK134" s="171">
        <v>-1192328.6200000001</v>
      </c>
      <c r="AL134" s="172">
        <v>-1430794.344</v>
      </c>
      <c r="AM134" s="171">
        <v>-630709.29803013022</v>
      </c>
      <c r="AN134" s="171">
        <v>-1324039.4796060247</v>
      </c>
      <c r="AO134" s="170">
        <v>-1376578.8514285716</v>
      </c>
      <c r="AP134" s="170">
        <v>-2991809.828716666</v>
      </c>
      <c r="AQ134" s="170">
        <v>-2991809.828716666</v>
      </c>
      <c r="AR134" s="172">
        <v>1232162.4387166658</v>
      </c>
      <c r="AS134" s="173">
        <v>0.70023258393641341</v>
      </c>
      <c r="AT134" s="172">
        <v>2229389.6710805111</v>
      </c>
      <c r="AU134" s="173">
        <v>2.9240959184403272</v>
      </c>
      <c r="AV134" s="172">
        <v>2489507.948716667</v>
      </c>
      <c r="AW134" s="173">
        <v>4.9561987478857779</v>
      </c>
      <c r="AX134" s="172">
        <v>1232162.4387166658</v>
      </c>
      <c r="AY134" s="173">
        <v>0.70023258393641341</v>
      </c>
      <c r="AZ134" s="172">
        <v>2229389.6710805111</v>
      </c>
      <c r="BA134" s="173">
        <v>2.9240959184403272</v>
      </c>
      <c r="BB134" s="172">
        <v>0</v>
      </c>
      <c r="BC134" s="173">
        <v>0</v>
      </c>
      <c r="BE134" s="169">
        <v>498636.74372566596</v>
      </c>
      <c r="BF134" s="169">
        <v>-255969.07819214227</v>
      </c>
      <c r="BG134" s="169">
        <v>-253438.2562743341</v>
      </c>
      <c r="BH134" s="169">
        <v>-944788.25627433404</v>
      </c>
      <c r="BI134" s="169">
        <v>-254470.72202775875</v>
      </c>
      <c r="BJ134" s="169">
        <v>-251968.2562743341</v>
      </c>
      <c r="BK134" s="169">
        <v>-258344.07819214227</v>
      </c>
      <c r="BL134" s="169">
        <v>-253718.2562743341</v>
      </c>
      <c r="BM134" s="169">
        <v>-259969.07819214227</v>
      </c>
      <c r="BN134" s="169">
        <v>-251343.2562743341</v>
      </c>
      <c r="BO134" s="169">
        <v>-256468.2562743341</v>
      </c>
      <c r="BP134" s="169">
        <v>-249969.07819214227</v>
      </c>
      <c r="BQ134" s="174">
        <v>-2991809.8287166664</v>
      </c>
    </row>
    <row r="135" spans="2:70" x14ac:dyDescent="0.25">
      <c r="B135" s="150" t="s">
        <v>307</v>
      </c>
      <c r="C135" s="150" t="s">
        <v>307</v>
      </c>
      <c r="D135" s="150" t="s">
        <v>305</v>
      </c>
      <c r="F135" s="150" t="s">
        <v>305</v>
      </c>
      <c r="H135" s="150" t="s">
        <v>305</v>
      </c>
      <c r="J135" s="150" t="s">
        <v>307</v>
      </c>
      <c r="K135" s="165" t="s">
        <v>520</v>
      </c>
      <c r="V135" s="57" t="s">
        <v>487</v>
      </c>
      <c r="W135" s="57" t="s">
        <v>521</v>
      </c>
      <c r="X135" s="57">
        <v>312</v>
      </c>
      <c r="AB135" s="166" t="s">
        <v>411</v>
      </c>
      <c r="AC135" s="167" t="s">
        <v>522</v>
      </c>
      <c r="AD135" s="168"/>
      <c r="AE135" s="169">
        <v>666626.94999999995</v>
      </c>
      <c r="AF135" s="38">
        <v>504419.67</v>
      </c>
      <c r="AG135" s="38">
        <v>1069614.3499999999</v>
      </c>
      <c r="AH135" s="170">
        <v>1056449.6211737774</v>
      </c>
      <c r="AI135" s="171">
        <v>380437.45</v>
      </c>
      <c r="AJ135" s="172">
        <v>1141312.3500000001</v>
      </c>
      <c r="AK135" s="171">
        <v>1152361.8599999999</v>
      </c>
      <c r="AL135" s="172">
        <v>1382834.2319999998</v>
      </c>
      <c r="AM135" s="171">
        <v>880374.68431148119</v>
      </c>
      <c r="AN135" s="171">
        <v>1328436.7968622961</v>
      </c>
      <c r="AO135" s="170">
        <v>1399818.5485714283</v>
      </c>
      <c r="AP135" s="170">
        <v>1066721.6901941746</v>
      </c>
      <c r="AQ135" s="170">
        <v>1098723.3409000004</v>
      </c>
      <c r="AR135" s="172">
        <v>42589.009099999676</v>
      </c>
      <c r="AS135" s="173">
        <v>3.731582252658501E-2</v>
      </c>
      <c r="AT135" s="172">
        <v>-42273.719726223033</v>
      </c>
      <c r="AU135" s="173">
        <v>-4.0014894112276225E-2</v>
      </c>
      <c r="AV135" s="172">
        <v>-29108.990900000557</v>
      </c>
      <c r="AW135" s="173">
        <v>-2.7214473048160361E-2</v>
      </c>
      <c r="AX135" s="172">
        <v>74590.659805825446</v>
      </c>
      <c r="AY135" s="173">
        <v>6.5355167501539288E-2</v>
      </c>
      <c r="AZ135" s="172">
        <v>-10272.069020397263</v>
      </c>
      <c r="BA135" s="173">
        <v>-9.7231981672579824E-3</v>
      </c>
      <c r="BB135" s="172">
        <v>-32001.65070582577</v>
      </c>
      <c r="BC135" s="173">
        <v>-3.0000000000000498E-2</v>
      </c>
      <c r="BE135" s="169">
        <v>91560.278408333368</v>
      </c>
      <c r="BF135" s="169">
        <v>91560.278408333368</v>
      </c>
      <c r="BG135" s="169">
        <v>91560.278408333368</v>
      </c>
      <c r="BH135" s="169">
        <v>91560.278408333368</v>
      </c>
      <c r="BI135" s="169">
        <v>91560.278408333368</v>
      </c>
      <c r="BJ135" s="169">
        <v>91560.278408333368</v>
      </c>
      <c r="BK135" s="169">
        <v>91560.278408333368</v>
      </c>
      <c r="BL135" s="169">
        <v>91560.278408333368</v>
      </c>
      <c r="BM135" s="169">
        <v>91560.278408333368</v>
      </c>
      <c r="BN135" s="169">
        <v>91560.278408333368</v>
      </c>
      <c r="BO135" s="169">
        <v>91560.278408333368</v>
      </c>
      <c r="BP135" s="169">
        <v>91560.278408333368</v>
      </c>
      <c r="BQ135" s="174">
        <v>1098723.3409000007</v>
      </c>
    </row>
    <row r="136" spans="2:70" x14ac:dyDescent="0.25">
      <c r="B136" s="150" t="s">
        <v>307</v>
      </c>
      <c r="C136" s="150" t="s">
        <v>307</v>
      </c>
      <c r="D136" s="150" t="s">
        <v>305</v>
      </c>
      <c r="F136" s="150" t="s">
        <v>305</v>
      </c>
      <c r="H136" s="150" t="s">
        <v>305</v>
      </c>
      <c r="J136" s="150" t="s">
        <v>307</v>
      </c>
      <c r="K136" s="165" t="s">
        <v>523</v>
      </c>
      <c r="V136" s="57" t="s">
        <v>487</v>
      </c>
      <c r="W136" s="57" t="s">
        <v>524</v>
      </c>
      <c r="X136" s="57">
        <v>313</v>
      </c>
      <c r="AB136" s="166" t="s">
        <v>411</v>
      </c>
      <c r="AC136" s="167" t="s">
        <v>525</v>
      </c>
      <c r="AD136" s="168"/>
      <c r="AE136" s="169">
        <v>7789208.3399999999</v>
      </c>
      <c r="AF136" s="38">
        <v>7344200.0000000009</v>
      </c>
      <c r="AG136" s="38">
        <v>6844619.2700000005</v>
      </c>
      <c r="AH136" s="170">
        <v>6882751.9999999953</v>
      </c>
      <c r="AI136" s="171">
        <v>2210026.0699999998</v>
      </c>
      <c r="AJ136" s="172">
        <v>6630078.209999999</v>
      </c>
      <c r="AK136" s="171">
        <v>5486855.0500000007</v>
      </c>
      <c r="AL136" s="172">
        <v>6584226.0600000015</v>
      </c>
      <c r="AM136" s="171">
        <v>5735626.6666666642</v>
      </c>
      <c r="AN136" s="171">
        <v>6633980.3833333319</v>
      </c>
      <c r="AO136" s="170">
        <v>6606901.8342857054</v>
      </c>
      <c r="AP136" s="170">
        <v>6847000</v>
      </c>
      <c r="AQ136" s="170">
        <v>6847000</v>
      </c>
      <c r="AR136" s="172">
        <v>-216921.79000000097</v>
      </c>
      <c r="AS136" s="173">
        <v>-3.2717832750875045E-2</v>
      </c>
      <c r="AT136" s="172">
        <v>35751.999999995343</v>
      </c>
      <c r="AU136" s="173">
        <v>5.1944338543645574E-3</v>
      </c>
      <c r="AV136" s="172">
        <v>-2380.7299999995157</v>
      </c>
      <c r="AW136" s="173">
        <v>-3.4782504418240861E-4</v>
      </c>
      <c r="AX136" s="172">
        <v>-216921.79000000097</v>
      </c>
      <c r="AY136" s="173">
        <v>-3.2717832750875045E-2</v>
      </c>
      <c r="AZ136" s="172">
        <v>35751.999999995343</v>
      </c>
      <c r="BA136" s="173">
        <v>5.1944338543645574E-3</v>
      </c>
      <c r="BB136" s="172">
        <v>0</v>
      </c>
      <c r="BC136" s="173">
        <v>0</v>
      </c>
      <c r="BE136" s="169">
        <v>570583.33333333326</v>
      </c>
      <c r="BF136" s="169">
        <v>570583.33333333326</v>
      </c>
      <c r="BG136" s="169">
        <v>570583.33333333326</v>
      </c>
      <c r="BH136" s="169">
        <v>570583.33333333326</v>
      </c>
      <c r="BI136" s="169">
        <v>570583.33333333326</v>
      </c>
      <c r="BJ136" s="169">
        <v>570583.33333333326</v>
      </c>
      <c r="BK136" s="169">
        <v>570583.33333333326</v>
      </c>
      <c r="BL136" s="169">
        <v>570583.33333333326</v>
      </c>
      <c r="BM136" s="169">
        <v>570583.33333333326</v>
      </c>
      <c r="BN136" s="169">
        <v>570583.33333333326</v>
      </c>
      <c r="BO136" s="169">
        <v>570583.33333333326</v>
      </c>
      <c r="BP136" s="169">
        <v>570583.33333333326</v>
      </c>
      <c r="BQ136" s="174">
        <v>6846999.9999999972</v>
      </c>
    </row>
    <row r="137" spans="2:70" x14ac:dyDescent="0.25">
      <c r="B137" s="150" t="s">
        <v>307</v>
      </c>
      <c r="C137" s="150" t="s">
        <v>307</v>
      </c>
      <c r="D137" s="150" t="s">
        <v>305</v>
      </c>
      <c r="F137" s="150" t="s">
        <v>305</v>
      </c>
      <c r="H137" s="150" t="s">
        <v>305</v>
      </c>
      <c r="J137" s="150" t="s">
        <v>307</v>
      </c>
      <c r="K137" s="165" t="s">
        <v>526</v>
      </c>
      <c r="V137" s="57" t="s">
        <v>487</v>
      </c>
      <c r="W137" s="57" t="s">
        <v>527</v>
      </c>
      <c r="X137" s="57">
        <v>314</v>
      </c>
      <c r="AB137" s="166" t="s">
        <v>411</v>
      </c>
      <c r="AC137" s="167" t="s">
        <v>528</v>
      </c>
      <c r="AD137" s="168"/>
      <c r="AE137" s="169">
        <v>574541.55999999994</v>
      </c>
      <c r="AF137" s="38">
        <v>480182.36</v>
      </c>
      <c r="AG137" s="38">
        <v>433971.24</v>
      </c>
      <c r="AH137" s="170">
        <v>398311.42999999953</v>
      </c>
      <c r="AI137" s="171">
        <v>79907.81</v>
      </c>
      <c r="AJ137" s="172">
        <v>239723.43</v>
      </c>
      <c r="AK137" s="171">
        <v>118895.13</v>
      </c>
      <c r="AL137" s="172">
        <v>142674.15600000002</v>
      </c>
      <c r="AM137" s="171">
        <v>332056.18333333288</v>
      </c>
      <c r="AN137" s="171">
        <v>185150.37666666665</v>
      </c>
      <c r="AO137" s="170">
        <v>170828.314285714</v>
      </c>
      <c r="AP137" s="170">
        <v>125573.48</v>
      </c>
      <c r="AQ137" s="170">
        <v>125573.48000000037</v>
      </c>
      <c r="AR137" s="172">
        <v>114149.94999999962</v>
      </c>
      <c r="AS137" s="173">
        <v>0.47617352212922875</v>
      </c>
      <c r="AT137" s="172">
        <v>272737.94999999914</v>
      </c>
      <c r="AU137" s="173">
        <v>0.68473543428065686</v>
      </c>
      <c r="AV137" s="172">
        <v>308397.7599999996</v>
      </c>
      <c r="AW137" s="173">
        <v>0.71064100929821894</v>
      </c>
      <c r="AX137" s="172">
        <v>114149.95</v>
      </c>
      <c r="AY137" s="173">
        <v>0.47617352212923036</v>
      </c>
      <c r="AZ137" s="172">
        <v>272737.94999999955</v>
      </c>
      <c r="BA137" s="173">
        <v>0.68473543428065786</v>
      </c>
      <c r="BB137" s="172">
        <v>-3.7834979593753815E-10</v>
      </c>
      <c r="BC137" s="173">
        <v>-3.0129753188136391E-15</v>
      </c>
      <c r="BE137" s="169">
        <v>10464.456666666701</v>
      </c>
      <c r="BF137" s="169">
        <v>10464.456666666701</v>
      </c>
      <c r="BG137" s="169">
        <v>10464.456666666701</v>
      </c>
      <c r="BH137" s="169">
        <v>10464.456666666701</v>
      </c>
      <c r="BI137" s="169">
        <v>10464.456666666701</v>
      </c>
      <c r="BJ137" s="169">
        <v>10464.456666666701</v>
      </c>
      <c r="BK137" s="169">
        <v>10464.456666666701</v>
      </c>
      <c r="BL137" s="169">
        <v>10464.456666666701</v>
      </c>
      <c r="BM137" s="169">
        <v>10464.456666666701</v>
      </c>
      <c r="BN137" s="169">
        <v>10464.456666666701</v>
      </c>
      <c r="BO137" s="169">
        <v>10464.456666666701</v>
      </c>
      <c r="BP137" s="169">
        <v>10464.456666666701</v>
      </c>
      <c r="BQ137" s="174">
        <v>125573.48000000039</v>
      </c>
    </row>
    <row r="138" spans="2:70" x14ac:dyDescent="0.25">
      <c r="B138" s="150" t="s">
        <v>307</v>
      </c>
      <c r="C138" s="150" t="s">
        <v>307</v>
      </c>
      <c r="D138" s="150" t="s">
        <v>305</v>
      </c>
      <c r="F138" s="150" t="s">
        <v>305</v>
      </c>
      <c r="H138" s="150" t="s">
        <v>305</v>
      </c>
      <c r="J138" s="150" t="s">
        <v>307</v>
      </c>
      <c r="K138" s="165" t="s">
        <v>529</v>
      </c>
      <c r="V138" s="57" t="s">
        <v>487</v>
      </c>
      <c r="W138" s="57" t="s">
        <v>530</v>
      </c>
      <c r="X138" s="57">
        <v>316</v>
      </c>
      <c r="AB138" s="166" t="s">
        <v>411</v>
      </c>
      <c r="AC138" s="167" t="s">
        <v>531</v>
      </c>
      <c r="AD138" s="168"/>
      <c r="AE138" s="169">
        <v>13250731.4</v>
      </c>
      <c r="AF138" s="38">
        <v>13942480.24</v>
      </c>
      <c r="AG138" s="38">
        <v>14427609.489999998</v>
      </c>
      <c r="AH138" s="170">
        <v>16029450.132629849</v>
      </c>
      <c r="AI138" s="171">
        <v>5516121.1299999999</v>
      </c>
      <c r="AJ138" s="172">
        <v>16548363.390000001</v>
      </c>
      <c r="AK138" s="171">
        <v>14327173.229999999</v>
      </c>
      <c r="AL138" s="172">
        <v>17192607.875999998</v>
      </c>
      <c r="AM138" s="171">
        <v>13351955.955893781</v>
      </c>
      <c r="AN138" s="171">
        <v>17004667.406736068</v>
      </c>
      <c r="AO138" s="170">
        <v>16860930.119999994</v>
      </c>
      <c r="AP138" s="170">
        <v>17303811.217908818</v>
      </c>
      <c r="AQ138" s="170">
        <v>17868640.202829417</v>
      </c>
      <c r="AR138" s="172">
        <v>-1320276.8128294162</v>
      </c>
      <c r="AS138" s="173">
        <v>-7.9782923647135129E-2</v>
      </c>
      <c r="AT138" s="172">
        <v>-1839190.0701995678</v>
      </c>
      <c r="AU138" s="173">
        <v>-0.11473818845823526</v>
      </c>
      <c r="AV138" s="172">
        <v>-3441030.7128294185</v>
      </c>
      <c r="AW138" s="173">
        <v>-0.23850317789752007</v>
      </c>
      <c r="AX138" s="172">
        <v>-755447.82790881768</v>
      </c>
      <c r="AY138" s="173">
        <v>-4.5650908800161275E-2</v>
      </c>
      <c r="AZ138" s="172">
        <v>-1274361.0852789693</v>
      </c>
      <c r="BA138" s="173">
        <v>-7.9501235209862631E-2</v>
      </c>
      <c r="BB138" s="172">
        <v>-564828.98492059857</v>
      </c>
      <c r="BC138" s="173">
        <v>-3.2641883213336317E-2</v>
      </c>
      <c r="BE138" s="169">
        <v>1556966.8066669549</v>
      </c>
      <c r="BF138" s="169">
        <v>1398514.0293036562</v>
      </c>
      <c r="BG138" s="169">
        <v>1448452.7823245821</v>
      </c>
      <c r="BH138" s="169">
        <v>1471880.4100677771</v>
      </c>
      <c r="BI138" s="169">
        <v>1397094.586425327</v>
      </c>
      <c r="BJ138" s="169">
        <v>1535722.1203050402</v>
      </c>
      <c r="BK138" s="169">
        <v>1533789.944468573</v>
      </c>
      <c r="BL138" s="169">
        <v>1513193.6804893229</v>
      </c>
      <c r="BM138" s="169">
        <v>1507148.8619795539</v>
      </c>
      <c r="BN138" s="169">
        <v>1526572.4195305901</v>
      </c>
      <c r="BO138" s="169">
        <v>1522702.391333933</v>
      </c>
      <c r="BP138" s="169">
        <v>1456602.1699341061</v>
      </c>
      <c r="BQ138" s="174">
        <v>17868640.202829417</v>
      </c>
    </row>
    <row r="139" spans="2:70" x14ac:dyDescent="0.25">
      <c r="B139" s="150" t="s">
        <v>307</v>
      </c>
      <c r="C139" s="150" t="s">
        <v>307</v>
      </c>
      <c r="D139" s="150" t="s">
        <v>305</v>
      </c>
      <c r="F139" s="150" t="s">
        <v>305</v>
      </c>
      <c r="H139" s="150" t="s">
        <v>305</v>
      </c>
      <c r="J139" s="150" t="s">
        <v>307</v>
      </c>
      <c r="K139" s="165" t="s">
        <v>532</v>
      </c>
      <c r="V139" s="57" t="s">
        <v>487</v>
      </c>
      <c r="W139" s="57" t="s">
        <v>533</v>
      </c>
      <c r="X139" s="57">
        <v>317</v>
      </c>
      <c r="AB139" s="166" t="s">
        <v>411</v>
      </c>
      <c r="AC139" s="167" t="s">
        <v>534</v>
      </c>
      <c r="AD139" s="168"/>
      <c r="AE139" s="169">
        <v>4.7248200000000002E-10</v>
      </c>
      <c r="AF139" s="38">
        <v>-4.01541E-10</v>
      </c>
      <c r="AG139" s="38">
        <v>1.5570539999999999E-9</v>
      </c>
      <c r="AH139" s="170">
        <v>0</v>
      </c>
      <c r="AI139" s="171">
        <v>0</v>
      </c>
      <c r="AJ139" s="172">
        <v>0</v>
      </c>
      <c r="AK139" s="171">
        <v>-18699.18</v>
      </c>
      <c r="AL139" s="172">
        <v>-22439.016000000003</v>
      </c>
      <c r="AM139" s="171">
        <v>0</v>
      </c>
      <c r="AN139" s="171">
        <v>-18699.18</v>
      </c>
      <c r="AO139" s="170">
        <v>-16027.8685714286</v>
      </c>
      <c r="AP139" s="170">
        <v>-209624</v>
      </c>
      <c r="AQ139" s="170">
        <v>-209623.99999999593</v>
      </c>
      <c r="AR139" s="172">
        <v>209623.99999999593</v>
      </c>
      <c r="AS139" s="173">
        <v>0</v>
      </c>
      <c r="AT139" s="172">
        <v>209623.99999999593</v>
      </c>
      <c r="AU139" s="173">
        <v>0</v>
      </c>
      <c r="AV139" s="172">
        <v>209623.99999999747</v>
      </c>
      <c r="AW139" s="173">
        <v>134628599907259.14</v>
      </c>
      <c r="AX139" s="172">
        <v>209624</v>
      </c>
      <c r="AY139" s="173">
        <v>0</v>
      </c>
      <c r="AZ139" s="172">
        <v>209624</v>
      </c>
      <c r="BA139" s="173">
        <v>0</v>
      </c>
      <c r="BB139" s="172">
        <v>-4.0745362639427185E-9</v>
      </c>
      <c r="BC139" s="173">
        <v>-1.943735576051749E-14</v>
      </c>
      <c r="BE139" s="169">
        <v>-17468.666666666322</v>
      </c>
      <c r="BF139" s="169">
        <v>-17468.666666666322</v>
      </c>
      <c r="BG139" s="169">
        <v>-17468.666666666322</v>
      </c>
      <c r="BH139" s="169">
        <v>-17468.666666666322</v>
      </c>
      <c r="BI139" s="169">
        <v>-17468.666666666322</v>
      </c>
      <c r="BJ139" s="169">
        <v>-17468.666666666322</v>
      </c>
      <c r="BK139" s="169">
        <v>-17468.666666666322</v>
      </c>
      <c r="BL139" s="169">
        <v>-17468.666666666322</v>
      </c>
      <c r="BM139" s="169">
        <v>-17468.666666666322</v>
      </c>
      <c r="BN139" s="169">
        <v>-17468.666666666322</v>
      </c>
      <c r="BO139" s="169">
        <v>-17468.666666666322</v>
      </c>
      <c r="BP139" s="169">
        <v>-17468.666666666322</v>
      </c>
      <c r="BQ139" s="174">
        <v>-209623.99999999593</v>
      </c>
    </row>
    <row r="140" spans="2:70" x14ac:dyDescent="0.25">
      <c r="B140" s="150" t="s">
        <v>307</v>
      </c>
      <c r="C140" s="150" t="s">
        <v>307</v>
      </c>
      <c r="D140" s="150" t="s">
        <v>305</v>
      </c>
      <c r="F140" s="150" t="s">
        <v>305</v>
      </c>
      <c r="H140" s="150" t="s">
        <v>305</v>
      </c>
      <c r="J140" s="150" t="s">
        <v>307</v>
      </c>
      <c r="K140" s="165" t="s">
        <v>535</v>
      </c>
      <c r="V140" s="57" t="s">
        <v>487</v>
      </c>
      <c r="W140" s="57" t="s">
        <v>536</v>
      </c>
      <c r="X140" s="57">
        <v>318</v>
      </c>
      <c r="AB140" s="166" t="s">
        <v>411</v>
      </c>
      <c r="AC140" s="167" t="s">
        <v>537</v>
      </c>
      <c r="AD140" s="168"/>
      <c r="AE140" s="169">
        <v>20655642.920000002</v>
      </c>
      <c r="AF140" s="38">
        <v>33546722.32</v>
      </c>
      <c r="AG140" s="38">
        <v>37353147.32</v>
      </c>
      <c r="AH140" s="170">
        <v>38293799.919778198</v>
      </c>
      <c r="AI140" s="171">
        <v>12634038.529999997</v>
      </c>
      <c r="AJ140" s="172">
        <v>37902115.589999989</v>
      </c>
      <c r="AK140" s="171">
        <v>33254565.249999996</v>
      </c>
      <c r="AL140" s="172">
        <v>39905478.299999997</v>
      </c>
      <c r="AM140" s="171">
        <v>31911499.933148507</v>
      </c>
      <c r="AN140" s="171">
        <v>39636865.236629687</v>
      </c>
      <c r="AO140" s="170">
        <v>39220480.714285679</v>
      </c>
      <c r="AP140" s="170">
        <v>46319275.669517703</v>
      </c>
      <c r="AQ140" s="170">
        <v>46319275.669517763</v>
      </c>
      <c r="AR140" s="172">
        <v>-8417160.0795177743</v>
      </c>
      <c r="AS140" s="173">
        <v>-0.22207626008450407</v>
      </c>
      <c r="AT140" s="172">
        <v>-8025475.749739565</v>
      </c>
      <c r="AU140" s="173">
        <v>-0.20957637441445245</v>
      </c>
      <c r="AV140" s="172">
        <v>-8966128.3495177627</v>
      </c>
      <c r="AW140" s="173">
        <v>-0.24003675708250233</v>
      </c>
      <c r="AX140" s="172">
        <v>-8417160.0795177147</v>
      </c>
      <c r="AY140" s="173">
        <v>-0.22207626008450251</v>
      </c>
      <c r="AZ140" s="172">
        <v>-8025475.7497395054</v>
      </c>
      <c r="BA140" s="173">
        <v>-0.2095763744144509</v>
      </c>
      <c r="BB140" s="172">
        <v>-5.9604644775390625E-8</v>
      </c>
      <c r="BC140" s="173">
        <v>-1.2868216075022932E-15</v>
      </c>
      <c r="BE140" s="169">
        <v>3859939.6391264801</v>
      </c>
      <c r="BF140" s="169">
        <v>3859939.6391264801</v>
      </c>
      <c r="BG140" s="169">
        <v>3859939.6391264801</v>
      </c>
      <c r="BH140" s="169">
        <v>3859939.6391264801</v>
      </c>
      <c r="BI140" s="169">
        <v>3859939.6391264801</v>
      </c>
      <c r="BJ140" s="169">
        <v>3859939.6391264801</v>
      </c>
      <c r="BK140" s="169">
        <v>3859939.6391264801</v>
      </c>
      <c r="BL140" s="169">
        <v>3859939.6391264801</v>
      </c>
      <c r="BM140" s="169">
        <v>3859939.6391264801</v>
      </c>
      <c r="BN140" s="169">
        <v>3859939.6391264801</v>
      </c>
      <c r="BO140" s="169">
        <v>3859939.6391264801</v>
      </c>
      <c r="BP140" s="169">
        <v>3859939.6391264801</v>
      </c>
      <c r="BQ140" s="174">
        <v>46319275.669517763</v>
      </c>
    </row>
    <row r="141" spans="2:70" x14ac:dyDescent="0.25">
      <c r="B141" s="150" t="s">
        <v>307</v>
      </c>
      <c r="C141" s="150" t="s">
        <v>307</v>
      </c>
      <c r="D141" s="150" t="s">
        <v>305</v>
      </c>
      <c r="F141" s="150" t="s">
        <v>305</v>
      </c>
      <c r="H141" s="150" t="s">
        <v>305</v>
      </c>
      <c r="J141" s="150" t="s">
        <v>307</v>
      </c>
      <c r="K141" s="165" t="s">
        <v>538</v>
      </c>
      <c r="V141" s="57" t="s">
        <v>487</v>
      </c>
      <c r="W141" s="57" t="s">
        <v>539</v>
      </c>
      <c r="X141" s="57">
        <v>319</v>
      </c>
      <c r="AB141" s="166" t="s">
        <v>411</v>
      </c>
      <c r="AC141" s="167" t="s">
        <v>540</v>
      </c>
      <c r="AD141" s="168"/>
      <c r="AE141" s="169">
        <v>-13859662.43</v>
      </c>
      <c r="AF141" s="38">
        <v>-18340087.310000002</v>
      </c>
      <c r="AG141" s="38">
        <v>-19051053.030000001</v>
      </c>
      <c r="AH141" s="170">
        <v>-20011001.860333081</v>
      </c>
      <c r="AI141" s="171">
        <v>-5999554.9899999993</v>
      </c>
      <c r="AJ141" s="172">
        <v>-17998664.969999999</v>
      </c>
      <c r="AK141" s="171">
        <v>-14468699.169999996</v>
      </c>
      <c r="AL141" s="172">
        <v>-17362439.003999997</v>
      </c>
      <c r="AM141" s="171">
        <v>-16675834.883610902</v>
      </c>
      <c r="AN141" s="171">
        <v>-17803866.146722175</v>
      </c>
      <c r="AO141" s="170">
        <v>-16564164.325714299</v>
      </c>
      <c r="AP141" s="170">
        <v>-18195445.032981802</v>
      </c>
      <c r="AQ141" s="170">
        <v>-18195445.032981839</v>
      </c>
      <c r="AR141" s="172">
        <v>196780.06298184022</v>
      </c>
      <c r="AS141" s="173">
        <v>1.0933036606316709E-2</v>
      </c>
      <c r="AT141" s="172">
        <v>-1815556.8273512423</v>
      </c>
      <c r="AU141" s="173">
        <v>-9.0727932565442398E-2</v>
      </c>
      <c r="AV141" s="172">
        <v>-855607.99701816216</v>
      </c>
      <c r="AW141" s="173">
        <v>-4.4911323047120935E-2</v>
      </c>
      <c r="AX141" s="172">
        <v>196780.06298180297</v>
      </c>
      <c r="AY141" s="173">
        <v>1.0933036606314639E-2</v>
      </c>
      <c r="AZ141" s="172">
        <v>-1815556.8273512796</v>
      </c>
      <c r="BA141" s="173">
        <v>-9.0727932565444272E-2</v>
      </c>
      <c r="BB141" s="172">
        <v>3.7252902984619141E-8</v>
      </c>
      <c r="BC141" s="173">
        <v>2.0473752039091661E-15</v>
      </c>
      <c r="BE141" s="169">
        <v>-1516287.0860818201</v>
      </c>
      <c r="BF141" s="169">
        <v>-1516287.0860818201</v>
      </c>
      <c r="BG141" s="169">
        <v>-1516287.0860818201</v>
      </c>
      <c r="BH141" s="169">
        <v>-1516287.0860818201</v>
      </c>
      <c r="BI141" s="169">
        <v>-1516287.0860818201</v>
      </c>
      <c r="BJ141" s="169">
        <v>-1516287.0860818201</v>
      </c>
      <c r="BK141" s="169">
        <v>-1516287.0860818201</v>
      </c>
      <c r="BL141" s="169">
        <v>-1516287.0860818201</v>
      </c>
      <c r="BM141" s="169">
        <v>-1516287.0860818201</v>
      </c>
      <c r="BN141" s="169">
        <v>-1516287.0860818201</v>
      </c>
      <c r="BO141" s="169">
        <v>-1516287.0860818201</v>
      </c>
      <c r="BP141" s="169">
        <v>-1516287.0860818201</v>
      </c>
      <c r="BQ141" s="174">
        <v>-18195445.032981839</v>
      </c>
    </row>
    <row r="142" spans="2:70" hidden="1" x14ac:dyDescent="0.25">
      <c r="B142" s="150" t="s">
        <v>305</v>
      </c>
      <c r="C142" s="150" t="s">
        <v>305</v>
      </c>
      <c r="D142" s="150" t="s">
        <v>305</v>
      </c>
      <c r="E142" s="150" t="s">
        <v>305</v>
      </c>
      <c r="F142" s="150" t="s">
        <v>305</v>
      </c>
      <c r="G142" s="150" t="s">
        <v>305</v>
      </c>
      <c r="H142" s="150" t="s">
        <v>305</v>
      </c>
      <c r="I142" s="150" t="s">
        <v>305</v>
      </c>
      <c r="J142" s="150" t="s">
        <v>305</v>
      </c>
      <c r="K142" s="57" t="s">
        <v>310</v>
      </c>
      <c r="AB142" s="308"/>
      <c r="AC142" s="175"/>
      <c r="AD142" s="168"/>
      <c r="AE142" s="175"/>
      <c r="AH142" s="168"/>
      <c r="AI142" s="288"/>
      <c r="AK142" s="289"/>
      <c r="AL142" s="290"/>
      <c r="AM142" s="291"/>
      <c r="AN142" s="291"/>
      <c r="AO142" s="290"/>
      <c r="AP142" s="290"/>
      <c r="AQ142" s="290"/>
      <c r="AR142" s="290"/>
      <c r="AS142" s="292"/>
      <c r="AT142" s="290"/>
      <c r="AU142" s="292"/>
      <c r="AV142" s="290"/>
      <c r="AW142" s="292"/>
      <c r="AX142" s="290"/>
      <c r="AY142" s="292"/>
      <c r="AZ142" s="290"/>
      <c r="BA142" s="292"/>
      <c r="BB142" s="290"/>
      <c r="BC142" s="292"/>
      <c r="BE142" s="175"/>
      <c r="BQ142" s="168"/>
    </row>
    <row r="143" spans="2:70" ht="17.25" x14ac:dyDescent="0.3">
      <c r="D143" s="150" t="s">
        <v>305</v>
      </c>
      <c r="F143" s="150" t="s">
        <v>305</v>
      </c>
      <c r="H143" s="150" t="s">
        <v>305</v>
      </c>
      <c r="V143" s="57" t="s">
        <v>487</v>
      </c>
      <c r="AB143" s="166" t="s">
        <v>411</v>
      </c>
      <c r="AC143" s="293" t="s">
        <v>541</v>
      </c>
      <c r="AD143" s="294"/>
      <c r="AE143" s="295">
        <v>92552781.200000018</v>
      </c>
      <c r="AF143" s="296">
        <v>100311521.91</v>
      </c>
      <c r="AG143" s="296">
        <v>106859633.47</v>
      </c>
      <c r="AH143" s="296">
        <v>109400887.47172597</v>
      </c>
      <c r="AI143" s="297">
        <v>37895591.239999995</v>
      </c>
      <c r="AJ143" s="296">
        <v>113686773.71999998</v>
      </c>
      <c r="AK143" s="297">
        <v>98906381.86999999</v>
      </c>
      <c r="AL143" s="296">
        <v>118687658.24399997</v>
      </c>
      <c r="AM143" s="297">
        <v>91241330.444087476</v>
      </c>
      <c r="AN143" s="297">
        <v>117065938.8976385</v>
      </c>
      <c r="AO143" s="296">
        <v>114258200.74285705</v>
      </c>
      <c r="AP143" s="296">
        <v>121506516.49753813</v>
      </c>
      <c r="AQ143" s="296">
        <v>124551638.61928338</v>
      </c>
      <c r="AR143" s="296">
        <v>-10864864.899283394</v>
      </c>
      <c r="AS143" s="298">
        <v>-9.5568416129413192E-2</v>
      </c>
      <c r="AT143" s="296">
        <v>-15150751.147557408</v>
      </c>
      <c r="AU143" s="298">
        <v>-0.13848837516490012</v>
      </c>
      <c r="AV143" s="296">
        <v>-17692005.149283379</v>
      </c>
      <c r="AW143" s="298">
        <v>-0.16556303418587218</v>
      </c>
      <c r="AX143" s="296">
        <v>-7819742.7775381505</v>
      </c>
      <c r="AY143" s="298">
        <v>-6.8783223603454999E-2</v>
      </c>
      <c r="AZ143" s="296">
        <v>-12105629.025812164</v>
      </c>
      <c r="BA143" s="298">
        <v>-0.11065384665129699</v>
      </c>
      <c r="BB143" s="296">
        <v>-3045122.1217452437</v>
      </c>
      <c r="BC143" s="298">
        <v>-2.5061389376650769E-2</v>
      </c>
      <c r="BD143" s="309"/>
      <c r="BE143" s="296">
        <v>11443736.459126791</v>
      </c>
      <c r="BF143" s="296">
        <v>10222536.045570159</v>
      </c>
      <c r="BG143" s="296">
        <v>10383728.532002557</v>
      </c>
      <c r="BH143" s="296">
        <v>9656578.14222355</v>
      </c>
      <c r="BI143" s="296">
        <v>9964483.7277087756</v>
      </c>
      <c r="BJ143" s="296">
        <v>10461976.071038568</v>
      </c>
      <c r="BK143" s="296">
        <v>10442490.866305986</v>
      </c>
      <c r="BL143" s="296">
        <v>10402208.996761236</v>
      </c>
      <c r="BM143" s="296">
        <v>10363760.611473039</v>
      </c>
      <c r="BN143" s="296">
        <v>10493314.328544773</v>
      </c>
      <c r="BO143" s="296">
        <v>10431975.776105309</v>
      </c>
      <c r="BP143" s="296">
        <v>10284849.062422646</v>
      </c>
      <c r="BQ143" s="299">
        <v>124551638.61928338</v>
      </c>
      <c r="BR143" s="309"/>
    </row>
    <row r="144" spans="2:70" ht="17.25" x14ac:dyDescent="0.3">
      <c r="D144" s="150" t="s">
        <v>305</v>
      </c>
      <c r="F144" s="150" t="s">
        <v>305</v>
      </c>
      <c r="H144" s="150" t="s">
        <v>305</v>
      </c>
      <c r="K144" s="280" t="s">
        <v>542</v>
      </c>
      <c r="AB144" s="166" t="s">
        <v>411</v>
      </c>
      <c r="AC144" s="274" t="s">
        <v>542</v>
      </c>
      <c r="AD144" s="168"/>
      <c r="AE144" s="275">
        <v>251279113.93272007</v>
      </c>
      <c r="AF144" s="276">
        <v>280204324.87</v>
      </c>
      <c r="AG144" s="276">
        <v>291318581.37</v>
      </c>
      <c r="AH144" s="276">
        <v>294032941.73946643</v>
      </c>
      <c r="AI144" s="277">
        <v>100724229.19000001</v>
      </c>
      <c r="AJ144" s="276">
        <v>302172687.56999993</v>
      </c>
      <c r="AK144" s="277">
        <v>257149177.55999997</v>
      </c>
      <c r="AL144" s="276">
        <v>308579013.07200003</v>
      </c>
      <c r="AM144" s="277">
        <v>245228105.83664858</v>
      </c>
      <c r="AN144" s="277">
        <v>305954013.46281785</v>
      </c>
      <c r="AO144" s="276">
        <v>305635372.06857145</v>
      </c>
      <c r="AP144" s="276">
        <v>315517047.73622924</v>
      </c>
      <c r="AQ144" s="276">
        <v>325490943.90938574</v>
      </c>
      <c r="AR144" s="276">
        <v>-23318256.339385808</v>
      </c>
      <c r="AS144" s="278">
        <v>-7.7168643291045322E-2</v>
      </c>
      <c r="AT144" s="276">
        <v>-31458002.169919312</v>
      </c>
      <c r="AU144" s="278">
        <v>-0.10698801972261082</v>
      </c>
      <c r="AV144" s="276">
        <v>-34172362.539385736</v>
      </c>
      <c r="AW144" s="278">
        <v>-0.11730237864911149</v>
      </c>
      <c r="AX144" s="276">
        <v>-13344360.166229308</v>
      </c>
      <c r="AY144" s="278">
        <v>-4.4161371014506449E-2</v>
      </c>
      <c r="AZ144" s="276">
        <v>-21484105.996762812</v>
      </c>
      <c r="BA144" s="278">
        <v>-7.3067003546151033E-2</v>
      </c>
      <c r="BB144" s="276">
        <v>-9973896.1731564999</v>
      </c>
      <c r="BC144" s="278">
        <v>-3.1611275031625641E-2</v>
      </c>
      <c r="BE144" s="276">
        <v>28541904.072022352</v>
      </c>
      <c r="BF144" s="276">
        <v>26745343.677868303</v>
      </c>
      <c r="BG144" s="276">
        <v>27276257.721579701</v>
      </c>
      <c r="BH144" s="276">
        <v>26725980.233821228</v>
      </c>
      <c r="BI144" s="276">
        <v>25837470.928969014</v>
      </c>
      <c r="BJ144" s="276">
        <v>27401972.773228124</v>
      </c>
      <c r="BK144" s="276">
        <v>27009146.772202712</v>
      </c>
      <c r="BL144" s="276">
        <v>27299443.091746617</v>
      </c>
      <c r="BM144" s="276">
        <v>26938943.82760961</v>
      </c>
      <c r="BN144" s="276">
        <v>27472528.088921703</v>
      </c>
      <c r="BO144" s="276">
        <v>27348461.169653326</v>
      </c>
      <c r="BP144" s="276">
        <v>26893491.551763002</v>
      </c>
      <c r="BQ144" s="279">
        <v>325490943.90938568</v>
      </c>
    </row>
    <row r="145" spans="1:76" ht="11.25" customHeight="1" x14ac:dyDescent="0.3">
      <c r="D145" s="150" t="s">
        <v>305</v>
      </c>
      <c r="F145" s="150" t="s">
        <v>305</v>
      </c>
      <c r="H145" s="150" t="s">
        <v>305</v>
      </c>
      <c r="AC145" s="274"/>
      <c r="AD145" s="168"/>
      <c r="AE145" s="275"/>
      <c r="AI145" s="277"/>
      <c r="AR145" s="307"/>
      <c r="AS145" s="306"/>
      <c r="AT145" s="307"/>
      <c r="AU145" s="306"/>
      <c r="AV145" s="307"/>
      <c r="AW145" s="306"/>
      <c r="AX145" s="307"/>
      <c r="AY145" s="306"/>
      <c r="AZ145" s="307"/>
      <c r="BA145" s="306"/>
      <c r="BB145" s="307"/>
      <c r="BC145" s="306"/>
      <c r="BE145" s="276"/>
      <c r="BF145" s="276"/>
      <c r="BG145" s="276"/>
      <c r="BH145" s="276"/>
      <c r="BI145" s="276"/>
      <c r="BJ145" s="276"/>
      <c r="BK145" s="276"/>
      <c r="BL145" s="276"/>
      <c r="BM145" s="276"/>
      <c r="BN145" s="276"/>
      <c r="BO145" s="276"/>
      <c r="BP145" s="276"/>
      <c r="BQ145" s="279"/>
    </row>
    <row r="146" spans="1:76" ht="17.25" x14ac:dyDescent="0.3">
      <c r="D146" s="150" t="s">
        <v>305</v>
      </c>
      <c r="F146" s="150" t="s">
        <v>305</v>
      </c>
      <c r="H146" s="150" t="s">
        <v>305</v>
      </c>
      <c r="K146" s="280" t="s">
        <v>543</v>
      </c>
      <c r="AB146" s="166" t="s">
        <v>378</v>
      </c>
      <c r="AC146" s="310" t="s">
        <v>543</v>
      </c>
      <c r="AD146" s="311"/>
      <c r="AE146" s="312">
        <v>-2539154.2427199781</v>
      </c>
      <c r="AF146" s="313">
        <v>-17136661.340000033</v>
      </c>
      <c r="AG146" s="313">
        <v>-17844028.299999952</v>
      </c>
      <c r="AH146" s="313">
        <v>-2822932.0212700367</v>
      </c>
      <c r="AI146" s="277">
        <v>2474579.8000000119</v>
      </c>
      <c r="AJ146" s="313">
        <v>7423739.4000002742</v>
      </c>
      <c r="AK146" s="314">
        <v>5975972.4600000083</v>
      </c>
      <c r="AL146" s="313">
        <v>7171166.9520002007</v>
      </c>
      <c r="AM146" s="314">
        <v>-2638728.8846206963</v>
      </c>
      <c r="AN146" s="314">
        <v>5791769.3233505487</v>
      </c>
      <c r="AO146" s="313">
        <v>2084923.2484882474</v>
      </c>
      <c r="AP146" s="313">
        <v>115483.51578462124</v>
      </c>
      <c r="AQ146" s="313">
        <v>115483.30821198225</v>
      </c>
      <c r="AR146" s="313">
        <v>-7308256.0917882919</v>
      </c>
      <c r="AS146" s="315">
        <v>-0.98444405144232594</v>
      </c>
      <c r="AT146" s="313">
        <v>2938415.3294820189</v>
      </c>
      <c r="AU146" s="315">
        <v>1.0409089936781497</v>
      </c>
      <c r="AV146" s="313">
        <v>17959511.608211935</v>
      </c>
      <c r="AW146" s="315">
        <v>1.0064718182615739</v>
      </c>
      <c r="AX146" s="313">
        <v>-7308255.8842156529</v>
      </c>
      <c r="AY146" s="315">
        <v>-0.98444402348166793</v>
      </c>
      <c r="AZ146" s="313">
        <v>2938415.5370546579</v>
      </c>
      <c r="BA146" s="315">
        <v>1.0409090672090167</v>
      </c>
      <c r="BB146" s="313">
        <v>-0.20757263898849487</v>
      </c>
      <c r="BC146" s="315">
        <v>-1.7974222344912104E-6</v>
      </c>
      <c r="BE146" s="313">
        <v>-239668.06739850342</v>
      </c>
      <c r="BF146" s="313">
        <v>-1144988.3603283241</v>
      </c>
      <c r="BG146" s="313">
        <v>-783175.10232086107</v>
      </c>
      <c r="BH146" s="313">
        <v>153185.03187175468</v>
      </c>
      <c r="BI146" s="313">
        <v>-385275.5585716255</v>
      </c>
      <c r="BJ146" s="313">
        <v>548589.12340914458</v>
      </c>
      <c r="BK146" s="313">
        <v>843912.14673504233</v>
      </c>
      <c r="BL146" s="313">
        <v>276446.65141037479</v>
      </c>
      <c r="BM146" s="313">
        <v>472193.20299572498</v>
      </c>
      <c r="BN146" s="313">
        <v>316797.39017740637</v>
      </c>
      <c r="BO146" s="313">
        <v>382689.00021824241</v>
      </c>
      <c r="BP146" s="313">
        <v>-325222.14998627082</v>
      </c>
      <c r="BQ146" s="316">
        <v>115483.30821204185</v>
      </c>
    </row>
    <row r="147" spans="1:76" ht="12.75" customHeight="1" x14ac:dyDescent="0.25">
      <c r="D147" s="150" t="s">
        <v>305</v>
      </c>
      <c r="F147" s="150" t="s">
        <v>305</v>
      </c>
      <c r="H147" s="150" t="s">
        <v>305</v>
      </c>
      <c r="AC147" s="281" t="s">
        <v>544</v>
      </c>
      <c r="AD147" s="168"/>
      <c r="AE147" s="282">
        <v>-1.0208067275899209E-2</v>
      </c>
      <c r="AF147" s="283">
        <v>-6.5141648768419561E-2</v>
      </c>
      <c r="AG147" s="283">
        <v>-6.5249318811145457E-2</v>
      </c>
      <c r="AH147" s="283">
        <v>-9.6938014733826804E-3</v>
      </c>
      <c r="AI147" s="284">
        <v>2.3978763168088491E-2</v>
      </c>
      <c r="AJ147" s="283">
        <v>2.3978763168089251E-2</v>
      </c>
      <c r="AK147" s="285">
        <v>2.2711521340874403E-2</v>
      </c>
      <c r="AL147" s="283">
        <v>2.271152134087499E-2</v>
      </c>
      <c r="AM147" s="285">
        <v>-1.0877347218474887E-2</v>
      </c>
      <c r="AN147" s="285">
        <v>1.8578500955450678E-2</v>
      </c>
      <c r="AO147" s="283">
        <v>6.77538427012117E-3</v>
      </c>
      <c r="AP147" s="283">
        <v>3.6587963644474434E-4</v>
      </c>
      <c r="AQ147" s="283">
        <v>3.5467146394750539E-4</v>
      </c>
      <c r="AR147" s="283"/>
      <c r="AS147" s="286"/>
      <c r="AT147" s="283"/>
      <c r="AU147" s="286"/>
      <c r="AV147" s="283"/>
      <c r="AW147" s="286"/>
      <c r="AX147" s="283"/>
      <c r="AY147" s="286"/>
      <c r="AZ147" s="283"/>
      <c r="BA147" s="286"/>
      <c r="BB147" s="283"/>
      <c r="BC147" s="286"/>
      <c r="BE147" s="283">
        <v>-8.4681672274709279E-3</v>
      </c>
      <c r="BF147" s="283">
        <v>-4.4725487053839448E-2</v>
      </c>
      <c r="BG147" s="283">
        <v>-2.9561493978490106E-2</v>
      </c>
      <c r="BH147" s="283">
        <v>5.6990248900054656E-3</v>
      </c>
      <c r="BI147" s="283">
        <v>-1.5137223055411826E-2</v>
      </c>
      <c r="BJ147" s="283">
        <v>1.9627123255620323E-2</v>
      </c>
      <c r="BK147" s="283">
        <v>3.0298724071604666E-2</v>
      </c>
      <c r="BL147" s="283">
        <v>1.0024940409365234E-2</v>
      </c>
      <c r="BM147" s="283">
        <v>1.7226326746990008E-2</v>
      </c>
      <c r="BN147" s="283">
        <v>1.1399966883531442E-2</v>
      </c>
      <c r="BO147" s="283">
        <v>1.3799968550673884E-2</v>
      </c>
      <c r="BP147" s="283">
        <v>-1.224099865400047E-2</v>
      </c>
      <c r="BQ147" s="287">
        <v>3.5467146394768846E-4</v>
      </c>
    </row>
    <row r="148" spans="1:76" ht="6" customHeight="1" x14ac:dyDescent="0.25">
      <c r="AC148" s="281"/>
      <c r="AD148" s="168"/>
      <c r="AE148" s="282"/>
      <c r="AF148" s="214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6"/>
      <c r="AT148" s="283"/>
      <c r="AU148" s="286"/>
      <c r="AV148" s="283"/>
      <c r="AW148" s="286"/>
      <c r="AX148" s="283"/>
      <c r="AY148" s="286"/>
      <c r="AZ148" s="283"/>
      <c r="BA148" s="286"/>
      <c r="BB148" s="283"/>
      <c r="BC148" s="286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S148" s="283"/>
      <c r="BT148" s="283"/>
      <c r="BU148" s="283"/>
      <c r="BV148" s="283"/>
      <c r="BW148" s="287"/>
      <c r="BX148" s="317"/>
    </row>
    <row r="149" spans="1:76" s="319" customFormat="1" ht="12.75" customHeight="1" x14ac:dyDescent="0.25">
      <c r="A149" s="318"/>
      <c r="B149" s="318"/>
      <c r="C149" s="318"/>
      <c r="D149" s="318" t="s">
        <v>305</v>
      </c>
      <c r="E149" s="318"/>
      <c r="F149" s="318" t="s">
        <v>305</v>
      </c>
      <c r="G149" s="318"/>
      <c r="H149" s="318" t="s">
        <v>305</v>
      </c>
      <c r="I149" s="318"/>
      <c r="J149" s="318" t="s">
        <v>305</v>
      </c>
      <c r="AC149" s="320" t="s">
        <v>545</v>
      </c>
      <c r="AD149" s="321"/>
      <c r="AE149" s="322">
        <v>2.3416405086416774E-2</v>
      </c>
      <c r="AF149" s="323">
        <v>-3.5398797613672012E-2</v>
      </c>
      <c r="AG149" s="323">
        <v>-3.8634080105053009E-2</v>
      </c>
      <c r="AH149" s="323">
        <v>1.5308990968559382E-2</v>
      </c>
      <c r="AI149" s="323">
        <v>4.6168301035932439E-2</v>
      </c>
      <c r="AJ149" s="323">
        <v>4.6168301035933182E-2</v>
      </c>
      <c r="AK149" s="323">
        <v>4.4016022942389543E-2</v>
      </c>
      <c r="AL149" s="323">
        <v>4.4016022942390112E-2</v>
      </c>
      <c r="AM149" s="323">
        <v>1.4134806760550678E-2</v>
      </c>
      <c r="AN149" s="323">
        <v>4.0452512206077137E-2</v>
      </c>
      <c r="AO149" s="323">
        <v>2.8801003807461027E-2</v>
      </c>
      <c r="AP149" s="323">
        <v>2.2456674436150653E-2</v>
      </c>
      <c r="AQ149" s="323">
        <v>2.1768786472618196E-2</v>
      </c>
      <c r="AR149" s="283"/>
      <c r="AS149" s="286"/>
      <c r="AT149" s="283"/>
      <c r="AU149" s="286"/>
      <c r="AV149" s="283"/>
      <c r="AW149" s="286"/>
      <c r="AX149" s="283"/>
      <c r="AY149" s="286"/>
      <c r="AZ149" s="283"/>
      <c r="BA149" s="286"/>
      <c r="BB149" s="283"/>
      <c r="BC149" s="286"/>
      <c r="BD149" s="153"/>
      <c r="BE149" s="323">
        <v>1.2061934701757274E-2</v>
      </c>
      <c r="BF149" s="323">
        <v>-2.2028622780166752E-2</v>
      </c>
      <c r="BG149" s="323">
        <v>-7.6294372846565997E-3</v>
      </c>
      <c r="BH149" s="323">
        <v>2.7316057422694114E-2</v>
      </c>
      <c r="BI149" s="323">
        <v>7.6917620888636859E-3</v>
      </c>
      <c r="BJ149" s="323">
        <v>4.0415535028834292E-2</v>
      </c>
      <c r="BK149" s="323">
        <v>5.1159908176770796E-2</v>
      </c>
      <c r="BL149" s="323">
        <v>3.1095803232356757E-2</v>
      </c>
      <c r="BM149" s="323">
        <v>3.8423834510029654E-2</v>
      </c>
      <c r="BN149" s="323">
        <v>3.2308995079880332E-2</v>
      </c>
      <c r="BO149" s="323">
        <v>3.4752860386775143E-2</v>
      </c>
      <c r="BP149" s="323">
        <v>9.6289914915053138E-3</v>
      </c>
      <c r="BQ149" s="323">
        <v>2.176878647261837E-2</v>
      </c>
      <c r="BR149" s="153"/>
      <c r="BS149" s="323">
        <v>0</v>
      </c>
      <c r="BT149" s="323">
        <v>0</v>
      </c>
      <c r="BU149" s="323">
        <v>0</v>
      </c>
      <c r="BV149" s="323">
        <v>0</v>
      </c>
      <c r="BW149" s="324">
        <v>0</v>
      </c>
      <c r="BX149" s="325"/>
    </row>
    <row r="150" spans="1:76" ht="11.25" customHeight="1" x14ac:dyDescent="0.25">
      <c r="D150" s="150" t="s">
        <v>305</v>
      </c>
      <c r="F150" s="150" t="s">
        <v>305</v>
      </c>
      <c r="H150" s="150" t="s">
        <v>305</v>
      </c>
      <c r="AC150" s="175"/>
      <c r="AD150" s="168"/>
      <c r="AE150" s="175"/>
      <c r="AR150" s="307"/>
      <c r="AS150" s="306"/>
      <c r="AT150" s="307"/>
      <c r="AU150" s="306"/>
      <c r="AV150" s="307"/>
      <c r="AW150" s="306"/>
      <c r="AX150" s="307"/>
      <c r="AY150" s="306"/>
      <c r="AZ150" s="307"/>
      <c r="BA150" s="306"/>
      <c r="BB150" s="307"/>
      <c r="BC150" s="306"/>
      <c r="BQ150" s="168"/>
    </row>
    <row r="151" spans="1:76" ht="17.25" x14ac:dyDescent="0.3">
      <c r="D151" s="150" t="s">
        <v>305</v>
      </c>
      <c r="F151" s="150" t="s">
        <v>305</v>
      </c>
      <c r="H151" s="150" t="s">
        <v>305</v>
      </c>
      <c r="K151" s="269" t="s">
        <v>546</v>
      </c>
      <c r="AC151" s="270" t="s">
        <v>547</v>
      </c>
      <c r="AD151" s="168"/>
      <c r="AE151" s="275"/>
      <c r="AH151" s="156"/>
      <c r="AI151" s="277"/>
      <c r="AR151" s="307"/>
      <c r="AS151" s="306"/>
      <c r="AT151" s="307"/>
      <c r="AU151" s="306"/>
      <c r="AV151" s="307"/>
      <c r="AW151" s="306"/>
      <c r="AX151" s="307"/>
      <c r="AY151" s="306"/>
      <c r="AZ151" s="307"/>
      <c r="BA151" s="306"/>
      <c r="BB151" s="307"/>
      <c r="BC151" s="306"/>
      <c r="BE151" s="276"/>
      <c r="BF151" s="276"/>
      <c r="BG151" s="276"/>
      <c r="BH151" s="276"/>
      <c r="BI151" s="276"/>
      <c r="BJ151" s="276"/>
      <c r="BK151" s="276"/>
      <c r="BL151" s="276"/>
      <c r="BM151" s="276"/>
      <c r="BN151" s="276"/>
      <c r="BO151" s="276"/>
      <c r="BP151" s="276"/>
      <c r="BQ151" s="279"/>
    </row>
    <row r="152" spans="1:76" hidden="1" x14ac:dyDescent="0.25">
      <c r="B152" s="150" t="s">
        <v>305</v>
      </c>
      <c r="C152" s="150" t="s">
        <v>305</v>
      </c>
      <c r="D152" s="150" t="s">
        <v>305</v>
      </c>
      <c r="E152" s="150" t="s">
        <v>305</v>
      </c>
      <c r="F152" s="150" t="s">
        <v>305</v>
      </c>
      <c r="G152" s="150" t="s">
        <v>305</v>
      </c>
      <c r="H152" s="150" t="s">
        <v>305</v>
      </c>
      <c r="I152" s="150" t="s">
        <v>305</v>
      </c>
      <c r="J152" s="150" t="s">
        <v>305</v>
      </c>
      <c r="K152" s="57" t="s">
        <v>548</v>
      </c>
      <c r="AC152" s="175"/>
      <c r="AD152" s="168"/>
      <c r="AE152" s="175"/>
      <c r="AR152" s="307"/>
      <c r="AS152" s="306"/>
      <c r="AT152" s="307"/>
      <c r="AU152" s="306"/>
      <c r="AV152" s="307"/>
      <c r="AW152" s="306"/>
      <c r="AX152" s="307"/>
      <c r="AY152" s="306"/>
      <c r="AZ152" s="307"/>
      <c r="BA152" s="306"/>
      <c r="BB152" s="307"/>
      <c r="BC152" s="306"/>
      <c r="BQ152" s="168"/>
    </row>
    <row r="153" spans="1:76" x14ac:dyDescent="0.25">
      <c r="B153" s="150" t="s">
        <v>307</v>
      </c>
      <c r="C153" s="150" t="s">
        <v>307</v>
      </c>
      <c r="D153" s="150" t="s">
        <v>305</v>
      </c>
      <c r="F153" s="150" t="s">
        <v>305</v>
      </c>
      <c r="H153" s="150" t="s">
        <v>305</v>
      </c>
      <c r="J153" s="150" t="s">
        <v>307</v>
      </c>
      <c r="K153" s="165" t="s">
        <v>549</v>
      </c>
      <c r="V153" s="57" t="s">
        <v>546</v>
      </c>
      <c r="W153" s="57" t="s">
        <v>550</v>
      </c>
      <c r="X153" s="57">
        <v>401</v>
      </c>
      <c r="AB153" s="166" t="s">
        <v>378</v>
      </c>
      <c r="AC153" s="167" t="s">
        <v>551</v>
      </c>
      <c r="AD153" s="168"/>
      <c r="AE153" s="169">
        <v>2562555.5299999998</v>
      </c>
      <c r="AF153" s="38">
        <v>3077267.2600000007</v>
      </c>
      <c r="AG153" s="38">
        <v>28616.199999999903</v>
      </c>
      <c r="AH153" s="170">
        <v>1839946.763264745</v>
      </c>
      <c r="AI153" s="171">
        <v>705875.8600000001</v>
      </c>
      <c r="AJ153" s="172">
        <v>2117627.58</v>
      </c>
      <c r="AK153" s="171">
        <v>1442534.73</v>
      </c>
      <c r="AL153" s="172">
        <v>1731041.676</v>
      </c>
      <c r="AM153" s="171">
        <v>1533288.9693872875</v>
      </c>
      <c r="AN153" s="171">
        <v>1749192.5238774575</v>
      </c>
      <c r="AO153" s="170">
        <v>1832934.8057142855</v>
      </c>
      <c r="AP153" s="170">
        <v>44375.593600000051</v>
      </c>
      <c r="AQ153" s="170">
        <v>44375.593599999876</v>
      </c>
      <c r="AR153" s="172">
        <v>-2073251.9864000003</v>
      </c>
      <c r="AS153" s="173">
        <v>-0.97904466582362903</v>
      </c>
      <c r="AT153" s="172">
        <v>-1795571.1696647452</v>
      </c>
      <c r="AU153" s="173">
        <v>-0.97588213176273586</v>
      </c>
      <c r="AV153" s="172">
        <v>15759.393599999974</v>
      </c>
      <c r="AW153" s="173">
        <v>0.55071580433460865</v>
      </c>
      <c r="AX153" s="172">
        <v>-2073251.9864000001</v>
      </c>
      <c r="AY153" s="173">
        <v>-0.97904466582362892</v>
      </c>
      <c r="AZ153" s="172">
        <v>-1795571.169664745</v>
      </c>
      <c r="BA153" s="173">
        <v>-0.97588213176273575</v>
      </c>
      <c r="BB153" s="172">
        <v>-1.7462298274040222E-10</v>
      </c>
      <c r="BC153" s="173">
        <v>-3.9351131686135245E-15</v>
      </c>
      <c r="BE153" s="169">
        <v>3697.9661333333102</v>
      </c>
      <c r="BF153" s="169">
        <v>3697.9661333333102</v>
      </c>
      <c r="BG153" s="169">
        <v>3697.9661333333102</v>
      </c>
      <c r="BH153" s="169">
        <v>3697.9661333333102</v>
      </c>
      <c r="BI153" s="169">
        <v>3697.9661333333102</v>
      </c>
      <c r="BJ153" s="169">
        <v>3697.9661333333102</v>
      </c>
      <c r="BK153" s="169">
        <v>3697.9661333333102</v>
      </c>
      <c r="BL153" s="169">
        <v>3697.9661333333102</v>
      </c>
      <c r="BM153" s="169">
        <v>3697.9661333333102</v>
      </c>
      <c r="BN153" s="169">
        <v>3697.9661333333102</v>
      </c>
      <c r="BO153" s="169">
        <v>3697.9661333333102</v>
      </c>
      <c r="BP153" s="169">
        <v>3697.9661333333102</v>
      </c>
      <c r="BQ153" s="174">
        <v>44375.593599999731</v>
      </c>
    </row>
    <row r="154" spans="1:76" x14ac:dyDescent="0.25">
      <c r="B154" s="150" t="s">
        <v>307</v>
      </c>
      <c r="C154" s="150" t="s">
        <v>307</v>
      </c>
      <c r="D154" s="150" t="s">
        <v>305</v>
      </c>
      <c r="F154" s="150" t="s">
        <v>305</v>
      </c>
      <c r="H154" s="150" t="s">
        <v>305</v>
      </c>
      <c r="J154" s="150" t="s">
        <v>307</v>
      </c>
      <c r="K154" s="165" t="s">
        <v>552</v>
      </c>
      <c r="V154" s="57" t="s">
        <v>546</v>
      </c>
      <c r="W154" s="57" t="s">
        <v>553</v>
      </c>
      <c r="X154" s="57">
        <v>402</v>
      </c>
      <c r="AB154" s="166" t="s">
        <v>378</v>
      </c>
      <c r="AC154" s="167" t="s">
        <v>554</v>
      </c>
      <c r="AD154" s="168"/>
      <c r="AE154" s="169">
        <v>0</v>
      </c>
      <c r="AF154" s="38">
        <v>0</v>
      </c>
      <c r="AG154" s="38">
        <v>0</v>
      </c>
      <c r="AH154" s="170">
        <v>8.8888888888888822</v>
      </c>
      <c r="AI154" s="171">
        <v>0</v>
      </c>
      <c r="AJ154" s="172">
        <v>0</v>
      </c>
      <c r="AK154" s="171">
        <v>0</v>
      </c>
      <c r="AL154" s="172">
        <v>0</v>
      </c>
      <c r="AM154" s="171">
        <v>7.4074074074074012</v>
      </c>
      <c r="AN154" s="171">
        <v>1.481481481481481</v>
      </c>
      <c r="AO154" s="170">
        <v>0</v>
      </c>
      <c r="AP154" s="170">
        <v>0</v>
      </c>
      <c r="AQ154" s="170">
        <v>0</v>
      </c>
      <c r="AR154" s="172">
        <v>0</v>
      </c>
      <c r="AS154" s="173">
        <v>0</v>
      </c>
      <c r="AT154" s="172">
        <v>-8.8888888888888822</v>
      </c>
      <c r="AU154" s="173">
        <v>-1</v>
      </c>
      <c r="AV154" s="172">
        <v>0</v>
      </c>
      <c r="AW154" s="173">
        <v>0</v>
      </c>
      <c r="AX154" s="172">
        <v>0</v>
      </c>
      <c r="AY154" s="173">
        <v>0</v>
      </c>
      <c r="AZ154" s="172">
        <v>-8.8888888888888822</v>
      </c>
      <c r="BA154" s="173">
        <v>-1</v>
      </c>
      <c r="BB154" s="172">
        <v>0</v>
      </c>
      <c r="BC154" s="173">
        <v>0</v>
      </c>
      <c r="BE154" s="169">
        <v>0</v>
      </c>
      <c r="BF154" s="169">
        <v>0</v>
      </c>
      <c r="BG154" s="169">
        <v>0</v>
      </c>
      <c r="BH154" s="169">
        <v>0</v>
      </c>
      <c r="BI154" s="169">
        <v>0</v>
      </c>
      <c r="BJ154" s="169">
        <v>0</v>
      </c>
      <c r="BK154" s="169">
        <v>0</v>
      </c>
      <c r="BL154" s="169">
        <v>0</v>
      </c>
      <c r="BM154" s="169">
        <v>0</v>
      </c>
      <c r="BN154" s="169">
        <v>0</v>
      </c>
      <c r="BO154" s="169">
        <v>0</v>
      </c>
      <c r="BP154" s="169">
        <v>0</v>
      </c>
      <c r="BQ154" s="174">
        <v>0</v>
      </c>
    </row>
    <row r="155" spans="1:76" x14ac:dyDescent="0.25">
      <c r="B155" s="150" t="s">
        <v>307</v>
      </c>
      <c r="C155" s="150" t="s">
        <v>307</v>
      </c>
      <c r="D155" s="150" t="s">
        <v>305</v>
      </c>
      <c r="F155" s="150" t="s">
        <v>305</v>
      </c>
      <c r="H155" s="150" t="s">
        <v>305</v>
      </c>
      <c r="J155" s="150" t="s">
        <v>307</v>
      </c>
      <c r="K155" s="165" t="s">
        <v>555</v>
      </c>
      <c r="V155" s="57" t="s">
        <v>546</v>
      </c>
      <c r="W155" s="57" t="s">
        <v>556</v>
      </c>
      <c r="X155" s="57">
        <v>405</v>
      </c>
      <c r="AB155" s="166" t="s">
        <v>378</v>
      </c>
      <c r="AC155" s="167" t="s">
        <v>557</v>
      </c>
      <c r="AD155" s="168"/>
      <c r="AE155" s="169">
        <v>698619.87</v>
      </c>
      <c r="AF155" s="38">
        <v>-708664.03</v>
      </c>
      <c r="AG155" s="38">
        <v>484222.28</v>
      </c>
      <c r="AH155" s="170">
        <v>661299.55172839435</v>
      </c>
      <c r="AI155" s="171">
        <v>551458.43000000005</v>
      </c>
      <c r="AJ155" s="172">
        <v>1654375.29</v>
      </c>
      <c r="AK155" s="171">
        <v>1191969.3599999999</v>
      </c>
      <c r="AL155" s="172">
        <v>1430363.2319999998</v>
      </c>
      <c r="AM155" s="171">
        <v>551082.95977366192</v>
      </c>
      <c r="AN155" s="171">
        <v>1302185.9519547322</v>
      </c>
      <c r="AO155" s="170">
        <v>1278385.3542857138</v>
      </c>
      <c r="AP155" s="170">
        <v>716138.13880000007</v>
      </c>
      <c r="AQ155" s="170">
        <v>716138.13879999996</v>
      </c>
      <c r="AR155" s="172">
        <v>-938237.15120000008</v>
      </c>
      <c r="AS155" s="173">
        <v>-0.56712473697549004</v>
      </c>
      <c r="AT155" s="172">
        <v>54838.587071605609</v>
      </c>
      <c r="AU155" s="173">
        <v>8.2925486533716328E-2</v>
      </c>
      <c r="AV155" s="172">
        <v>231915.85879999993</v>
      </c>
      <c r="AW155" s="173">
        <v>0.47894503904281299</v>
      </c>
      <c r="AX155" s="172">
        <v>-938237.15119999996</v>
      </c>
      <c r="AY155" s="173">
        <v>-0.56712473697548993</v>
      </c>
      <c r="AZ155" s="172">
        <v>54838.587071605725</v>
      </c>
      <c r="BA155" s="173">
        <v>8.2925486533716508E-2</v>
      </c>
      <c r="BB155" s="172">
        <v>-1.1641532182693481E-10</v>
      </c>
      <c r="BC155" s="173">
        <v>-1.6255986871751678E-16</v>
      </c>
      <c r="BE155" s="169">
        <v>59678.178233333332</v>
      </c>
      <c r="BF155" s="169">
        <v>59678.178233333332</v>
      </c>
      <c r="BG155" s="169">
        <v>59678.178233333332</v>
      </c>
      <c r="BH155" s="169">
        <v>59678.178233333332</v>
      </c>
      <c r="BI155" s="169">
        <v>59678.178233333332</v>
      </c>
      <c r="BJ155" s="169">
        <v>59678.178233333332</v>
      </c>
      <c r="BK155" s="169">
        <v>59678.178233333332</v>
      </c>
      <c r="BL155" s="169">
        <v>59678.178233333332</v>
      </c>
      <c r="BM155" s="169">
        <v>59678.178233333332</v>
      </c>
      <c r="BN155" s="169">
        <v>59678.178233333332</v>
      </c>
      <c r="BO155" s="169">
        <v>59678.178233333332</v>
      </c>
      <c r="BP155" s="169">
        <v>59678.178233333332</v>
      </c>
      <c r="BQ155" s="174">
        <v>716138.13879999984</v>
      </c>
    </row>
    <row r="156" spans="1:76" x14ac:dyDescent="0.25">
      <c r="B156" s="150" t="s">
        <v>307</v>
      </c>
      <c r="C156" s="150" t="s">
        <v>307</v>
      </c>
      <c r="D156" s="150" t="s">
        <v>305</v>
      </c>
      <c r="F156" s="150" t="s">
        <v>305</v>
      </c>
      <c r="H156" s="150" t="s">
        <v>305</v>
      </c>
      <c r="J156" s="150" t="s">
        <v>305</v>
      </c>
      <c r="K156" s="165" t="s">
        <v>558</v>
      </c>
      <c r="V156" s="57" t="s">
        <v>546</v>
      </c>
      <c r="W156" s="57" t="s">
        <v>559</v>
      </c>
      <c r="X156" s="57">
        <v>406</v>
      </c>
      <c r="AB156" s="166" t="s">
        <v>378</v>
      </c>
      <c r="AC156" s="167" t="s">
        <v>560</v>
      </c>
      <c r="AD156" s="168"/>
      <c r="AE156" s="169">
        <v>0</v>
      </c>
      <c r="AF156" s="38">
        <v>-64193.26</v>
      </c>
      <c r="AG156" s="38">
        <v>0</v>
      </c>
      <c r="AH156" s="170">
        <v>0</v>
      </c>
      <c r="AI156" s="171">
        <v>0</v>
      </c>
      <c r="AJ156" s="172">
        <v>0</v>
      </c>
      <c r="AK156" s="171">
        <v>0</v>
      </c>
      <c r="AL156" s="172">
        <v>0</v>
      </c>
      <c r="AM156" s="171">
        <v>0</v>
      </c>
      <c r="AN156" s="171">
        <v>0</v>
      </c>
      <c r="AO156" s="170">
        <v>0</v>
      </c>
      <c r="AP156" s="170">
        <v>0</v>
      </c>
      <c r="AQ156" s="170">
        <v>0</v>
      </c>
      <c r="AR156" s="172">
        <v>0</v>
      </c>
      <c r="AS156" s="173">
        <v>0</v>
      </c>
      <c r="AT156" s="172">
        <v>0</v>
      </c>
      <c r="AU156" s="173">
        <v>0</v>
      </c>
      <c r="AV156" s="172">
        <v>0</v>
      </c>
      <c r="AW156" s="173">
        <v>0</v>
      </c>
      <c r="AX156" s="172">
        <v>0</v>
      </c>
      <c r="AY156" s="173">
        <v>0</v>
      </c>
      <c r="AZ156" s="172">
        <v>0</v>
      </c>
      <c r="BA156" s="173">
        <v>0</v>
      </c>
      <c r="BB156" s="172">
        <v>0</v>
      </c>
      <c r="BC156" s="173">
        <v>0</v>
      </c>
      <c r="BE156" s="169">
        <v>0</v>
      </c>
      <c r="BF156" s="169">
        <v>0</v>
      </c>
      <c r="BG156" s="169">
        <v>0</v>
      </c>
      <c r="BH156" s="169">
        <v>0</v>
      </c>
      <c r="BI156" s="169">
        <v>0</v>
      </c>
      <c r="BJ156" s="169">
        <v>0</v>
      </c>
      <c r="BK156" s="169">
        <v>0</v>
      </c>
      <c r="BL156" s="169">
        <v>0</v>
      </c>
      <c r="BM156" s="169">
        <v>0</v>
      </c>
      <c r="BN156" s="169">
        <v>0</v>
      </c>
      <c r="BO156" s="169">
        <v>0</v>
      </c>
      <c r="BP156" s="169">
        <v>0</v>
      </c>
      <c r="BQ156" s="174">
        <v>0</v>
      </c>
    </row>
    <row r="157" spans="1:76" x14ac:dyDescent="0.25">
      <c r="B157" s="150" t="s">
        <v>307</v>
      </c>
      <c r="C157" s="150" t="s">
        <v>307</v>
      </c>
      <c r="D157" s="150" t="s">
        <v>305</v>
      </c>
      <c r="F157" s="150" t="s">
        <v>305</v>
      </c>
      <c r="H157" s="150" t="s">
        <v>305</v>
      </c>
      <c r="J157" s="150" t="s">
        <v>307</v>
      </c>
      <c r="K157" s="165" t="s">
        <v>561</v>
      </c>
      <c r="V157" s="57" t="s">
        <v>546</v>
      </c>
      <c r="W157" s="57" t="s">
        <v>546</v>
      </c>
      <c r="X157" s="57">
        <v>407</v>
      </c>
      <c r="AB157" s="166" t="s">
        <v>378</v>
      </c>
      <c r="AC157" s="167" t="s">
        <v>562</v>
      </c>
      <c r="AD157" s="168"/>
      <c r="AE157" s="169">
        <v>270638.75</v>
      </c>
      <c r="AF157" s="38">
        <v>434544.49000000005</v>
      </c>
      <c r="AG157" s="38">
        <v>67983.289999999979</v>
      </c>
      <c r="AH157" s="170">
        <v>544735.15756000031</v>
      </c>
      <c r="AI157" s="171">
        <v>113132.25000000001</v>
      </c>
      <c r="AJ157" s="172">
        <v>339396.75000000006</v>
      </c>
      <c r="AK157" s="171">
        <v>299752.51</v>
      </c>
      <c r="AL157" s="172">
        <v>359703.01199999999</v>
      </c>
      <c r="AM157" s="171">
        <v>455569.79796666693</v>
      </c>
      <c r="AN157" s="171">
        <v>388917.86959333339</v>
      </c>
      <c r="AO157" s="170">
        <v>344008.09714285709</v>
      </c>
      <c r="AP157" s="170">
        <v>296684</v>
      </c>
      <c r="AQ157" s="170">
        <v>296684.0000000007</v>
      </c>
      <c r="AR157" s="172">
        <v>-42712.74999999936</v>
      </c>
      <c r="AS157" s="173">
        <v>-0.12584902477704737</v>
      </c>
      <c r="AT157" s="172">
        <v>-248051.15755999961</v>
      </c>
      <c r="AU157" s="173">
        <v>-0.45536102107137783</v>
      </c>
      <c r="AV157" s="172">
        <v>228700.71000000072</v>
      </c>
      <c r="AW157" s="173">
        <v>3.3640724066164021</v>
      </c>
      <c r="AX157" s="172">
        <v>-42712.750000000058</v>
      </c>
      <c r="AY157" s="173">
        <v>-0.12584902477704943</v>
      </c>
      <c r="AZ157" s="172">
        <v>-248051.15756000031</v>
      </c>
      <c r="BA157" s="173">
        <v>-0.4553610210713791</v>
      </c>
      <c r="BB157" s="172">
        <v>6.9849193096160889E-10</v>
      </c>
      <c r="BC157" s="173">
        <v>2.3543296266789206E-15</v>
      </c>
      <c r="BE157" s="169">
        <v>24723.66666666673</v>
      </c>
      <c r="BF157" s="169">
        <v>24723.66666666673</v>
      </c>
      <c r="BG157" s="169">
        <v>24723.66666666673</v>
      </c>
      <c r="BH157" s="169">
        <v>24723.66666666673</v>
      </c>
      <c r="BI157" s="169">
        <v>24723.66666666673</v>
      </c>
      <c r="BJ157" s="169">
        <v>24723.66666666673</v>
      </c>
      <c r="BK157" s="169">
        <v>24723.66666666673</v>
      </c>
      <c r="BL157" s="169">
        <v>24723.66666666673</v>
      </c>
      <c r="BM157" s="169">
        <v>24723.66666666673</v>
      </c>
      <c r="BN157" s="169">
        <v>24723.66666666673</v>
      </c>
      <c r="BO157" s="169">
        <v>24723.66666666673</v>
      </c>
      <c r="BP157" s="169">
        <v>24723.66666666673</v>
      </c>
      <c r="BQ157" s="174">
        <v>296684.00000000081</v>
      </c>
    </row>
    <row r="158" spans="1:76" x14ac:dyDescent="0.25">
      <c r="B158" s="150" t="s">
        <v>307</v>
      </c>
      <c r="C158" s="150" t="s">
        <v>307</v>
      </c>
      <c r="D158" s="150" t="s">
        <v>305</v>
      </c>
      <c r="F158" s="150" t="s">
        <v>305</v>
      </c>
      <c r="H158" s="150" t="s">
        <v>305</v>
      </c>
      <c r="J158" s="150" t="s">
        <v>307</v>
      </c>
      <c r="K158" s="165" t="s">
        <v>563</v>
      </c>
      <c r="V158" s="57" t="s">
        <v>546</v>
      </c>
      <c r="W158" s="57" t="s">
        <v>564</v>
      </c>
      <c r="X158" s="57">
        <v>408</v>
      </c>
      <c r="AB158" s="166" t="s">
        <v>378</v>
      </c>
      <c r="AC158" s="167" t="s">
        <v>565</v>
      </c>
      <c r="AD158" s="168"/>
      <c r="AE158" s="169">
        <v>7981796.1899999995</v>
      </c>
      <c r="AF158" s="38">
        <v>-14669603.41</v>
      </c>
      <c r="AG158" s="38">
        <v>6282704.21</v>
      </c>
      <c r="AH158" s="170">
        <v>0</v>
      </c>
      <c r="AI158" s="171">
        <v>2138172.48</v>
      </c>
      <c r="AJ158" s="172">
        <v>6414517.4399999995</v>
      </c>
      <c r="AK158" s="171">
        <v>4231615.8199999994</v>
      </c>
      <c r="AL158" s="172">
        <v>5077938.9839999992</v>
      </c>
      <c r="AM158" s="171">
        <v>0</v>
      </c>
      <c r="AN158" s="171">
        <v>4231615.8199999994</v>
      </c>
      <c r="AO158" s="170">
        <v>4183843.2857142901</v>
      </c>
      <c r="AP158" s="170">
        <v>2757588.9536000001</v>
      </c>
      <c r="AQ158" s="170">
        <v>2757588.9536000038</v>
      </c>
      <c r="AR158" s="172">
        <v>-3656928.4863999956</v>
      </c>
      <c r="AS158" s="173">
        <v>-0.57010188538827888</v>
      </c>
      <c r="AT158" s="172">
        <v>2757588.9536000038</v>
      </c>
      <c r="AU158" s="173">
        <v>0</v>
      </c>
      <c r="AV158" s="172">
        <v>-3525115.2563999961</v>
      </c>
      <c r="AW158" s="173">
        <v>-0.56108247954585722</v>
      </c>
      <c r="AX158" s="172">
        <v>-3656928.4863999994</v>
      </c>
      <c r="AY158" s="173">
        <v>-0.57010188538827944</v>
      </c>
      <c r="AZ158" s="172">
        <v>2757588.9536000001</v>
      </c>
      <c r="BA158" s="173">
        <v>0</v>
      </c>
      <c r="BB158" s="172">
        <v>3.7252902984619141E-9</v>
      </c>
      <c r="BC158" s="173">
        <v>1.3509229842245311E-15</v>
      </c>
      <c r="BE158" s="169">
        <v>229799.079466667</v>
      </c>
      <c r="BF158" s="169">
        <v>229799.079466667</v>
      </c>
      <c r="BG158" s="169">
        <v>229799.079466667</v>
      </c>
      <c r="BH158" s="169">
        <v>229799.079466667</v>
      </c>
      <c r="BI158" s="169">
        <v>229799.079466667</v>
      </c>
      <c r="BJ158" s="169">
        <v>229799.079466667</v>
      </c>
      <c r="BK158" s="169">
        <v>229799.079466667</v>
      </c>
      <c r="BL158" s="169">
        <v>229799.079466667</v>
      </c>
      <c r="BM158" s="169">
        <v>229799.079466667</v>
      </c>
      <c r="BN158" s="169">
        <v>229799.079466667</v>
      </c>
      <c r="BO158" s="169">
        <v>229799.079466667</v>
      </c>
      <c r="BP158" s="169">
        <v>229799.079466667</v>
      </c>
      <c r="BQ158" s="174">
        <v>2757588.9536000038</v>
      </c>
    </row>
    <row r="159" spans="1:76" x14ac:dyDescent="0.25">
      <c r="B159" s="150" t="s">
        <v>307</v>
      </c>
      <c r="C159" s="150" t="s">
        <v>307</v>
      </c>
      <c r="D159" s="150" t="s">
        <v>305</v>
      </c>
      <c r="F159" s="150" t="s">
        <v>305</v>
      </c>
      <c r="H159" s="150" t="s">
        <v>305</v>
      </c>
      <c r="J159" s="150" t="s">
        <v>307</v>
      </c>
      <c r="K159" s="165" t="s">
        <v>566</v>
      </c>
      <c r="V159" s="57" t="s">
        <v>546</v>
      </c>
      <c r="W159" s="57" t="s">
        <v>567</v>
      </c>
      <c r="X159" s="57">
        <v>409</v>
      </c>
      <c r="AB159" s="166" t="s">
        <v>378</v>
      </c>
      <c r="AC159" s="167" t="s">
        <v>568</v>
      </c>
      <c r="AD159" s="168"/>
      <c r="AE159" s="169">
        <v>4012533.9600000004</v>
      </c>
      <c r="AF159" s="38">
        <v>2962280.9199999995</v>
      </c>
      <c r="AG159" s="38">
        <v>342970.99999999994</v>
      </c>
      <c r="AH159" s="170">
        <v>1197704.2222222199</v>
      </c>
      <c r="AI159" s="171">
        <v>114323.68</v>
      </c>
      <c r="AJ159" s="172">
        <v>342971.04</v>
      </c>
      <c r="AK159" s="171">
        <v>285809.13999999996</v>
      </c>
      <c r="AL159" s="172">
        <v>342970.96799999999</v>
      </c>
      <c r="AM159" s="171">
        <v>998086.85185185005</v>
      </c>
      <c r="AN159" s="171">
        <v>485426.51037036983</v>
      </c>
      <c r="AO159" s="170">
        <v>342970.98857142852</v>
      </c>
      <c r="AP159" s="170">
        <v>270313.36</v>
      </c>
      <c r="AQ159" s="170">
        <v>270313.36000000051</v>
      </c>
      <c r="AR159" s="172">
        <v>-72657.679999999469</v>
      </c>
      <c r="AS159" s="173">
        <v>-0.21184785747507859</v>
      </c>
      <c r="AT159" s="172">
        <v>-927390.86222221935</v>
      </c>
      <c r="AU159" s="173">
        <v>-0.7743070826798446</v>
      </c>
      <c r="AV159" s="172">
        <v>-72657.639999999432</v>
      </c>
      <c r="AW159" s="173">
        <v>-0.21184776555452048</v>
      </c>
      <c r="AX159" s="172">
        <v>-72657.679999999993</v>
      </c>
      <c r="AY159" s="173">
        <v>-0.21184785747508011</v>
      </c>
      <c r="AZ159" s="172">
        <v>-927390.86222221993</v>
      </c>
      <c r="BA159" s="173">
        <v>-0.77430708267984505</v>
      </c>
      <c r="BB159" s="172">
        <v>5.2386894822120667E-10</v>
      </c>
      <c r="BC159" s="173">
        <v>1.9380061282254294E-15</v>
      </c>
      <c r="BE159" s="169">
        <v>22526.113333333367</v>
      </c>
      <c r="BF159" s="169">
        <v>22526.113333333367</v>
      </c>
      <c r="BG159" s="169">
        <v>22526.113333333367</v>
      </c>
      <c r="BH159" s="169">
        <v>22526.113333333367</v>
      </c>
      <c r="BI159" s="169">
        <v>22526.113333333367</v>
      </c>
      <c r="BJ159" s="169">
        <v>22526.113333333367</v>
      </c>
      <c r="BK159" s="169">
        <v>22526.113333333367</v>
      </c>
      <c r="BL159" s="169">
        <v>22526.113333333367</v>
      </c>
      <c r="BM159" s="169">
        <v>22526.113333333367</v>
      </c>
      <c r="BN159" s="169">
        <v>22526.113333333367</v>
      </c>
      <c r="BO159" s="169">
        <v>22526.113333333367</v>
      </c>
      <c r="BP159" s="169">
        <v>22526.113333333367</v>
      </c>
      <c r="BQ159" s="174">
        <v>270313.36000000039</v>
      </c>
    </row>
    <row r="160" spans="1:76" hidden="1" x14ac:dyDescent="0.25">
      <c r="B160" s="150" t="s">
        <v>305</v>
      </c>
      <c r="C160" s="150" t="s">
        <v>305</v>
      </c>
      <c r="D160" s="150" t="s">
        <v>305</v>
      </c>
      <c r="E160" s="150" t="s">
        <v>305</v>
      </c>
      <c r="F160" s="150" t="s">
        <v>305</v>
      </c>
      <c r="G160" s="150" t="s">
        <v>305</v>
      </c>
      <c r="H160" s="150" t="s">
        <v>305</v>
      </c>
      <c r="I160" s="150" t="s">
        <v>305</v>
      </c>
      <c r="J160" s="150" t="s">
        <v>305</v>
      </c>
      <c r="K160" s="57" t="s">
        <v>310</v>
      </c>
      <c r="AC160" s="175"/>
      <c r="AD160" s="168"/>
      <c r="AE160" s="175"/>
      <c r="AR160" s="307"/>
      <c r="AS160" s="306"/>
      <c r="AT160" s="307"/>
      <c r="AU160" s="306"/>
      <c r="AV160" s="307"/>
      <c r="AW160" s="306"/>
      <c r="AX160" s="307"/>
      <c r="AY160" s="306"/>
      <c r="AZ160" s="307"/>
      <c r="BA160" s="306"/>
      <c r="BB160" s="307"/>
      <c r="BC160" s="306"/>
      <c r="BQ160" s="168"/>
    </row>
    <row r="161" spans="2:70" ht="17.25" x14ac:dyDescent="0.3">
      <c r="D161" s="150" t="s">
        <v>305</v>
      </c>
      <c r="F161" s="150" t="s">
        <v>305</v>
      </c>
      <c r="H161" s="150" t="s">
        <v>305</v>
      </c>
      <c r="K161" s="280" t="s">
        <v>569</v>
      </c>
      <c r="AB161" s="166" t="s">
        <v>378</v>
      </c>
      <c r="AC161" s="326" t="s">
        <v>569</v>
      </c>
      <c r="AD161" s="327"/>
      <c r="AE161" s="328">
        <v>12986990.057280023</v>
      </c>
      <c r="AF161" s="329">
        <v>-26105029.370000035</v>
      </c>
      <c r="AG161" s="329">
        <v>-10637531.319999952</v>
      </c>
      <c r="AH161" s="329">
        <v>1420762.562394212</v>
      </c>
      <c r="AI161" s="277">
        <v>6097542.5000000121</v>
      </c>
      <c r="AJ161" s="329">
        <v>18292627.500000272</v>
      </c>
      <c r="AK161" s="330">
        <v>13427654.020000007</v>
      </c>
      <c r="AL161" s="329">
        <v>16113184.8240002</v>
      </c>
      <c r="AM161" s="330">
        <v>899307.10176617745</v>
      </c>
      <c r="AN161" s="330">
        <v>13949109.480627922</v>
      </c>
      <c r="AO161" s="329">
        <v>10067065.779916823</v>
      </c>
      <c r="AP161" s="329">
        <v>4200583.5617846213</v>
      </c>
      <c r="AQ161" s="329">
        <v>4200583.354211987</v>
      </c>
      <c r="AR161" s="329">
        <v>-14092044.145788286</v>
      </c>
      <c r="AS161" s="278">
        <v>-0.77036741418301313</v>
      </c>
      <c r="AT161" s="329">
        <v>2779820.791817775</v>
      </c>
      <c r="AU161" s="278">
        <v>1.9565695672141956</v>
      </c>
      <c r="AV161" s="329">
        <v>14838114.674211938</v>
      </c>
      <c r="AW161" s="278">
        <v>1.3948832889746081</v>
      </c>
      <c r="AX161" s="276">
        <v>-14092043.938215651</v>
      </c>
      <c r="AY161" s="278">
        <v>-0.77036740283567473</v>
      </c>
      <c r="AZ161" s="276">
        <v>2779820.9993904093</v>
      </c>
      <c r="BA161" s="278">
        <v>1.9565697133136495</v>
      </c>
      <c r="BB161" s="329">
        <v>-0.207572634331882</v>
      </c>
      <c r="BC161" s="278">
        <v>-4.941518988463941E-8</v>
      </c>
      <c r="BE161" s="329">
        <v>100756.93643483031</v>
      </c>
      <c r="BF161" s="329">
        <v>-804563.35649499041</v>
      </c>
      <c r="BG161" s="329">
        <v>-442750.09848752734</v>
      </c>
      <c r="BH161" s="329">
        <v>493610.0357050884</v>
      </c>
      <c r="BI161" s="329">
        <v>-44850.554738291772</v>
      </c>
      <c r="BJ161" s="329">
        <v>889014.12724247831</v>
      </c>
      <c r="BK161" s="329">
        <v>1184337.1505683761</v>
      </c>
      <c r="BL161" s="329">
        <v>616871.65524370852</v>
      </c>
      <c r="BM161" s="329">
        <v>812618.2068290587</v>
      </c>
      <c r="BN161" s="329">
        <v>657222.3940107401</v>
      </c>
      <c r="BO161" s="329">
        <v>723114.00405157614</v>
      </c>
      <c r="BP161" s="329">
        <v>15202.853847062914</v>
      </c>
      <c r="BQ161" s="331">
        <v>4200583.3542120466</v>
      </c>
    </row>
    <row r="162" spans="2:70" ht="17.25" hidden="1" x14ac:dyDescent="0.3">
      <c r="B162" s="150" t="s">
        <v>305</v>
      </c>
      <c r="C162" s="150" t="s">
        <v>305</v>
      </c>
      <c r="D162" s="150" t="s">
        <v>305</v>
      </c>
      <c r="E162" s="150" t="s">
        <v>305</v>
      </c>
      <c r="F162" s="150" t="s">
        <v>305</v>
      </c>
      <c r="G162" s="150" t="s">
        <v>305</v>
      </c>
      <c r="H162" s="150" t="s">
        <v>305</v>
      </c>
      <c r="I162" s="150" t="s">
        <v>305</v>
      </c>
      <c r="J162" s="150" t="s">
        <v>305</v>
      </c>
      <c r="K162" s="269" t="s">
        <v>570</v>
      </c>
      <c r="AC162" s="270"/>
      <c r="AD162" s="168"/>
      <c r="AE162" s="275"/>
      <c r="AI162" s="277"/>
      <c r="AR162" s="307"/>
      <c r="AS162" s="306"/>
      <c r="AT162" s="307"/>
      <c r="AU162" s="306"/>
      <c r="AV162" s="307"/>
      <c r="AW162" s="306"/>
      <c r="AX162" s="307"/>
      <c r="AY162" s="306"/>
      <c r="AZ162" s="307"/>
      <c r="BA162" s="306"/>
      <c r="BB162" s="307"/>
      <c r="BC162" s="306"/>
      <c r="BE162" s="276"/>
      <c r="BF162" s="276"/>
      <c r="BG162" s="276"/>
      <c r="BH162" s="276"/>
      <c r="BI162" s="276"/>
      <c r="BJ162" s="276"/>
      <c r="BK162" s="276"/>
      <c r="BL162" s="276"/>
      <c r="BM162" s="276"/>
      <c r="BN162" s="276"/>
      <c r="BO162" s="276"/>
      <c r="BP162" s="276"/>
      <c r="BQ162" s="279"/>
    </row>
    <row r="163" spans="2:70" hidden="1" x14ac:dyDescent="0.25">
      <c r="B163" s="150" t="s">
        <v>305</v>
      </c>
      <c r="C163" s="150" t="s">
        <v>305</v>
      </c>
      <c r="D163" s="150" t="s">
        <v>305</v>
      </c>
      <c r="E163" s="150" t="s">
        <v>305</v>
      </c>
      <c r="F163" s="150" t="s">
        <v>305</v>
      </c>
      <c r="G163" s="150" t="s">
        <v>305</v>
      </c>
      <c r="H163" s="150" t="s">
        <v>305</v>
      </c>
      <c r="I163" s="150" t="s">
        <v>305</v>
      </c>
      <c r="J163" s="150" t="s">
        <v>305</v>
      </c>
      <c r="K163" s="57" t="s">
        <v>571</v>
      </c>
      <c r="AC163" s="175"/>
      <c r="AD163" s="168"/>
      <c r="AE163" s="175"/>
      <c r="AR163" s="307"/>
      <c r="AS163" s="306"/>
      <c r="AT163" s="307"/>
      <c r="AU163" s="306"/>
      <c r="AV163" s="307"/>
      <c r="AW163" s="306"/>
      <c r="AX163" s="307"/>
      <c r="AY163" s="306"/>
      <c r="AZ163" s="307"/>
      <c r="BA163" s="306"/>
      <c r="BB163" s="307"/>
      <c r="BC163" s="306"/>
      <c r="BQ163" s="168"/>
    </row>
    <row r="164" spans="2:70" x14ac:dyDescent="0.25">
      <c r="B164" s="150" t="s">
        <v>307</v>
      </c>
      <c r="C164" s="150" t="s">
        <v>307</v>
      </c>
      <c r="D164" s="150" t="s">
        <v>305</v>
      </c>
      <c r="F164" s="150" t="s">
        <v>305</v>
      </c>
      <c r="H164" s="150" t="s">
        <v>305</v>
      </c>
      <c r="J164" s="150" t="s">
        <v>307</v>
      </c>
      <c r="K164" s="165" t="s">
        <v>572</v>
      </c>
      <c r="V164" s="57" t="s">
        <v>570</v>
      </c>
      <c r="W164" s="57" t="s">
        <v>570</v>
      </c>
      <c r="X164" s="57">
        <v>412</v>
      </c>
      <c r="AB164" s="166" t="s">
        <v>378</v>
      </c>
      <c r="AC164" s="167" t="s">
        <v>573</v>
      </c>
      <c r="AD164" s="168"/>
      <c r="AE164" s="169">
        <v>14149964.66</v>
      </c>
      <c r="AF164" s="38">
        <v>-1966868.9600000002</v>
      </c>
      <c r="AG164" s="38">
        <v>-11565106.859999999</v>
      </c>
      <c r="AH164" s="170">
        <v>0</v>
      </c>
      <c r="AI164" s="171">
        <v>125</v>
      </c>
      <c r="AJ164" s="172">
        <v>375</v>
      </c>
      <c r="AK164" s="171">
        <v>-938575</v>
      </c>
      <c r="AL164" s="172">
        <v>-1126290</v>
      </c>
      <c r="AM164" s="171">
        <v>0</v>
      </c>
      <c r="AN164" s="171">
        <v>-938575</v>
      </c>
      <c r="AO164" s="170">
        <v>-804385.71428571432</v>
      </c>
      <c r="AP164" s="170">
        <v>-1237489.8599999996</v>
      </c>
      <c r="AQ164" s="170">
        <v>-1237489.8599999957</v>
      </c>
      <c r="AR164" s="172">
        <v>-1237864.8599999957</v>
      </c>
      <c r="AS164" s="173">
        <v>-3300.9729599999887</v>
      </c>
      <c r="AT164" s="172">
        <v>-1237489.8599999957</v>
      </c>
      <c r="AU164" s="173">
        <v>0</v>
      </c>
      <c r="AV164" s="172">
        <v>10327617.000000004</v>
      </c>
      <c r="AW164" s="173">
        <v>0.89299797442597983</v>
      </c>
      <c r="AX164" s="172">
        <v>-1237864.8599999996</v>
      </c>
      <c r="AY164" s="173">
        <v>-3300.9729599999991</v>
      </c>
      <c r="AZ164" s="172">
        <v>-1237489.8599999996</v>
      </c>
      <c r="BA164" s="173">
        <v>0</v>
      </c>
      <c r="BB164" s="172">
        <v>3.9581209421157837E-9</v>
      </c>
      <c r="BC164" s="173">
        <v>3.1985077777653748E-15</v>
      </c>
      <c r="BE164" s="169">
        <v>-103124.15499999965</v>
      </c>
      <c r="BF164" s="169">
        <v>-103124.15499999965</v>
      </c>
      <c r="BG164" s="169">
        <v>-103124.15499999965</v>
      </c>
      <c r="BH164" s="169">
        <v>-103124.15499999965</v>
      </c>
      <c r="BI164" s="169">
        <v>-103124.15499999965</v>
      </c>
      <c r="BJ164" s="169">
        <v>-103124.15499999965</v>
      </c>
      <c r="BK164" s="169">
        <v>-103124.15499999965</v>
      </c>
      <c r="BL164" s="169">
        <v>-103124.15499999965</v>
      </c>
      <c r="BM164" s="169">
        <v>-103124.15499999965</v>
      </c>
      <c r="BN164" s="169">
        <v>-103124.15499999965</v>
      </c>
      <c r="BO164" s="169">
        <v>-103124.15499999965</v>
      </c>
      <c r="BP164" s="169">
        <v>-103124.15499999965</v>
      </c>
      <c r="BQ164" s="174">
        <v>-1237489.8599999959</v>
      </c>
    </row>
    <row r="165" spans="2:70" hidden="1" x14ac:dyDescent="0.25">
      <c r="B165" s="150" t="s">
        <v>305</v>
      </c>
      <c r="C165" s="150" t="s">
        <v>305</v>
      </c>
      <c r="D165" s="150" t="s">
        <v>305</v>
      </c>
      <c r="E165" s="150" t="s">
        <v>305</v>
      </c>
      <c r="F165" s="150" t="s">
        <v>305</v>
      </c>
      <c r="G165" s="150" t="s">
        <v>305</v>
      </c>
      <c r="H165" s="150" t="s">
        <v>305</v>
      </c>
      <c r="I165" s="150" t="s">
        <v>305</v>
      </c>
      <c r="J165" s="150" t="s">
        <v>305</v>
      </c>
      <c r="K165" s="57" t="s">
        <v>310</v>
      </c>
      <c r="AC165" s="175"/>
      <c r="AD165" s="168"/>
      <c r="AE165" s="175"/>
      <c r="AH165" s="168"/>
      <c r="AI165" s="288"/>
      <c r="AK165" s="289"/>
      <c r="AL165" s="290"/>
      <c r="AM165" s="291"/>
      <c r="AN165" s="291"/>
      <c r="AO165" s="290"/>
      <c r="AP165" s="290"/>
      <c r="AQ165" s="290"/>
      <c r="AR165" s="332"/>
      <c r="AS165" s="333"/>
      <c r="AT165" s="332"/>
      <c r="AU165" s="333"/>
      <c r="AV165" s="332"/>
      <c r="AW165" s="333"/>
      <c r="AX165" s="332"/>
      <c r="AY165" s="333"/>
      <c r="AZ165" s="332"/>
      <c r="BA165" s="333"/>
      <c r="BB165" s="332"/>
      <c r="BC165" s="333"/>
      <c r="BE165" s="175"/>
      <c r="BQ165" s="168"/>
    </row>
    <row r="166" spans="2:70" ht="12.75" hidden="1" customHeight="1" x14ac:dyDescent="0.25">
      <c r="B166" s="150" t="s">
        <v>305</v>
      </c>
      <c r="C166" s="150" t="s">
        <v>305</v>
      </c>
      <c r="D166" s="150" t="s">
        <v>305</v>
      </c>
      <c r="E166" s="150" t="s">
        <v>305</v>
      </c>
      <c r="F166" s="150" t="s">
        <v>305</v>
      </c>
      <c r="G166" s="150" t="s">
        <v>305</v>
      </c>
      <c r="H166" s="150" t="s">
        <v>305</v>
      </c>
      <c r="I166" s="150" t="s">
        <v>305</v>
      </c>
      <c r="J166" s="150" t="s">
        <v>305</v>
      </c>
      <c r="AC166" s="175"/>
      <c r="AD166" s="168"/>
      <c r="AE166" s="175"/>
      <c r="AH166" s="168"/>
      <c r="AI166" s="288"/>
      <c r="AK166" s="289"/>
      <c r="AL166" s="290"/>
      <c r="AM166" s="291"/>
      <c r="AN166" s="291"/>
      <c r="AO166" s="290"/>
      <c r="AP166" s="290"/>
      <c r="AQ166" s="290"/>
      <c r="AR166" s="332"/>
      <c r="AS166" s="333"/>
      <c r="AT166" s="332"/>
      <c r="AU166" s="333"/>
      <c r="AV166" s="332"/>
      <c r="AW166" s="333"/>
      <c r="AX166" s="332"/>
      <c r="AY166" s="333"/>
      <c r="AZ166" s="332"/>
      <c r="BA166" s="333"/>
      <c r="BB166" s="332"/>
      <c r="BC166" s="333"/>
      <c r="BE166" s="175"/>
      <c r="BQ166" s="168"/>
    </row>
    <row r="167" spans="2:70" ht="17.25" x14ac:dyDescent="0.3">
      <c r="D167" s="150" t="s">
        <v>305</v>
      </c>
      <c r="F167" s="150" t="s">
        <v>305</v>
      </c>
      <c r="H167" s="150" t="s">
        <v>305</v>
      </c>
      <c r="K167" s="280" t="s">
        <v>58</v>
      </c>
      <c r="AB167" s="166" t="s">
        <v>378</v>
      </c>
      <c r="AC167" s="42" t="s">
        <v>58</v>
      </c>
      <c r="AD167" s="334"/>
      <c r="AE167" s="335">
        <v>27136954.717280023</v>
      </c>
      <c r="AF167" s="336">
        <v>-28071898.330000035</v>
      </c>
      <c r="AG167" s="336">
        <v>-22202638.179999951</v>
      </c>
      <c r="AH167" s="336">
        <v>1420762.562394212</v>
      </c>
      <c r="AI167" s="297">
        <v>6097667.5000000121</v>
      </c>
      <c r="AJ167" s="336">
        <v>18293002.500000272</v>
      </c>
      <c r="AK167" s="337">
        <v>12489079.020000007</v>
      </c>
      <c r="AL167" s="336">
        <v>14986894.8240002</v>
      </c>
      <c r="AM167" s="337">
        <v>899307.10176617745</v>
      </c>
      <c r="AN167" s="337">
        <v>13010534.480627922</v>
      </c>
      <c r="AO167" s="336">
        <v>9262680.0656311084</v>
      </c>
      <c r="AP167" s="336">
        <v>2963093.7017846219</v>
      </c>
      <c r="AQ167" s="336">
        <v>2963093.4942119913</v>
      </c>
      <c r="AR167" s="336">
        <v>-15329909.005788282</v>
      </c>
      <c r="AS167" s="338">
        <v>-0.83802038543361346</v>
      </c>
      <c r="AT167" s="336">
        <v>1542330.9318177793</v>
      </c>
      <c r="AU167" s="338">
        <v>1.0855655776984334</v>
      </c>
      <c r="AV167" s="336">
        <v>25165731.674211942</v>
      </c>
      <c r="AW167" s="338">
        <v>1.1334568203197193</v>
      </c>
      <c r="AX167" s="336">
        <v>-15329908.79821565</v>
      </c>
      <c r="AY167" s="338">
        <v>-0.83802037408650776</v>
      </c>
      <c r="AZ167" s="336">
        <v>1542331.1393904099</v>
      </c>
      <c r="BA167" s="338">
        <v>1.0855657237978846</v>
      </c>
      <c r="BB167" s="336">
        <v>-0.2075726306065917</v>
      </c>
      <c r="BC167" s="338">
        <v>-7.0052671800953901E-8</v>
      </c>
      <c r="BD167" s="309"/>
      <c r="BE167" s="336">
        <v>-2367.2185651693435</v>
      </c>
      <c r="BF167" s="336">
        <v>-907687.51149499009</v>
      </c>
      <c r="BG167" s="336">
        <v>-545874.25348752702</v>
      </c>
      <c r="BH167" s="336">
        <v>390485.88070508873</v>
      </c>
      <c r="BI167" s="336">
        <v>-147974.70973829142</v>
      </c>
      <c r="BJ167" s="336">
        <v>785889.97224247863</v>
      </c>
      <c r="BK167" s="336">
        <v>1081212.9955683765</v>
      </c>
      <c r="BL167" s="336">
        <v>513747.50024370884</v>
      </c>
      <c r="BM167" s="336">
        <v>709494.05182905903</v>
      </c>
      <c r="BN167" s="336">
        <v>554098.23901074042</v>
      </c>
      <c r="BO167" s="336">
        <v>619989.84905157646</v>
      </c>
      <c r="BP167" s="336">
        <v>-87921.301152936736</v>
      </c>
      <c r="BQ167" s="339">
        <v>2963093.4942120509</v>
      </c>
    </row>
    <row r="168" spans="2:70" ht="17.25" x14ac:dyDescent="0.3">
      <c r="D168" s="150" t="s">
        <v>305</v>
      </c>
      <c r="F168" s="150" t="s">
        <v>305</v>
      </c>
      <c r="H168" s="150" t="s">
        <v>305</v>
      </c>
      <c r="AC168" s="340"/>
      <c r="AE168" s="276"/>
      <c r="AI168" s="341"/>
      <c r="BB168" s="57"/>
      <c r="BE168" s="342"/>
      <c r="BF168" s="342"/>
      <c r="BG168" s="342"/>
      <c r="BH168" s="342"/>
      <c r="BI168" s="342"/>
      <c r="BJ168" s="342"/>
      <c r="BK168" s="342"/>
      <c r="BL168" s="342"/>
      <c r="BM168" s="342"/>
      <c r="BN168" s="342"/>
      <c r="BO168" s="342"/>
      <c r="BP168" s="342"/>
      <c r="BQ168" s="342"/>
    </row>
    <row r="169" spans="2:70" ht="17.25" x14ac:dyDescent="0.3">
      <c r="AC169" s="340"/>
      <c r="AE169" s="276"/>
      <c r="AI169" s="341"/>
      <c r="BB169" s="57"/>
      <c r="BE169" s="342"/>
      <c r="BF169" s="342"/>
      <c r="BG169" s="342"/>
      <c r="BH169" s="342"/>
      <c r="BI169" s="342"/>
      <c r="BJ169" s="342"/>
      <c r="BK169" s="342"/>
      <c r="BL169" s="342"/>
      <c r="BM169" s="342"/>
      <c r="BN169" s="342"/>
      <c r="BO169" s="342"/>
      <c r="BP169" s="342"/>
      <c r="BQ169" s="342"/>
    </row>
    <row r="170" spans="2:70" ht="17.25" x14ac:dyDescent="0.3">
      <c r="D170" s="150" t="s">
        <v>305</v>
      </c>
      <c r="F170" s="150" t="s">
        <v>305</v>
      </c>
      <c r="H170" s="150" t="s">
        <v>305</v>
      </c>
      <c r="AC170" s="343"/>
      <c r="AD170" s="247"/>
      <c r="AE170" s="276"/>
      <c r="AI170" s="341"/>
      <c r="BB170" s="57"/>
      <c r="BE170" s="342"/>
      <c r="BF170" s="342"/>
      <c r="BG170" s="342"/>
      <c r="BH170" s="342"/>
      <c r="BI170" s="342"/>
      <c r="BJ170" s="342"/>
      <c r="BK170" s="342"/>
      <c r="BL170" s="342"/>
      <c r="BM170" s="342"/>
      <c r="BN170" s="342"/>
      <c r="BO170" s="342"/>
      <c r="BP170" s="342"/>
      <c r="BQ170" s="342"/>
    </row>
    <row r="171" spans="2:70" ht="26.25" x14ac:dyDescent="0.4">
      <c r="D171" s="150" t="s">
        <v>305</v>
      </c>
      <c r="F171" s="150" t="s">
        <v>305</v>
      </c>
      <c r="H171" s="150" t="s">
        <v>305</v>
      </c>
      <c r="AB171" s="166"/>
      <c r="AC171" s="344" t="s">
        <v>574</v>
      </c>
      <c r="AD171" s="153"/>
      <c r="AE171" s="153"/>
      <c r="AF171" s="153"/>
      <c r="AG171" s="153"/>
      <c r="AH171" s="153"/>
      <c r="AJ171" s="153"/>
      <c r="AL171" s="153"/>
      <c r="AO171" s="153"/>
      <c r="AP171" s="153"/>
      <c r="AQ171" s="153"/>
      <c r="AR171" s="153"/>
      <c r="AS171" s="164"/>
      <c r="AT171" s="153"/>
      <c r="AU171" s="164"/>
      <c r="AV171" s="153"/>
      <c r="AW171" s="164"/>
      <c r="AX171" s="153"/>
      <c r="AY171" s="164"/>
      <c r="AZ171" s="153"/>
      <c r="BA171" s="164"/>
      <c r="BB171" s="153"/>
      <c r="BC171" s="164"/>
      <c r="BE171" s="153"/>
      <c r="BF171" s="153"/>
      <c r="BG171" s="153"/>
      <c r="BH171" s="153"/>
      <c r="BI171" s="153"/>
      <c r="BJ171" s="153"/>
      <c r="BK171" s="153"/>
      <c r="BL171" s="153"/>
      <c r="BM171" s="153"/>
      <c r="BN171" s="153"/>
      <c r="BO171" s="153"/>
      <c r="BP171" s="153"/>
      <c r="BQ171" s="153"/>
    </row>
    <row r="172" spans="2:70" ht="21" x14ac:dyDescent="0.35">
      <c r="D172" s="150" t="s">
        <v>305</v>
      </c>
      <c r="F172" s="150" t="s">
        <v>305</v>
      </c>
      <c r="H172" s="150" t="s">
        <v>305</v>
      </c>
      <c r="AC172" s="345" t="s">
        <v>575</v>
      </c>
      <c r="AD172" s="346"/>
      <c r="AE172" s="347"/>
      <c r="AF172" s="346"/>
      <c r="AG172" s="346"/>
      <c r="AH172" s="346"/>
      <c r="AI172" s="179"/>
      <c r="AJ172" s="346"/>
      <c r="AK172" s="348"/>
      <c r="AL172" s="346"/>
      <c r="AM172" s="348"/>
      <c r="AN172" s="348"/>
      <c r="AO172" s="346"/>
      <c r="AP172" s="346"/>
      <c r="AQ172" s="346"/>
      <c r="AR172" s="346"/>
      <c r="AS172" s="349"/>
      <c r="AT172" s="346"/>
      <c r="AU172" s="349"/>
      <c r="AV172" s="346"/>
      <c r="AW172" s="349"/>
      <c r="AX172" s="346"/>
      <c r="AY172" s="349"/>
      <c r="AZ172" s="346"/>
      <c r="BA172" s="349"/>
      <c r="BB172" s="346"/>
      <c r="BC172" s="349"/>
      <c r="BD172" s="350"/>
      <c r="BE172" s="351"/>
      <c r="BF172" s="352"/>
      <c r="BG172" s="352"/>
      <c r="BH172" s="352"/>
      <c r="BI172" s="352"/>
      <c r="BJ172" s="352"/>
      <c r="BK172" s="352"/>
      <c r="BL172" s="352"/>
      <c r="BM172" s="352"/>
      <c r="BN172" s="352"/>
      <c r="BO172" s="352"/>
      <c r="BP172" s="352"/>
      <c r="BQ172" s="353"/>
      <c r="BR172" s="350"/>
    </row>
    <row r="173" spans="2:70" x14ac:dyDescent="0.25">
      <c r="D173" s="150" t="s">
        <v>305</v>
      </c>
      <c r="F173" s="150" t="s">
        <v>305</v>
      </c>
      <c r="H173" s="150" t="s">
        <v>305</v>
      </c>
      <c r="P173" s="57" t="s">
        <v>576</v>
      </c>
      <c r="AC173" s="263"/>
      <c r="AD173" s="185"/>
      <c r="AE173" s="263"/>
      <c r="AF173" s="264"/>
      <c r="AG173" s="264"/>
      <c r="AH173" s="264"/>
      <c r="AI173" s="265"/>
      <c r="AJ173" s="264"/>
      <c r="AK173" s="265"/>
      <c r="AL173" s="264"/>
      <c r="AM173" s="265"/>
      <c r="AN173" s="265"/>
      <c r="AO173" s="264"/>
      <c r="AP173" s="264"/>
      <c r="AQ173" s="264"/>
      <c r="AR173" s="264"/>
      <c r="AS173" s="266"/>
      <c r="AT173" s="264"/>
      <c r="AU173" s="266"/>
      <c r="AV173" s="264"/>
      <c r="AW173" s="266"/>
      <c r="AX173" s="264"/>
      <c r="AY173" s="266"/>
      <c r="AZ173" s="264"/>
      <c r="BA173" s="266"/>
      <c r="BB173" s="264"/>
      <c r="BC173" s="266"/>
      <c r="BQ173" s="185"/>
    </row>
    <row r="174" spans="2:70" ht="15.75" x14ac:dyDescent="0.25">
      <c r="D174" s="150" t="s">
        <v>305</v>
      </c>
      <c r="F174" s="150" t="s">
        <v>305</v>
      </c>
      <c r="H174" s="150" t="s">
        <v>305</v>
      </c>
      <c r="K174" s="165" t="s">
        <v>319</v>
      </c>
      <c r="P174" s="57" t="s">
        <v>577</v>
      </c>
      <c r="W174" s="57" t="s">
        <v>577</v>
      </c>
      <c r="X174" s="57">
        <v>10</v>
      </c>
      <c r="AC174" s="218" t="s">
        <v>578</v>
      </c>
      <c r="AD174" s="168"/>
      <c r="AE174" s="38">
        <v>18377</v>
      </c>
      <c r="AF174" s="38">
        <v>21700</v>
      </c>
      <c r="AG174" s="38">
        <v>20375</v>
      </c>
      <c r="AH174" s="214">
        <v>20622.073170719392</v>
      </c>
      <c r="AI174" s="193">
        <v>7213</v>
      </c>
      <c r="AJ174" s="109">
        <v>21639</v>
      </c>
      <c r="AK174" s="215">
        <v>16929</v>
      </c>
      <c r="AL174" s="109">
        <v>20314.800000000003</v>
      </c>
      <c r="AM174" s="193">
        <v>17185.060975639997</v>
      </c>
      <c r="AN174" s="193">
        <v>20366.012195079395</v>
      </c>
      <c r="AO174" s="214">
        <v>21001.714285714275</v>
      </c>
      <c r="AP174" s="214">
        <v>21984.43089430725</v>
      </c>
      <c r="AQ174" s="214">
        <v>21984.430894307239</v>
      </c>
      <c r="AR174" s="109">
        <v>-345.43089430723921</v>
      </c>
      <c r="AS174" s="219">
        <v>-1.5963348320497214E-2</v>
      </c>
      <c r="AT174" s="109">
        <v>-1362.3577235878474</v>
      </c>
      <c r="AU174" s="219">
        <v>-6.6063082615874652E-2</v>
      </c>
      <c r="AV174" s="109">
        <v>-1609.4308943072392</v>
      </c>
      <c r="AW174" s="219">
        <v>-7.8990473340232598E-2</v>
      </c>
      <c r="AX174" s="109">
        <v>-345.43089430725013</v>
      </c>
      <c r="AY174" s="219">
        <v>-1.5963348320497717E-2</v>
      </c>
      <c r="AZ174" s="109">
        <v>-1362.3577235878583</v>
      </c>
      <c r="BA174" s="219">
        <v>-6.6063082615875193E-2</v>
      </c>
      <c r="BB174" s="109">
        <v>1.0913936421275139E-11</v>
      </c>
      <c r="BC174" s="219">
        <v>4.964393426304815E-16</v>
      </c>
      <c r="BE174" s="38">
        <v>1867.1708430799999</v>
      </c>
      <c r="BF174" s="38">
        <v>1806.9395255700001</v>
      </c>
      <c r="BG174" s="38">
        <v>1867.1708430799999</v>
      </c>
      <c r="BH174" s="38">
        <v>1867.1708430799999</v>
      </c>
      <c r="BI174" s="38">
        <v>1686.4768905200001</v>
      </c>
      <c r="BJ174" s="38">
        <v>1867.1708430799999</v>
      </c>
      <c r="BK174" s="38">
        <v>1806.9395255700001</v>
      </c>
      <c r="BL174" s="38">
        <v>1867.1708430799999</v>
      </c>
      <c r="BM174" s="38">
        <v>1806.9395255700001</v>
      </c>
      <c r="BN174" s="38">
        <v>1867.1708430799999</v>
      </c>
      <c r="BO174" s="38">
        <v>1867.1708430799999</v>
      </c>
      <c r="BP174" s="38">
        <v>1806.9395255172369</v>
      </c>
      <c r="BQ174" s="220">
        <v>21984.430894307236</v>
      </c>
    </row>
    <row r="175" spans="2:70" ht="15.75" x14ac:dyDescent="0.25">
      <c r="D175" s="150" t="s">
        <v>305</v>
      </c>
      <c r="F175" s="150" t="s">
        <v>305</v>
      </c>
      <c r="H175" s="150" t="s">
        <v>305</v>
      </c>
      <c r="K175" s="165" t="s">
        <v>319</v>
      </c>
      <c r="P175" s="57" t="s">
        <v>579</v>
      </c>
      <c r="W175" s="57" t="s">
        <v>579</v>
      </c>
      <c r="X175" s="57">
        <v>12</v>
      </c>
      <c r="AC175" s="218" t="s">
        <v>580</v>
      </c>
      <c r="AD175" s="168"/>
      <c r="AE175" s="38">
        <v>17424</v>
      </c>
      <c r="AF175" s="38">
        <v>21598</v>
      </c>
      <c r="AG175" s="38">
        <v>20559</v>
      </c>
      <c r="AH175" s="214">
        <v>20622.073170719352</v>
      </c>
      <c r="AI175" s="193">
        <v>7012</v>
      </c>
      <c r="AJ175" s="109">
        <v>21036</v>
      </c>
      <c r="AK175" s="215">
        <v>16931</v>
      </c>
      <c r="AL175" s="109">
        <v>20317.199999999997</v>
      </c>
      <c r="AM175" s="193">
        <v>17185.060975639964</v>
      </c>
      <c r="AN175" s="193">
        <v>20368.012195079387</v>
      </c>
      <c r="AO175" s="214">
        <v>20845.714285714243</v>
      </c>
      <c r="AP175" s="214">
        <v>21984.43089430725</v>
      </c>
      <c r="AQ175" s="214">
        <v>21984.430894307261</v>
      </c>
      <c r="AR175" s="109">
        <v>-948.43089430726104</v>
      </c>
      <c r="AS175" s="219">
        <v>-4.508608548712973E-2</v>
      </c>
      <c r="AT175" s="109">
        <v>-1362.3577235879093</v>
      </c>
      <c r="AU175" s="219">
        <v>-6.6063082615877788E-2</v>
      </c>
      <c r="AV175" s="109">
        <v>-1425.430894307261</v>
      </c>
      <c r="AW175" s="219">
        <v>-6.9333668675872415E-2</v>
      </c>
      <c r="AX175" s="109">
        <v>-948.43089430725013</v>
      </c>
      <c r="AY175" s="219">
        <v>-4.508608548712921E-2</v>
      </c>
      <c r="AZ175" s="109">
        <v>-1362.3577235878984</v>
      </c>
      <c r="BA175" s="219">
        <v>-6.6063082615877261E-2</v>
      </c>
      <c r="BB175" s="109">
        <v>-1.0913936421275139E-11</v>
      </c>
      <c r="BC175" s="219">
        <v>-4.964393426304815E-16</v>
      </c>
      <c r="BE175" s="38">
        <v>1867.1708430800043</v>
      </c>
      <c r="BF175" s="38">
        <v>1806.9395255699994</v>
      </c>
      <c r="BG175" s="38">
        <v>1867.1708430800043</v>
      </c>
      <c r="BH175" s="38">
        <v>1867.1708430800043</v>
      </c>
      <c r="BI175" s="38">
        <v>1686.4768905199965</v>
      </c>
      <c r="BJ175" s="38">
        <v>1867.1708430800043</v>
      </c>
      <c r="BK175" s="38">
        <v>1806.9395255699994</v>
      </c>
      <c r="BL175" s="38">
        <v>1867.1708430800043</v>
      </c>
      <c r="BM175" s="38">
        <v>1806.9395255699994</v>
      </c>
      <c r="BN175" s="38">
        <v>1867.1708430800043</v>
      </c>
      <c r="BO175" s="38">
        <v>1867.1708430800043</v>
      </c>
      <c r="BP175" s="38">
        <v>1806.9395255172381</v>
      </c>
      <c r="BQ175" s="220">
        <v>21984.430894307261</v>
      </c>
    </row>
    <row r="176" spans="2:70" ht="15.75" x14ac:dyDescent="0.25">
      <c r="D176" s="150" t="s">
        <v>305</v>
      </c>
      <c r="F176" s="150" t="s">
        <v>305</v>
      </c>
      <c r="H176" s="150" t="s">
        <v>305</v>
      </c>
      <c r="K176" s="165" t="s">
        <v>319</v>
      </c>
      <c r="P176" s="57" t="s">
        <v>581</v>
      </c>
      <c r="W176" s="57" t="s">
        <v>581</v>
      </c>
      <c r="X176" s="57">
        <v>15</v>
      </c>
      <c r="AC176" s="218" t="s">
        <v>582</v>
      </c>
      <c r="AD176" s="168"/>
      <c r="AE176" s="38">
        <v>3661</v>
      </c>
      <c r="AF176" s="38">
        <v>4189</v>
      </c>
      <c r="AG176" s="38">
        <v>4206</v>
      </c>
      <c r="AH176" s="214">
        <v>4501.2433268629129</v>
      </c>
      <c r="AI176" s="193">
        <v>1482</v>
      </c>
      <c r="AJ176" s="109">
        <v>4446</v>
      </c>
      <c r="AK176" s="215">
        <v>3617</v>
      </c>
      <c r="AL176" s="109">
        <v>4340.3999999999996</v>
      </c>
      <c r="AM176" s="193">
        <v>3751.0361056700017</v>
      </c>
      <c r="AN176" s="193">
        <v>4367.2072211929117</v>
      </c>
      <c r="AO176" s="214">
        <v>4426.285714285711</v>
      </c>
      <c r="AP176" s="214">
        <v>4812.4650666312555</v>
      </c>
      <c r="AQ176" s="214">
        <v>4812.4650666312555</v>
      </c>
      <c r="AR176" s="109">
        <v>-366.46506663125547</v>
      </c>
      <c r="AS176" s="219">
        <v>-8.2425790965194659E-2</v>
      </c>
      <c r="AT176" s="109">
        <v>-311.22173976834256</v>
      </c>
      <c r="AU176" s="219">
        <v>-6.9141283234124731E-2</v>
      </c>
      <c r="AV176" s="109">
        <v>-606.46506663125547</v>
      </c>
      <c r="AW176" s="219">
        <v>-0.14419045806734557</v>
      </c>
      <c r="AX176" s="109">
        <v>-366.46506663125547</v>
      </c>
      <c r="AY176" s="219">
        <v>-8.2425790965194659E-2</v>
      </c>
      <c r="AZ176" s="109">
        <v>-311.22173976834256</v>
      </c>
      <c r="BA176" s="219">
        <v>-6.9141283234124731E-2</v>
      </c>
      <c r="BB176" s="109">
        <v>0</v>
      </c>
      <c r="BC176" s="219">
        <v>0</v>
      </c>
      <c r="BE176" s="38">
        <v>408.72990976000011</v>
      </c>
      <c r="BF176" s="38">
        <v>395.54507396999969</v>
      </c>
      <c r="BG176" s="38">
        <v>408.72990976000011</v>
      </c>
      <c r="BH176" s="38">
        <v>408.72990976000011</v>
      </c>
      <c r="BI176" s="38">
        <v>369.17540236999969</v>
      </c>
      <c r="BJ176" s="38">
        <v>408.72990976000011</v>
      </c>
      <c r="BK176" s="38">
        <v>395.54507396999969</v>
      </c>
      <c r="BL176" s="38">
        <v>408.72990976000011</v>
      </c>
      <c r="BM176" s="38">
        <v>395.54507396999969</v>
      </c>
      <c r="BN176" s="38">
        <v>408.72990976000011</v>
      </c>
      <c r="BO176" s="38">
        <v>408.72990976000011</v>
      </c>
      <c r="BP176" s="38">
        <v>395.54507403125467</v>
      </c>
      <c r="BQ176" s="220">
        <v>4812.4650666312536</v>
      </c>
    </row>
    <row r="177" spans="2:69" ht="15.75" x14ac:dyDescent="0.25">
      <c r="D177" s="150" t="s">
        <v>305</v>
      </c>
      <c r="F177" s="150" t="s">
        <v>305</v>
      </c>
      <c r="H177" s="150" t="s">
        <v>305</v>
      </c>
      <c r="K177" s="165" t="s">
        <v>319</v>
      </c>
      <c r="P177" s="57" t="s">
        <v>583</v>
      </c>
      <c r="W177" s="57" t="s">
        <v>583</v>
      </c>
      <c r="X177" s="57">
        <v>16</v>
      </c>
      <c r="AC177" s="218" t="s">
        <v>584</v>
      </c>
      <c r="AD177" s="168"/>
      <c r="AE177" s="38">
        <v>3895</v>
      </c>
      <c r="AF177" s="38">
        <v>4184</v>
      </c>
      <c r="AG177" s="38">
        <v>4206</v>
      </c>
      <c r="AH177" s="214">
        <v>4501.243326862912</v>
      </c>
      <c r="AI177" s="193">
        <v>1472</v>
      </c>
      <c r="AJ177" s="109">
        <v>4416</v>
      </c>
      <c r="AK177" s="215">
        <v>3604</v>
      </c>
      <c r="AL177" s="109">
        <v>4324.7999999999993</v>
      </c>
      <c r="AM177" s="193">
        <v>3751.0361056700008</v>
      </c>
      <c r="AN177" s="193">
        <v>4354.2072211929117</v>
      </c>
      <c r="AO177" s="214">
        <v>4380.0000000000045</v>
      </c>
      <c r="AP177" s="214">
        <v>4812.4650666312564</v>
      </c>
      <c r="AQ177" s="214">
        <v>4812.4650666312555</v>
      </c>
      <c r="AR177" s="109">
        <v>-396.46506663125547</v>
      </c>
      <c r="AS177" s="219">
        <v>-8.9779227045121257E-2</v>
      </c>
      <c r="AT177" s="109">
        <v>-311.22173976834347</v>
      </c>
      <c r="AU177" s="219">
        <v>-6.9141283234124953E-2</v>
      </c>
      <c r="AV177" s="109">
        <v>-606.46506663125547</v>
      </c>
      <c r="AW177" s="219">
        <v>-0.14419045806734557</v>
      </c>
      <c r="AX177" s="109">
        <v>-396.46506663125638</v>
      </c>
      <c r="AY177" s="219">
        <v>-8.9779227045121465E-2</v>
      </c>
      <c r="AZ177" s="109">
        <v>-311.22173976834438</v>
      </c>
      <c r="BA177" s="219">
        <v>-6.9141283234125148E-2</v>
      </c>
      <c r="BB177" s="109">
        <v>9.0949470177292824E-13</v>
      </c>
      <c r="BC177" s="219">
        <v>1.8898728389307103E-16</v>
      </c>
      <c r="BE177" s="38">
        <v>408.72990976</v>
      </c>
      <c r="BF177" s="38">
        <v>395.54507396999998</v>
      </c>
      <c r="BG177" s="38">
        <v>408.72990976</v>
      </c>
      <c r="BH177" s="38">
        <v>408.72990976</v>
      </c>
      <c r="BI177" s="38">
        <v>369.17540236999997</v>
      </c>
      <c r="BJ177" s="38">
        <v>408.72990976</v>
      </c>
      <c r="BK177" s="38">
        <v>395.54507396999998</v>
      </c>
      <c r="BL177" s="38">
        <v>408.72990976</v>
      </c>
      <c r="BM177" s="38">
        <v>395.54507396999998</v>
      </c>
      <c r="BN177" s="38">
        <v>408.72990976</v>
      </c>
      <c r="BO177" s="38">
        <v>408.72990976</v>
      </c>
      <c r="BP177" s="38">
        <v>395.5450740312549</v>
      </c>
      <c r="BQ177" s="220">
        <v>4812.4650666312555</v>
      </c>
    </row>
    <row r="178" spans="2:69" ht="15.75" x14ac:dyDescent="0.25">
      <c r="D178" s="150" t="s">
        <v>305</v>
      </c>
      <c r="F178" s="150" t="s">
        <v>305</v>
      </c>
      <c r="H178" s="150" t="s">
        <v>305</v>
      </c>
      <c r="K178" s="165" t="s">
        <v>319</v>
      </c>
      <c r="P178" s="57" t="s">
        <v>585</v>
      </c>
      <c r="W178" s="57" t="s">
        <v>585</v>
      </c>
      <c r="X178" s="57">
        <v>20</v>
      </c>
      <c r="AC178" s="218" t="s">
        <v>586</v>
      </c>
      <c r="AD178" s="168"/>
      <c r="AE178" s="38">
        <v>1244.4166666666665</v>
      </c>
      <c r="AF178" s="38">
        <v>2371.125</v>
      </c>
      <c r="AG178" s="38">
        <v>2310</v>
      </c>
      <c r="AH178" s="214">
        <v>2188.1927710868772</v>
      </c>
      <c r="AI178" s="193">
        <v>607</v>
      </c>
      <c r="AJ178" s="109">
        <v>1821</v>
      </c>
      <c r="AK178" s="215">
        <v>1732</v>
      </c>
      <c r="AL178" s="109">
        <v>2078.3999999999996</v>
      </c>
      <c r="AM178" s="193">
        <v>1826.36561996</v>
      </c>
      <c r="AN178" s="193">
        <v>2093.8271511268772</v>
      </c>
      <c r="AO178" s="214">
        <v>1990.285714285711</v>
      </c>
      <c r="AP178" s="214">
        <v>2204.45238096</v>
      </c>
      <c r="AQ178" s="214">
        <v>2204.45238096</v>
      </c>
      <c r="AR178" s="109">
        <v>-383.45238096000003</v>
      </c>
      <c r="AS178" s="219">
        <v>-0.21057242227347614</v>
      </c>
      <c r="AT178" s="109">
        <v>-16.259609873122827</v>
      </c>
      <c r="AU178" s="219">
        <v>-7.4306112733599173E-3</v>
      </c>
      <c r="AV178" s="109">
        <v>105.54761903999997</v>
      </c>
      <c r="AW178" s="219">
        <v>4.5691609974025965E-2</v>
      </c>
      <c r="AX178" s="109">
        <v>-383.45238096000003</v>
      </c>
      <c r="AY178" s="219">
        <v>-0.21057242227347614</v>
      </c>
      <c r="AZ178" s="109">
        <v>-16.259609873122827</v>
      </c>
      <c r="BA178" s="219">
        <v>-7.4306112733599173E-3</v>
      </c>
      <c r="BB178" s="109">
        <v>0</v>
      </c>
      <c r="BC178" s="219">
        <v>0</v>
      </c>
      <c r="BE178" s="38">
        <v>199.61576678</v>
      </c>
      <c r="BF178" s="38">
        <v>173.57892763000001</v>
      </c>
      <c r="BG178" s="38">
        <v>182.25787400999999</v>
      </c>
      <c r="BH178" s="38">
        <v>182.25787400999999</v>
      </c>
      <c r="BI178" s="38">
        <v>173.57892763000001</v>
      </c>
      <c r="BJ178" s="38">
        <v>182.25787400999999</v>
      </c>
      <c r="BK178" s="38">
        <v>190.93682039000001</v>
      </c>
      <c r="BL178" s="38">
        <v>182.25787400999999</v>
      </c>
      <c r="BM178" s="38">
        <v>182.25787400999999</v>
      </c>
      <c r="BN178" s="38">
        <v>190.93682039000001</v>
      </c>
      <c r="BO178" s="38">
        <v>182.25787400999999</v>
      </c>
      <c r="BP178" s="38">
        <v>182.25787407999999</v>
      </c>
      <c r="BQ178" s="220">
        <v>2204.4523809600005</v>
      </c>
    </row>
    <row r="179" spans="2:69" ht="15.75" x14ac:dyDescent="0.25">
      <c r="D179" s="150" t="s">
        <v>305</v>
      </c>
      <c r="F179" s="150" t="s">
        <v>305</v>
      </c>
      <c r="H179" s="150" t="s">
        <v>305</v>
      </c>
      <c r="K179" s="165" t="s">
        <v>319</v>
      </c>
      <c r="P179" s="57" t="s">
        <v>587</v>
      </c>
      <c r="W179" s="57" t="s">
        <v>587</v>
      </c>
      <c r="X179" s="57">
        <v>25</v>
      </c>
      <c r="AC179" s="218" t="s">
        <v>588</v>
      </c>
      <c r="AD179" s="168"/>
      <c r="AE179" s="38">
        <v>0</v>
      </c>
      <c r="AF179" s="38">
        <v>43607</v>
      </c>
      <c r="AG179" s="38">
        <v>43351</v>
      </c>
      <c r="AH179" s="214">
        <v>45625</v>
      </c>
      <c r="AI179" s="193">
        <v>15078</v>
      </c>
      <c r="AJ179" s="109">
        <v>45234</v>
      </c>
      <c r="AK179" s="215">
        <v>36582</v>
      </c>
      <c r="AL179" s="109">
        <v>43898.399999999994</v>
      </c>
      <c r="AM179" s="193">
        <v>38020.833333360002</v>
      </c>
      <c r="AN179" s="193">
        <v>44186.166666639998</v>
      </c>
      <c r="AO179" s="214">
        <v>44484</v>
      </c>
      <c r="AP179" s="214">
        <v>45624.658536586401</v>
      </c>
      <c r="AQ179" s="214">
        <v>45624.658536586328</v>
      </c>
      <c r="AR179" s="109">
        <v>-390.65853658632841</v>
      </c>
      <c r="AS179" s="219">
        <v>-8.6363915768300041E-3</v>
      </c>
      <c r="AT179" s="109">
        <v>0.34146341367159039</v>
      </c>
      <c r="AU179" s="219">
        <v>7.4841296147197892E-6</v>
      </c>
      <c r="AV179" s="109">
        <v>-2273.6585365863284</v>
      </c>
      <c r="AW179" s="219">
        <v>-5.2447660644191103E-2</v>
      </c>
      <c r="AX179" s="109">
        <v>-390.65853658640117</v>
      </c>
      <c r="AY179" s="219">
        <v>-8.6363915768316122E-3</v>
      </c>
      <c r="AZ179" s="109">
        <v>0.34146341359883081</v>
      </c>
      <c r="BA179" s="219">
        <v>7.4841296131250591E-6</v>
      </c>
      <c r="BB179" s="109">
        <v>7.2759576141834259E-11</v>
      </c>
      <c r="BC179" s="219">
        <v>1.5947423712440144E-15</v>
      </c>
      <c r="BE179" s="38">
        <v>3874.9709990000001</v>
      </c>
      <c r="BF179" s="38">
        <v>3749.9719345200001</v>
      </c>
      <c r="BG179" s="38">
        <v>3874.9709990000001</v>
      </c>
      <c r="BH179" s="38">
        <v>3874.9709990000001</v>
      </c>
      <c r="BI179" s="38">
        <v>3499.9738055500002</v>
      </c>
      <c r="BJ179" s="38">
        <v>3874.9709990000001</v>
      </c>
      <c r="BK179" s="38">
        <v>3749.9719345200001</v>
      </c>
      <c r="BL179" s="38">
        <v>3874.9709990000001</v>
      </c>
      <c r="BM179" s="38">
        <v>3749.9719345200001</v>
      </c>
      <c r="BN179" s="38">
        <v>3874.9709990000001</v>
      </c>
      <c r="BO179" s="38">
        <v>3874.9709990000001</v>
      </c>
      <c r="BP179" s="38">
        <v>3749.9719344763298</v>
      </c>
      <c r="BQ179" s="220">
        <v>45624.658536586328</v>
      </c>
    </row>
    <row r="180" spans="2:69" ht="15.75" x14ac:dyDescent="0.25">
      <c r="D180" s="150" t="s">
        <v>305</v>
      </c>
      <c r="F180" s="150" t="s">
        <v>305</v>
      </c>
      <c r="H180" s="150" t="s">
        <v>305</v>
      </c>
      <c r="K180" s="165" t="s">
        <v>319</v>
      </c>
      <c r="P180" s="57" t="s">
        <v>589</v>
      </c>
      <c r="W180" s="57" t="s">
        <v>589</v>
      </c>
      <c r="X180" s="57">
        <v>40</v>
      </c>
      <c r="AC180" s="218" t="s">
        <v>590</v>
      </c>
      <c r="AD180" s="168"/>
      <c r="AE180" s="38">
        <v>3677</v>
      </c>
      <c r="AF180" s="38">
        <v>4077</v>
      </c>
      <c r="AG180" s="38">
        <v>4154</v>
      </c>
      <c r="AH180" s="214">
        <v>4616.5218336795406</v>
      </c>
      <c r="AI180" s="193">
        <v>1427</v>
      </c>
      <c r="AJ180" s="109">
        <v>4281</v>
      </c>
      <c r="AK180" s="215">
        <v>3542</v>
      </c>
      <c r="AL180" s="109">
        <v>4250.3999999999996</v>
      </c>
      <c r="AM180" s="193">
        <v>3852.5086273299994</v>
      </c>
      <c r="AN180" s="193">
        <v>4306.0132063495412</v>
      </c>
      <c r="AO180" s="214">
        <v>4261.7142857142844</v>
      </c>
      <c r="AP180" s="214">
        <v>4305.6817653953549</v>
      </c>
      <c r="AQ180" s="214">
        <v>4305.6817653953558</v>
      </c>
      <c r="AR180" s="109">
        <v>-24.681765395355796</v>
      </c>
      <c r="AS180" s="219">
        <v>-5.7654205548600315E-3</v>
      </c>
      <c r="AT180" s="109">
        <v>310.84006828418478</v>
      </c>
      <c r="AU180" s="219">
        <v>6.7332091016329851E-2</v>
      </c>
      <c r="AV180" s="109">
        <v>-151.6817653953558</v>
      </c>
      <c r="AW180" s="219">
        <v>-3.6514628164505486E-2</v>
      </c>
      <c r="AX180" s="109">
        <v>-24.681765395354887</v>
      </c>
      <c r="AY180" s="219">
        <v>-5.7654205548598198E-3</v>
      </c>
      <c r="AZ180" s="109">
        <v>310.84006828418569</v>
      </c>
      <c r="BA180" s="219">
        <v>6.7332091016330045E-2</v>
      </c>
      <c r="BB180" s="109">
        <v>-9.0949470177292824E-13</v>
      </c>
      <c r="BC180" s="219">
        <v>-2.1123128724526555E-16</v>
      </c>
      <c r="BE180" s="38">
        <v>387.1329849</v>
      </c>
      <c r="BF180" s="38">
        <v>340.72009292000001</v>
      </c>
      <c r="BG180" s="38">
        <v>357.08536585000002</v>
      </c>
      <c r="BH180" s="38">
        <v>357.08536585000002</v>
      </c>
      <c r="BI180" s="38">
        <v>338.03716609000003</v>
      </c>
      <c r="BJ180" s="38">
        <v>357.08536585000002</v>
      </c>
      <c r="BK180" s="38">
        <v>370.76771195999999</v>
      </c>
      <c r="BL180" s="38">
        <v>357.08536585000002</v>
      </c>
      <c r="BM180" s="38">
        <v>355.74390244</v>
      </c>
      <c r="BN180" s="38">
        <v>372.10917537</v>
      </c>
      <c r="BO180" s="38">
        <v>357.08536585000002</v>
      </c>
      <c r="BP180" s="38">
        <v>355.74390246535506</v>
      </c>
      <c r="BQ180" s="220">
        <v>4305.6817653953549</v>
      </c>
    </row>
    <row r="181" spans="2:69" ht="15.75" x14ac:dyDescent="0.25">
      <c r="D181" s="150" t="s">
        <v>305</v>
      </c>
      <c r="F181" s="150" t="s">
        <v>305</v>
      </c>
      <c r="H181" s="150" t="s">
        <v>305</v>
      </c>
      <c r="K181" s="165" t="s">
        <v>319</v>
      </c>
      <c r="P181" s="57" t="s">
        <v>591</v>
      </c>
      <c r="W181" s="57" t="s">
        <v>591</v>
      </c>
      <c r="X181" s="57">
        <v>41</v>
      </c>
      <c r="AC181" s="218" t="s">
        <v>592</v>
      </c>
      <c r="AD181" s="168"/>
      <c r="AE181" s="38">
        <v>5360.75</v>
      </c>
      <c r="AF181" s="38">
        <v>5340.1666676999994</v>
      </c>
      <c r="AG181" s="38">
        <v>5131.8855706666673</v>
      </c>
      <c r="AH181" s="214">
        <v>5752.5107717616738</v>
      </c>
      <c r="AI181" s="193">
        <v>1772.0000000000005</v>
      </c>
      <c r="AJ181" s="109">
        <v>5316.0000000000018</v>
      </c>
      <c r="AK181" s="215">
        <v>4278.2000000000007</v>
      </c>
      <c r="AL181" s="109">
        <v>5133.84</v>
      </c>
      <c r="AM181" s="193">
        <v>4799.928507990001</v>
      </c>
      <c r="AN181" s="193">
        <v>5230.7822637716736</v>
      </c>
      <c r="AO181" s="214">
        <v>5189.5714285714248</v>
      </c>
      <c r="AP181" s="214">
        <v>5339.3603465024808</v>
      </c>
      <c r="AQ181" s="214">
        <v>5339.360346502478</v>
      </c>
      <c r="AR181" s="109">
        <v>-23.360346502476204</v>
      </c>
      <c r="AS181" s="219">
        <v>-4.3943465956501502E-3</v>
      </c>
      <c r="AT181" s="109">
        <v>413.1504252591958</v>
      </c>
      <c r="AU181" s="219">
        <v>7.1820886852971652E-2</v>
      </c>
      <c r="AV181" s="109">
        <v>-207.47477583581076</v>
      </c>
      <c r="AW181" s="219">
        <v>-4.0428566260657751E-2</v>
      </c>
      <c r="AX181" s="109">
        <v>-23.360346502478933</v>
      </c>
      <c r="AY181" s="219">
        <v>-4.3943465956506628E-3</v>
      </c>
      <c r="AZ181" s="109">
        <v>413.15042525919307</v>
      </c>
      <c r="BA181" s="219">
        <v>7.182088685297118E-2</v>
      </c>
      <c r="BB181" s="109">
        <v>2.7284841053187847E-12</v>
      </c>
      <c r="BC181" s="219">
        <v>5.1101329152771335E-16</v>
      </c>
      <c r="BE181" s="38">
        <v>477.91078687999999</v>
      </c>
      <c r="BF181" s="38">
        <v>423.84601240000001</v>
      </c>
      <c r="BG181" s="38">
        <v>443.67943767000003</v>
      </c>
      <c r="BH181" s="38">
        <v>443.67943767000003</v>
      </c>
      <c r="BI181" s="38">
        <v>418.41051104000002</v>
      </c>
      <c r="BJ181" s="38">
        <v>443.67943767000003</v>
      </c>
      <c r="BK181" s="38">
        <v>458.07736160000002</v>
      </c>
      <c r="BL181" s="38">
        <v>443.67943767000003</v>
      </c>
      <c r="BM181" s="38">
        <v>440.96168699999998</v>
      </c>
      <c r="BN181" s="38">
        <v>460.79511227</v>
      </c>
      <c r="BO181" s="38">
        <v>443.67943767000003</v>
      </c>
      <c r="BP181" s="38">
        <v>440.96168696247753</v>
      </c>
      <c r="BQ181" s="220">
        <v>5339.360346502478</v>
      </c>
    </row>
    <row r="182" spans="2:69" ht="15.75" x14ac:dyDescent="0.25">
      <c r="D182" s="150" t="s">
        <v>305</v>
      </c>
      <c r="F182" s="150" t="s">
        <v>305</v>
      </c>
      <c r="H182" s="150" t="s">
        <v>305</v>
      </c>
      <c r="K182" s="165" t="s">
        <v>319</v>
      </c>
      <c r="P182" s="57" t="s">
        <v>593</v>
      </c>
      <c r="W182" s="57" t="s">
        <v>593</v>
      </c>
      <c r="X182" s="57">
        <v>50</v>
      </c>
      <c r="AC182" s="218" t="s">
        <v>594</v>
      </c>
      <c r="AD182" s="168"/>
      <c r="AE182" s="38">
        <v>21595</v>
      </c>
      <c r="AF182" s="38">
        <v>25530</v>
      </c>
      <c r="AG182" s="38">
        <v>27666</v>
      </c>
      <c r="AH182" s="214">
        <v>27000.278871589646</v>
      </c>
      <c r="AI182" s="193">
        <v>9367</v>
      </c>
      <c r="AJ182" s="109">
        <v>28101</v>
      </c>
      <c r="AK182" s="215">
        <v>23261</v>
      </c>
      <c r="AL182" s="109">
        <v>27913.199999999997</v>
      </c>
      <c r="AM182" s="193">
        <v>22531.206320190002</v>
      </c>
      <c r="AN182" s="193">
        <v>27730.072551399644</v>
      </c>
      <c r="AO182" s="214">
        <v>27673.71428571429</v>
      </c>
      <c r="AP182" s="214">
        <v>28257.948896634152</v>
      </c>
      <c r="AQ182" s="214">
        <v>28257.948896634156</v>
      </c>
      <c r="AR182" s="109">
        <v>-156.94889663415597</v>
      </c>
      <c r="AS182" s="219">
        <v>-5.585171226438773E-3</v>
      </c>
      <c r="AT182" s="109">
        <v>-1257.6700250445101</v>
      </c>
      <c r="AU182" s="219">
        <v>-4.6579890193943936E-2</v>
      </c>
      <c r="AV182" s="109">
        <v>-591.94889663415597</v>
      </c>
      <c r="AW182" s="219">
        <v>-2.1396258824338755E-2</v>
      </c>
      <c r="AX182" s="109">
        <v>-156.94889663415233</v>
      </c>
      <c r="AY182" s="219">
        <v>-5.5851712264386438E-3</v>
      </c>
      <c r="AZ182" s="109">
        <v>-1257.6700250445065</v>
      </c>
      <c r="BA182" s="219">
        <v>-4.6579890193943797E-2</v>
      </c>
      <c r="BB182" s="109">
        <v>-3.637978807091713E-12</v>
      </c>
      <c r="BC182" s="219">
        <v>-1.2874178590948752E-16</v>
      </c>
      <c r="BE182" s="38">
        <v>2539.2293844400001</v>
      </c>
      <c r="BF182" s="38">
        <v>2237.0499419299999</v>
      </c>
      <c r="BG182" s="38">
        <v>2344.1341463399999</v>
      </c>
      <c r="BH182" s="38">
        <v>2344.1341463399999</v>
      </c>
      <c r="BI182" s="38">
        <v>2217.9767711899999</v>
      </c>
      <c r="BJ182" s="38">
        <v>2344.1341463399999</v>
      </c>
      <c r="BK182" s="38">
        <v>2432.1451800300001</v>
      </c>
      <c r="BL182" s="38">
        <v>2344.1341463399999</v>
      </c>
      <c r="BM182" s="38">
        <v>2334.5975609800003</v>
      </c>
      <c r="BN182" s="38">
        <v>2441.6817653899998</v>
      </c>
      <c r="BO182" s="38">
        <v>2344.1341463399999</v>
      </c>
      <c r="BP182" s="38">
        <v>2334.5975609741531</v>
      </c>
      <c r="BQ182" s="220">
        <v>28257.948896634156</v>
      </c>
    </row>
    <row r="183" spans="2:69" ht="15.75" x14ac:dyDescent="0.25">
      <c r="D183" s="150" t="s">
        <v>305</v>
      </c>
      <c r="F183" s="150" t="s">
        <v>305</v>
      </c>
      <c r="H183" s="150" t="s">
        <v>305</v>
      </c>
      <c r="K183" s="165" t="s">
        <v>319</v>
      </c>
      <c r="P183" s="57" t="s">
        <v>595</v>
      </c>
      <c r="W183" s="57" t="s">
        <v>595</v>
      </c>
      <c r="X183" s="57">
        <v>60</v>
      </c>
      <c r="AC183" s="218" t="s">
        <v>596</v>
      </c>
      <c r="AD183" s="168"/>
      <c r="AE183" s="38">
        <v>15826</v>
      </c>
      <c r="AF183" s="38">
        <v>17130</v>
      </c>
      <c r="AG183" s="38">
        <v>19492</v>
      </c>
      <c r="AH183" s="214">
        <v>17943.444901555064</v>
      </c>
      <c r="AI183" s="193">
        <v>7086</v>
      </c>
      <c r="AJ183" s="109">
        <v>21258</v>
      </c>
      <c r="AK183" s="215">
        <v>18245</v>
      </c>
      <c r="AL183" s="109">
        <v>21894</v>
      </c>
      <c r="AM183" s="193">
        <v>14971.45673304</v>
      </c>
      <c r="AN183" s="193">
        <v>21216.988168515061</v>
      </c>
      <c r="AO183" s="214">
        <v>21569.142857142862</v>
      </c>
      <c r="AP183" s="214">
        <v>20335.854239261778</v>
      </c>
      <c r="AQ183" s="214">
        <v>20335.854239261778</v>
      </c>
      <c r="AR183" s="109">
        <v>922.14576073822172</v>
      </c>
      <c r="AS183" s="219">
        <v>4.3378763794252595E-2</v>
      </c>
      <c r="AT183" s="109">
        <v>-2392.4093377067147</v>
      </c>
      <c r="AU183" s="219">
        <v>-0.13333054777566025</v>
      </c>
      <c r="AV183" s="109">
        <v>-843.85423926177828</v>
      </c>
      <c r="AW183" s="219">
        <v>-4.3292337331304033E-2</v>
      </c>
      <c r="AX183" s="109">
        <v>922.14576073822172</v>
      </c>
      <c r="AY183" s="219">
        <v>4.3378763794252595E-2</v>
      </c>
      <c r="AZ183" s="109">
        <v>-2392.4093377067147</v>
      </c>
      <c r="BA183" s="219">
        <v>-0.13333054777566025</v>
      </c>
      <c r="BB183" s="109">
        <v>0</v>
      </c>
      <c r="BC183" s="219">
        <v>0</v>
      </c>
      <c r="BE183" s="38">
        <v>1816.7846677</v>
      </c>
      <c r="BF183" s="38">
        <v>1616.3890654300001</v>
      </c>
      <c r="BG183" s="38">
        <v>1691.19955334</v>
      </c>
      <c r="BH183" s="38">
        <v>1691.19955334</v>
      </c>
      <c r="BI183" s="38">
        <v>1592.3532039699999</v>
      </c>
      <c r="BJ183" s="38">
        <v>1691.19955334</v>
      </c>
      <c r="BK183" s="38">
        <v>1741.9741797900001</v>
      </c>
      <c r="BL183" s="38">
        <v>1691.19955334</v>
      </c>
      <c r="BM183" s="38">
        <v>1679.18162261</v>
      </c>
      <c r="BN183" s="38">
        <v>1753.9921105200001</v>
      </c>
      <c r="BO183" s="38">
        <v>1691.19955334</v>
      </c>
      <c r="BP183" s="38">
        <v>1679.1816225417758</v>
      </c>
      <c r="BQ183" s="220">
        <v>20335.854239261778</v>
      </c>
    </row>
    <row r="184" spans="2:69" ht="15.75" x14ac:dyDescent="0.25">
      <c r="D184" s="150" t="s">
        <v>305</v>
      </c>
      <c r="F184" s="150" t="s">
        <v>305</v>
      </c>
      <c r="H184" s="150" t="s">
        <v>305</v>
      </c>
      <c r="K184" s="165" t="s">
        <v>319</v>
      </c>
      <c r="P184" s="57" t="s">
        <v>597</v>
      </c>
      <c r="W184" s="57" t="s">
        <v>597</v>
      </c>
      <c r="X184" s="57">
        <v>70</v>
      </c>
      <c r="AC184" s="218" t="s">
        <v>598</v>
      </c>
      <c r="AD184" s="168"/>
      <c r="AE184" s="38">
        <v>4078</v>
      </c>
      <c r="AF184" s="38">
        <v>3855</v>
      </c>
      <c r="AG184" s="38">
        <v>4295</v>
      </c>
      <c r="AH184" s="214">
        <v>3905.9391713240643</v>
      </c>
      <c r="AI184" s="193">
        <v>1629</v>
      </c>
      <c r="AJ184" s="109">
        <v>4887</v>
      </c>
      <c r="AK184" s="215">
        <v>3979</v>
      </c>
      <c r="AL184" s="109">
        <v>4774.7999999999993</v>
      </c>
      <c r="AM184" s="193">
        <v>3259.58840126</v>
      </c>
      <c r="AN184" s="193">
        <v>4625.3507700640639</v>
      </c>
      <c r="AO184" s="214">
        <v>4796.5714285714303</v>
      </c>
      <c r="AP184" s="214">
        <v>4617.4488966274857</v>
      </c>
      <c r="AQ184" s="214">
        <v>4617.4488966274866</v>
      </c>
      <c r="AR184" s="109">
        <v>269.55110337251335</v>
      </c>
      <c r="AS184" s="219">
        <v>5.5156763530287159E-2</v>
      </c>
      <c r="AT184" s="109">
        <v>-711.50972530342233</v>
      </c>
      <c r="AU184" s="219">
        <v>-0.18216098461723598</v>
      </c>
      <c r="AV184" s="109">
        <v>-322.44889662748665</v>
      </c>
      <c r="AW184" s="219">
        <v>-7.5075412486027157E-2</v>
      </c>
      <c r="AX184" s="109">
        <v>269.55110337251426</v>
      </c>
      <c r="AY184" s="219">
        <v>5.5156763530287346E-2</v>
      </c>
      <c r="AZ184" s="109">
        <v>-711.50972530342142</v>
      </c>
      <c r="BA184" s="219">
        <v>-0.18216098461723573</v>
      </c>
      <c r="BB184" s="109">
        <v>-9.0949470177292824E-13</v>
      </c>
      <c r="BC184" s="219">
        <v>-1.9696908880512123E-16</v>
      </c>
      <c r="BE184" s="38">
        <v>416.20933086000002</v>
      </c>
      <c r="BF184" s="38">
        <v>364.74939900999999</v>
      </c>
      <c r="BG184" s="38">
        <v>382.52222925000001</v>
      </c>
      <c r="BH184" s="38">
        <v>382.52222925000001</v>
      </c>
      <c r="BI184" s="38">
        <v>362.89084014999997</v>
      </c>
      <c r="BJ184" s="38">
        <v>382.52222925000001</v>
      </c>
      <c r="BK184" s="38">
        <v>398.43650063000001</v>
      </c>
      <c r="BL184" s="38">
        <v>382.52222925000001</v>
      </c>
      <c r="BM184" s="38">
        <v>381.59294982</v>
      </c>
      <c r="BN184" s="38">
        <v>399.36578006000002</v>
      </c>
      <c r="BO184" s="38">
        <v>382.52222925000001</v>
      </c>
      <c r="BP184" s="38">
        <v>381.59294984748732</v>
      </c>
      <c r="BQ184" s="220">
        <v>4617.4488966274866</v>
      </c>
    </row>
    <row r="185" spans="2:69" ht="15.75" x14ac:dyDescent="0.25">
      <c r="D185" s="150" t="s">
        <v>305</v>
      </c>
      <c r="F185" s="150" t="s">
        <v>305</v>
      </c>
      <c r="H185" s="150" t="s">
        <v>305</v>
      </c>
      <c r="K185" s="165" t="s">
        <v>319</v>
      </c>
      <c r="P185" s="57" t="s">
        <v>599</v>
      </c>
      <c r="W185" s="57" t="s">
        <v>599</v>
      </c>
      <c r="X185" s="57">
        <v>85</v>
      </c>
      <c r="AC185" s="218" t="s">
        <v>600</v>
      </c>
      <c r="AD185" s="168"/>
      <c r="AE185" s="38">
        <v>0</v>
      </c>
      <c r="AF185" s="38">
        <v>0</v>
      </c>
      <c r="AG185" s="38">
        <v>1882.9590492870616</v>
      </c>
      <c r="AH185" s="214">
        <v>1940.8415</v>
      </c>
      <c r="AI185" s="193">
        <v>746.65592016739981</v>
      </c>
      <c r="AJ185" s="109">
        <v>2239.9677605021993</v>
      </c>
      <c r="AK185" s="215">
        <v>1618.8557093488137</v>
      </c>
      <c r="AL185" s="109">
        <v>1942.6268512185766</v>
      </c>
      <c r="AM185" s="193">
        <v>1642.2505000000001</v>
      </c>
      <c r="AN185" s="193">
        <v>1917.4467093488136</v>
      </c>
      <c r="AO185" s="214">
        <v>2046.344910085623</v>
      </c>
      <c r="AP185" s="214">
        <v>0</v>
      </c>
      <c r="AQ185" s="214">
        <v>0</v>
      </c>
      <c r="AR185" s="109">
        <v>2239.9677605021993</v>
      </c>
      <c r="AS185" s="219">
        <v>1</v>
      </c>
      <c r="AT185" s="109">
        <v>1940.8415</v>
      </c>
      <c r="AU185" s="219">
        <v>1</v>
      </c>
      <c r="AV185" s="109">
        <v>1882.9590492870616</v>
      </c>
      <c r="AW185" s="219">
        <v>1</v>
      </c>
      <c r="AX185" s="109">
        <v>2239.9677605021993</v>
      </c>
      <c r="AY185" s="219">
        <v>1</v>
      </c>
      <c r="AZ185" s="109">
        <v>1940.8415</v>
      </c>
      <c r="BA185" s="219">
        <v>1</v>
      </c>
      <c r="BB185" s="109">
        <v>0</v>
      </c>
      <c r="BC185" s="219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220">
        <v>0</v>
      </c>
    </row>
    <row r="186" spans="2:69" ht="15.75" x14ac:dyDescent="0.25">
      <c r="D186" s="150" t="s">
        <v>305</v>
      </c>
      <c r="F186" s="150" t="s">
        <v>305</v>
      </c>
      <c r="H186" s="150" t="s">
        <v>305</v>
      </c>
      <c r="K186" s="165" t="s">
        <v>319</v>
      </c>
      <c r="P186" s="57" t="s">
        <v>601</v>
      </c>
      <c r="W186" s="57" t="s">
        <v>601</v>
      </c>
      <c r="X186" s="57">
        <v>90</v>
      </c>
      <c r="AC186" s="218" t="s">
        <v>602</v>
      </c>
      <c r="AD186" s="168"/>
      <c r="AE186" s="38">
        <v>374557.19</v>
      </c>
      <c r="AF186" s="38">
        <v>543964.58000000007</v>
      </c>
      <c r="AG186" s="38">
        <v>583821.94999999995</v>
      </c>
      <c r="AH186" s="214">
        <v>575114.00015199999</v>
      </c>
      <c r="AI186" s="193">
        <v>197253.12</v>
      </c>
      <c r="AJ186" s="109">
        <v>591759.35999999999</v>
      </c>
      <c r="AK186" s="215">
        <v>495470.41</v>
      </c>
      <c r="AL186" s="109">
        <v>594564.49199999997</v>
      </c>
      <c r="AM186" s="193">
        <v>480444.25016864197</v>
      </c>
      <c r="AN186" s="193">
        <v>590140.159983358</v>
      </c>
      <c r="AO186" s="214">
        <v>593876.94857142866</v>
      </c>
      <c r="AP186" s="214">
        <v>645757.42546232394</v>
      </c>
      <c r="AQ186" s="214">
        <v>645757.42546232394</v>
      </c>
      <c r="AR186" s="109">
        <v>-53998.065462323953</v>
      </c>
      <c r="AS186" s="219">
        <v>-9.1250040324370965E-2</v>
      </c>
      <c r="AT186" s="109">
        <v>-70643.425310323946</v>
      </c>
      <c r="AU186" s="219">
        <v>-0.12283377781040491</v>
      </c>
      <c r="AV186" s="109">
        <v>-61935.475462323986</v>
      </c>
      <c r="AW186" s="219">
        <v>-0.10608623992695716</v>
      </c>
      <c r="AX186" s="109">
        <v>-53998.065462323953</v>
      </c>
      <c r="AY186" s="219">
        <v>-9.1250040324370965E-2</v>
      </c>
      <c r="AZ186" s="109">
        <v>-70643.425310323946</v>
      </c>
      <c r="BA186" s="219">
        <v>-0.12283377781040491</v>
      </c>
      <c r="BB186" s="109">
        <v>0</v>
      </c>
      <c r="BC186" s="219">
        <v>0</v>
      </c>
      <c r="BE186" s="38">
        <v>57471.479347612112</v>
      </c>
      <c r="BF186" s="38">
        <v>54172.264595830129</v>
      </c>
      <c r="BG186" s="38">
        <v>54653.648729294255</v>
      </c>
      <c r="BH186" s="38">
        <v>50543.98087914168</v>
      </c>
      <c r="BI186" s="38">
        <v>49987.007501579879</v>
      </c>
      <c r="BJ186" s="38">
        <v>59557.856152744222</v>
      </c>
      <c r="BK186" s="38">
        <v>53108.331776650797</v>
      </c>
      <c r="BL186" s="38">
        <v>54442.794522074451</v>
      </c>
      <c r="BM186" s="38">
        <v>55672.682674159929</v>
      </c>
      <c r="BN186" s="38">
        <v>48863.96730355727</v>
      </c>
      <c r="BO186" s="38">
        <v>56601.918870398258</v>
      </c>
      <c r="BP186" s="38">
        <v>50681.493109281066</v>
      </c>
      <c r="BQ186" s="220">
        <v>645757.42546232417</v>
      </c>
    </row>
    <row r="187" spans="2:69" ht="15.75" x14ac:dyDescent="0.25">
      <c r="D187" s="150" t="s">
        <v>305</v>
      </c>
      <c r="F187" s="150" t="s">
        <v>305</v>
      </c>
      <c r="H187" s="150" t="s">
        <v>305</v>
      </c>
      <c r="K187" s="165" t="s">
        <v>319</v>
      </c>
      <c r="P187" s="57" t="s">
        <v>603</v>
      </c>
      <c r="W187" s="57" t="s">
        <v>603</v>
      </c>
      <c r="X187" s="57">
        <v>100</v>
      </c>
      <c r="AC187" s="218" t="s">
        <v>604</v>
      </c>
      <c r="AD187" s="168"/>
      <c r="AE187" s="38">
        <v>591550.43000000005</v>
      </c>
      <c r="AF187" s="38">
        <v>814808.90999999992</v>
      </c>
      <c r="AG187" s="38">
        <v>906104.41999999993</v>
      </c>
      <c r="AH187" s="214">
        <v>890134.70399795589</v>
      </c>
      <c r="AI187" s="193">
        <v>309265.93000000005</v>
      </c>
      <c r="AJ187" s="109">
        <v>927797.79000000015</v>
      </c>
      <c r="AK187" s="215">
        <v>776326.82</v>
      </c>
      <c r="AL187" s="109">
        <v>931592.18400000001</v>
      </c>
      <c r="AM187" s="193">
        <v>743802.76612415258</v>
      </c>
      <c r="AN187" s="193">
        <v>922658.75787380326</v>
      </c>
      <c r="AO187" s="214">
        <v>931472.64000000025</v>
      </c>
      <c r="AP187" s="214">
        <v>1000020.0723526415</v>
      </c>
      <c r="AQ187" s="214">
        <v>1000020.0723526416</v>
      </c>
      <c r="AR187" s="109">
        <v>-72222.282352641458</v>
      </c>
      <c r="AS187" s="219">
        <v>-7.7842697116837764E-2</v>
      </c>
      <c r="AT187" s="109">
        <v>-109885.36835468572</v>
      </c>
      <c r="AU187" s="219">
        <v>-0.123448021811919</v>
      </c>
      <c r="AV187" s="109">
        <v>-93915.652352641686</v>
      </c>
      <c r="AW187" s="219">
        <v>-0.10364771463386273</v>
      </c>
      <c r="AX187" s="109">
        <v>-72222.282352641341</v>
      </c>
      <c r="AY187" s="219">
        <v>-7.7842697116837639E-2</v>
      </c>
      <c r="AZ187" s="109">
        <v>-109885.3683546856</v>
      </c>
      <c r="BA187" s="219">
        <v>-0.12344802181191887</v>
      </c>
      <c r="BB187" s="109">
        <v>-1.1641532182693481E-10</v>
      </c>
      <c r="BC187" s="219">
        <v>-1.1641298514444495E-16</v>
      </c>
      <c r="BE187" s="38">
        <v>88392.400728563094</v>
      </c>
      <c r="BF187" s="38">
        <v>83313.936892887927</v>
      </c>
      <c r="BG187" s="38">
        <v>84054.928946086351</v>
      </c>
      <c r="BH187" s="38">
        <v>77728.938938202351</v>
      </c>
      <c r="BI187" s="38">
        <v>76871.592760947999</v>
      </c>
      <c r="BJ187" s="38">
        <v>91603.94952111489</v>
      </c>
      <c r="BK187" s="38">
        <v>81676.230725724527</v>
      </c>
      <c r="BL187" s="38">
        <v>83730.362178982934</v>
      </c>
      <c r="BM187" s="38">
        <v>85623.522513246629</v>
      </c>
      <c r="BN187" s="38">
        <v>75142.90291783103</v>
      </c>
      <c r="BO187" s="38">
        <v>87053.890880400577</v>
      </c>
      <c r="BP187" s="38">
        <v>84827.415348653274</v>
      </c>
      <c r="BQ187" s="220">
        <v>1000020.0723526415</v>
      </c>
    </row>
    <row r="188" spans="2:69" ht="15.75" x14ac:dyDescent="0.25">
      <c r="D188" s="150" t="s">
        <v>305</v>
      </c>
      <c r="F188" s="150" t="s">
        <v>305</v>
      </c>
      <c r="H188" s="150" t="s">
        <v>305</v>
      </c>
      <c r="K188" s="165" t="s">
        <v>319</v>
      </c>
      <c r="P188" s="57" t="s">
        <v>605</v>
      </c>
      <c r="W188" s="57" t="s">
        <v>605</v>
      </c>
      <c r="X188" s="57">
        <v>110</v>
      </c>
      <c r="AC188" s="218" t="s">
        <v>606</v>
      </c>
      <c r="AD188" s="168"/>
      <c r="AE188" s="38">
        <v>188480</v>
      </c>
      <c r="AF188" s="38">
        <v>208233</v>
      </c>
      <c r="AG188" s="38">
        <v>214815</v>
      </c>
      <c r="AH188" s="214">
        <v>229313.27348317931</v>
      </c>
      <c r="AI188" s="193">
        <v>74233</v>
      </c>
      <c r="AJ188" s="109">
        <v>222699</v>
      </c>
      <c r="AK188" s="215">
        <v>183855</v>
      </c>
      <c r="AL188" s="109">
        <v>220626</v>
      </c>
      <c r="AM188" s="193">
        <v>191578.66037473333</v>
      </c>
      <c r="AN188" s="193">
        <v>221589.61310844598</v>
      </c>
      <c r="AO188" s="214">
        <v>221235.42857142861</v>
      </c>
      <c r="AP188" s="214">
        <v>235330.06463917819</v>
      </c>
      <c r="AQ188" s="214">
        <v>235330.0646391781</v>
      </c>
      <c r="AR188" s="109">
        <v>-12631.064639178105</v>
      </c>
      <c r="AS188" s="219">
        <v>-5.6718102188056993E-2</v>
      </c>
      <c r="AT188" s="109">
        <v>-6016.7911559987988</v>
      </c>
      <c r="AU188" s="219">
        <v>-2.6238303019297943E-2</v>
      </c>
      <c r="AV188" s="109">
        <v>-20515.064639178105</v>
      </c>
      <c r="AW188" s="219">
        <v>-9.5501080646966482E-2</v>
      </c>
      <c r="AX188" s="109">
        <v>-12631.064639178192</v>
      </c>
      <c r="AY188" s="219">
        <v>-5.6718102188057389E-2</v>
      </c>
      <c r="AZ188" s="109">
        <v>-6016.7911559988861</v>
      </c>
      <c r="BA188" s="219">
        <v>-2.6238303019298324E-2</v>
      </c>
      <c r="BB188" s="109">
        <v>8.7311491370201111E-11</v>
      </c>
      <c r="BC188" s="219">
        <v>3.7101715628248434E-16</v>
      </c>
      <c r="BE188" s="38">
        <v>20806.252764275891</v>
      </c>
      <c r="BF188" s="38">
        <v>19605.858617888651</v>
      </c>
      <c r="BG188" s="38">
        <v>19781.00656655186</v>
      </c>
      <c r="BH188" s="38">
        <v>18285.735236228651</v>
      </c>
      <c r="BI188" s="38">
        <v>18083.084717114187</v>
      </c>
      <c r="BJ188" s="38">
        <v>21565.365065979197</v>
      </c>
      <c r="BK188" s="38">
        <v>19218.754769131196</v>
      </c>
      <c r="BL188" s="38">
        <v>19704.288870029952</v>
      </c>
      <c r="BM188" s="38">
        <v>20151.774302033755</v>
      </c>
      <c r="BN188" s="38">
        <v>17674.475098981318</v>
      </c>
      <c r="BO188" s="38">
        <v>20489.869810964527</v>
      </c>
      <c r="BP188" s="38">
        <v>19963.598819998922</v>
      </c>
      <c r="BQ188" s="220">
        <v>235330.0646391781</v>
      </c>
    </row>
    <row r="189" spans="2:69" hidden="1" x14ac:dyDescent="0.25">
      <c r="B189" s="150" t="s">
        <v>305</v>
      </c>
      <c r="C189" s="150" t="s">
        <v>305</v>
      </c>
      <c r="D189" s="150" t="s">
        <v>305</v>
      </c>
      <c r="E189" s="150" t="s">
        <v>305</v>
      </c>
      <c r="F189" s="150" t="s">
        <v>305</v>
      </c>
      <c r="G189" s="150" t="s">
        <v>305</v>
      </c>
      <c r="H189" s="150" t="s">
        <v>305</v>
      </c>
      <c r="I189" s="150" t="s">
        <v>305</v>
      </c>
      <c r="J189" s="150" t="s">
        <v>305</v>
      </c>
      <c r="P189" s="57" t="s">
        <v>310</v>
      </c>
      <c r="AC189" s="175"/>
      <c r="AD189" s="168"/>
      <c r="AE189" s="175"/>
      <c r="AS189" s="271"/>
      <c r="AU189" s="271"/>
      <c r="AW189" s="271"/>
      <c r="AY189" s="271"/>
      <c r="BA189" s="271"/>
      <c r="BB189" s="57"/>
      <c r="BC189" s="271"/>
      <c r="BE189" s="175"/>
      <c r="BQ189" s="168"/>
    </row>
    <row r="190" spans="2:69" hidden="1" x14ac:dyDescent="0.25">
      <c r="B190" s="150" t="s">
        <v>305</v>
      </c>
      <c r="C190" s="150" t="s">
        <v>305</v>
      </c>
      <c r="D190" s="150" t="s">
        <v>305</v>
      </c>
      <c r="E190" s="150" t="s">
        <v>305</v>
      </c>
      <c r="F190" s="150" t="s">
        <v>305</v>
      </c>
      <c r="G190" s="150" t="s">
        <v>305</v>
      </c>
      <c r="H190" s="150" t="s">
        <v>305</v>
      </c>
      <c r="I190" s="150" t="s">
        <v>305</v>
      </c>
      <c r="J190" s="150" t="s">
        <v>305</v>
      </c>
      <c r="K190" s="269" t="s">
        <v>607</v>
      </c>
      <c r="AC190" s="175"/>
      <c r="AD190" s="168"/>
      <c r="AE190" s="175"/>
      <c r="AS190" s="271"/>
      <c r="AU190" s="271"/>
      <c r="AW190" s="271"/>
      <c r="AY190" s="271"/>
      <c r="BA190" s="271"/>
      <c r="BB190" s="57"/>
      <c r="BC190" s="271"/>
      <c r="BE190" s="175"/>
      <c r="BQ190" s="168"/>
    </row>
    <row r="191" spans="2:69" hidden="1" x14ac:dyDescent="0.25">
      <c r="B191" s="150" t="s">
        <v>305</v>
      </c>
      <c r="C191" s="150" t="s">
        <v>305</v>
      </c>
      <c r="D191" s="150" t="s">
        <v>305</v>
      </c>
      <c r="E191" s="150" t="s">
        <v>305</v>
      </c>
      <c r="F191" s="150" t="s">
        <v>305</v>
      </c>
      <c r="G191" s="150" t="s">
        <v>305</v>
      </c>
      <c r="H191" s="150" t="s">
        <v>305</v>
      </c>
      <c r="I191" s="150" t="s">
        <v>305</v>
      </c>
      <c r="J191" s="150" t="s">
        <v>305</v>
      </c>
      <c r="K191" s="57" t="s">
        <v>608</v>
      </c>
      <c r="AC191" s="175"/>
      <c r="AD191" s="168"/>
      <c r="AE191" s="175"/>
      <c r="AS191" s="271"/>
      <c r="AU191" s="271"/>
      <c r="AW191" s="271"/>
      <c r="AY191" s="271"/>
      <c r="BA191" s="271"/>
      <c r="BB191" s="57"/>
      <c r="BC191" s="271"/>
      <c r="BE191" s="175"/>
      <c r="BQ191" s="168"/>
    </row>
    <row r="192" spans="2:69" x14ac:dyDescent="0.25">
      <c r="B192" s="150" t="s">
        <v>307</v>
      </c>
      <c r="C192" s="150" t="s">
        <v>307</v>
      </c>
      <c r="D192" s="150" t="s">
        <v>305</v>
      </c>
      <c r="F192" s="150" t="s">
        <v>305</v>
      </c>
      <c r="H192" s="150" t="s">
        <v>305</v>
      </c>
      <c r="J192" s="150" t="s">
        <v>307</v>
      </c>
      <c r="K192" s="165" t="s">
        <v>609</v>
      </c>
      <c r="V192" s="57" t="s">
        <v>607</v>
      </c>
      <c r="W192" s="57" t="s">
        <v>610</v>
      </c>
      <c r="X192" s="57">
        <v>430</v>
      </c>
      <c r="AB192" s="166" t="s">
        <v>411</v>
      </c>
      <c r="AC192" s="167" t="s">
        <v>611</v>
      </c>
      <c r="AD192" s="168"/>
      <c r="AE192" s="169">
        <v>189736.17571428569</v>
      </c>
      <c r="AF192" s="38">
        <v>366559.50928571424</v>
      </c>
      <c r="AG192" s="38">
        <v>353355.31142857141</v>
      </c>
      <c r="AH192" s="170">
        <v>335591.35183464567</v>
      </c>
      <c r="AI192" s="171">
        <v>123715.62571428571</v>
      </c>
      <c r="AJ192" s="172">
        <v>371146.87714285712</v>
      </c>
      <c r="AK192" s="171">
        <v>307901.94999999995</v>
      </c>
      <c r="AL192" s="172">
        <v>369482.33999999997</v>
      </c>
      <c r="AM192" s="171">
        <v>280336.90394221246</v>
      </c>
      <c r="AN192" s="171">
        <v>363156.39789243316</v>
      </c>
      <c r="AO192" s="170">
        <v>386992.60775510222</v>
      </c>
      <c r="AP192" s="170">
        <v>372260.21097272966</v>
      </c>
      <c r="AQ192" s="170">
        <v>372260.21097272943</v>
      </c>
      <c r="AR192" s="172">
        <v>-1113.3338298723102</v>
      </c>
      <c r="AS192" s="173">
        <v>-2.9997122391084538E-3</v>
      </c>
      <c r="AT192" s="172">
        <v>-36668.859138083761</v>
      </c>
      <c r="AU192" s="173">
        <v>-0.1092664007508496</v>
      </c>
      <c r="AV192" s="172">
        <v>-18904.899544158019</v>
      </c>
      <c r="AW192" s="173">
        <v>-5.3501104788061256E-2</v>
      </c>
      <c r="AX192" s="172">
        <v>-1113.333829872543</v>
      </c>
      <c r="AY192" s="173">
        <v>-2.9997122391090814E-3</v>
      </c>
      <c r="AZ192" s="172">
        <v>-36668.859138083993</v>
      </c>
      <c r="BA192" s="173">
        <v>-0.1092664007508503</v>
      </c>
      <c r="BB192" s="172">
        <v>2.3283064365386963E-10</v>
      </c>
      <c r="BC192" s="173">
        <v>6.2545132891177002E-16</v>
      </c>
      <c r="BE192" s="169">
        <v>32109.627221401857</v>
      </c>
      <c r="BF192" s="169">
        <v>30165.707167575853</v>
      </c>
      <c r="BG192" s="169">
        <v>31659.361738403419</v>
      </c>
      <c r="BH192" s="169">
        <v>31426.158282399581</v>
      </c>
      <c r="BI192" s="169">
        <v>29169.441419584138</v>
      </c>
      <c r="BJ192" s="169">
        <v>31887.685963871889</v>
      </c>
      <c r="BK192" s="169">
        <v>31226.340162547</v>
      </c>
      <c r="BL192" s="169">
        <v>31818.544143434359</v>
      </c>
      <c r="BM192" s="169">
        <v>30495.159879337618</v>
      </c>
      <c r="BN192" s="169">
        <v>30988.492577587382</v>
      </c>
      <c r="BO192" s="169">
        <v>31148.626836867115</v>
      </c>
      <c r="BP192" s="169">
        <v>30165.065579719208</v>
      </c>
      <c r="BQ192" s="174">
        <v>372260.21097272943</v>
      </c>
    </row>
    <row r="193" spans="4:70" ht="17.25" x14ac:dyDescent="0.3">
      <c r="D193" s="150" t="s">
        <v>305</v>
      </c>
      <c r="F193" s="150" t="s">
        <v>305</v>
      </c>
      <c r="H193" s="150" t="s">
        <v>305</v>
      </c>
      <c r="K193" s="57" t="s">
        <v>310</v>
      </c>
      <c r="AC193" s="293"/>
      <c r="AD193" s="294"/>
      <c r="AE193" s="295"/>
      <c r="AF193" s="247"/>
      <c r="AG193" s="247"/>
      <c r="AH193" s="247"/>
      <c r="AI193" s="297"/>
      <c r="AJ193" s="247"/>
      <c r="AK193" s="354"/>
      <c r="AL193" s="247"/>
      <c r="AM193" s="354"/>
      <c r="AN193" s="354"/>
      <c r="AO193" s="247"/>
      <c r="AP193" s="247"/>
      <c r="AQ193" s="247"/>
      <c r="AR193" s="247"/>
      <c r="AS193" s="355"/>
      <c r="AT193" s="247"/>
      <c r="AU193" s="355"/>
      <c r="AV193" s="247"/>
      <c r="AW193" s="355"/>
      <c r="AX193" s="247"/>
      <c r="AY193" s="355"/>
      <c r="AZ193" s="247"/>
      <c r="BA193" s="355"/>
      <c r="BB193" s="247"/>
      <c r="BC193" s="355"/>
      <c r="BQ193" s="294"/>
    </row>
    <row r="194" spans="4:70" ht="21" x14ac:dyDescent="0.35">
      <c r="D194" s="150" t="s">
        <v>305</v>
      </c>
      <c r="F194" s="150" t="s">
        <v>305</v>
      </c>
      <c r="H194" s="150" t="s">
        <v>305</v>
      </c>
      <c r="AC194" s="356" t="s">
        <v>612</v>
      </c>
      <c r="AD194" s="352"/>
      <c r="AE194" s="357"/>
      <c r="AF194" s="358"/>
      <c r="AG194" s="358"/>
      <c r="AH194" s="346"/>
      <c r="AI194" s="359"/>
      <c r="AJ194" s="346"/>
      <c r="AK194" s="348"/>
      <c r="AL194" s="346"/>
      <c r="AM194" s="348"/>
      <c r="AN194" s="348"/>
      <c r="AO194" s="346"/>
      <c r="AP194" s="346"/>
      <c r="AQ194" s="346"/>
      <c r="AR194" s="346"/>
      <c r="AS194" s="360"/>
      <c r="AT194" s="346"/>
      <c r="AU194" s="360"/>
      <c r="AV194" s="346"/>
      <c r="AW194" s="360"/>
      <c r="AX194" s="346"/>
      <c r="AY194" s="360"/>
      <c r="AZ194" s="346"/>
      <c r="BA194" s="360"/>
      <c r="BB194" s="346"/>
      <c r="BC194" s="360"/>
      <c r="BD194" s="350"/>
      <c r="BE194" s="351"/>
      <c r="BF194" s="352"/>
      <c r="BG194" s="352"/>
      <c r="BH194" s="352"/>
      <c r="BI194" s="352"/>
      <c r="BJ194" s="352"/>
      <c r="BK194" s="352"/>
      <c r="BL194" s="352"/>
      <c r="BM194" s="352"/>
      <c r="BN194" s="352"/>
      <c r="BO194" s="352"/>
      <c r="BP194" s="352"/>
      <c r="BQ194" s="353"/>
      <c r="BR194" s="350"/>
    </row>
    <row r="195" spans="4:70" x14ac:dyDescent="0.25">
      <c r="D195" s="150" t="s">
        <v>305</v>
      </c>
      <c r="F195" s="150" t="s">
        <v>305</v>
      </c>
      <c r="H195" s="150" t="s">
        <v>305</v>
      </c>
      <c r="AC195" s="263"/>
      <c r="AD195" s="264"/>
      <c r="AE195" s="264"/>
      <c r="AF195" s="264"/>
      <c r="AG195" s="264"/>
      <c r="AH195" s="264"/>
      <c r="AI195" s="265"/>
      <c r="AJ195" s="264"/>
      <c r="AK195" s="265"/>
      <c r="AL195" s="264"/>
      <c r="AM195" s="265"/>
      <c r="AN195" s="265"/>
      <c r="AO195" s="264"/>
      <c r="AP195" s="264"/>
      <c r="AQ195" s="264"/>
      <c r="AR195" s="264"/>
      <c r="AS195" s="266"/>
      <c r="AT195" s="264"/>
      <c r="AU195" s="266"/>
      <c r="AV195" s="264"/>
      <c r="AW195" s="266"/>
      <c r="AX195" s="264"/>
      <c r="AY195" s="266"/>
      <c r="AZ195" s="264"/>
      <c r="BA195" s="266"/>
      <c r="BB195" s="264"/>
      <c r="BC195" s="266"/>
    </row>
    <row r="196" spans="4:70" ht="15.75" x14ac:dyDescent="0.25">
      <c r="D196" s="150" t="s">
        <v>305</v>
      </c>
      <c r="F196" s="150" t="s">
        <v>305</v>
      </c>
      <c r="H196" s="150" t="s">
        <v>305</v>
      </c>
      <c r="AB196" s="166" t="s">
        <v>307</v>
      </c>
      <c r="AC196" s="218" t="s">
        <v>613</v>
      </c>
      <c r="AE196" s="214">
        <v>130.07466016852104</v>
      </c>
      <c r="AF196" s="214">
        <v>93.976190389033121</v>
      </c>
      <c r="AG196" s="214">
        <v>82.447646593631319</v>
      </c>
      <c r="AH196" s="214">
        <v>75.10076857248265</v>
      </c>
      <c r="AI196" s="215">
        <v>84.63633548942822</v>
      </c>
      <c r="AJ196" s="214">
        <v>84.636335489428248</v>
      </c>
      <c r="AK196" s="215">
        <v>86.904497008997822</v>
      </c>
      <c r="AL196" s="214">
        <v>86.904497008997893</v>
      </c>
      <c r="AM196" s="215">
        <v>75.010778928252122</v>
      </c>
      <c r="AN196" s="215">
        <v>84.914722189646042</v>
      </c>
      <c r="AO196" s="214">
        <v>83.984414509119233</v>
      </c>
      <c r="AP196" s="214">
        <v>86.717154974812217</v>
      </c>
      <c r="AQ196" s="214">
        <v>89.457391789817848</v>
      </c>
      <c r="AR196" s="214">
        <v>-4.8210563003895999</v>
      </c>
      <c r="AS196" s="216">
        <v>-5.6962016047963089E-2</v>
      </c>
      <c r="AT196" s="214">
        <v>-14.356623217335198</v>
      </c>
      <c r="AU196" s="216">
        <v>-0.19116479751440982</v>
      </c>
      <c r="AV196" s="214">
        <v>-7.0097451961865289</v>
      </c>
      <c r="AW196" s="216">
        <v>-8.5020561359819308E-2</v>
      </c>
      <c r="AX196" s="214">
        <v>-2.0808194853839694</v>
      </c>
      <c r="AY196" s="216">
        <v>-2.4585415629719463E-2</v>
      </c>
      <c r="AZ196" s="214">
        <v>-11.616386402329567</v>
      </c>
      <c r="BA196" s="216">
        <v>-0.15467733051384347</v>
      </c>
      <c r="BB196" s="214">
        <v>-2.7402368150056304</v>
      </c>
      <c r="BC196" s="216">
        <v>-3.1599708452169091E-2</v>
      </c>
      <c r="BE196" s="213">
        <v>88.833796298905312</v>
      </c>
      <c r="BF196" s="213">
        <v>86.490017777778732</v>
      </c>
      <c r="BG196" s="213">
        <v>86.553101696624395</v>
      </c>
      <c r="BH196" s="213">
        <v>89.009506389316229</v>
      </c>
      <c r="BI196" s="213">
        <v>90.281350640765979</v>
      </c>
      <c r="BJ196" s="213">
        <v>89.776279332086276</v>
      </c>
      <c r="BK196" s="213">
        <v>91.436234555401356</v>
      </c>
      <c r="BL196" s="213">
        <v>90.052351661041328</v>
      </c>
      <c r="BM196" s="213">
        <v>90.613057667955502</v>
      </c>
      <c r="BN196" s="213">
        <v>91.018251993858428</v>
      </c>
      <c r="BO196" s="213">
        <v>89.925320637863464</v>
      </c>
      <c r="BP196" s="213">
        <v>89.505295498416032</v>
      </c>
      <c r="BQ196" s="213">
        <v>89.457391789817848</v>
      </c>
      <c r="BR196" s="361"/>
    </row>
    <row r="197" spans="4:70" ht="15.75" x14ac:dyDescent="0.25">
      <c r="D197" s="150" t="s">
        <v>305</v>
      </c>
      <c r="F197" s="150" t="s">
        <v>305</v>
      </c>
      <c r="H197" s="150" t="s">
        <v>305</v>
      </c>
      <c r="AB197" s="166" t="s">
        <v>307</v>
      </c>
      <c r="AC197" s="218" t="s">
        <v>614</v>
      </c>
      <c r="AE197" s="214">
        <v>131.40247105041104</v>
      </c>
      <c r="AF197" s="214">
        <v>100.09795437594964</v>
      </c>
      <c r="AG197" s="214">
        <v>87.827299371447822</v>
      </c>
      <c r="AH197" s="214">
        <v>75.828780513522759</v>
      </c>
      <c r="AI197" s="215">
        <v>82.60686084531234</v>
      </c>
      <c r="AJ197" s="214">
        <v>82.606860845312298</v>
      </c>
      <c r="AK197" s="215">
        <v>84.930763670560012</v>
      </c>
      <c r="AL197" s="214">
        <v>84.930763670560026</v>
      </c>
      <c r="AM197" s="215">
        <v>75.826697215782985</v>
      </c>
      <c r="AN197" s="215">
        <v>83.337133942313869</v>
      </c>
      <c r="AO197" s="214">
        <v>83.41538782811881</v>
      </c>
      <c r="AP197" s="214">
        <v>86.68542693367651</v>
      </c>
      <c r="AQ197" s="214">
        <v>89.425663805710826</v>
      </c>
      <c r="AR197" s="214">
        <v>-6.8188029603985285</v>
      </c>
      <c r="AS197" s="216">
        <v>-8.2545237654863338E-2</v>
      </c>
      <c r="AT197" s="214">
        <v>-13.596883292188068</v>
      </c>
      <c r="AU197" s="216">
        <v>-0.1793103251840282</v>
      </c>
      <c r="AV197" s="214">
        <v>-1.5983644342630043</v>
      </c>
      <c r="AW197" s="216">
        <v>-1.8198947772526227E-2</v>
      </c>
      <c r="AX197" s="214">
        <v>-4.0785660883642123</v>
      </c>
      <c r="AY197" s="216">
        <v>-4.9373212426043415E-2</v>
      </c>
      <c r="AZ197" s="214">
        <v>-10.856646420153751</v>
      </c>
      <c r="BA197" s="216">
        <v>-0.14317316389148121</v>
      </c>
      <c r="BB197" s="214">
        <v>-2.7402368720343162</v>
      </c>
      <c r="BC197" s="216">
        <v>-3.1611275031625398E-2</v>
      </c>
      <c r="BE197" s="213">
        <v>89.586055741415535</v>
      </c>
      <c r="BF197" s="213">
        <v>90.358325948185126</v>
      </c>
      <c r="BG197" s="213">
        <v>89.111740691248812</v>
      </c>
      <c r="BH197" s="213">
        <v>88.502238996956422</v>
      </c>
      <c r="BI197" s="213">
        <v>91.647959583159107</v>
      </c>
      <c r="BJ197" s="213">
        <v>88.014229232204414</v>
      </c>
      <c r="BK197" s="213">
        <v>88.665833314460727</v>
      </c>
      <c r="BL197" s="213">
        <v>89.149582201916189</v>
      </c>
      <c r="BM197" s="213">
        <v>89.052127529023451</v>
      </c>
      <c r="BN197" s="213">
        <v>89.980646935331521</v>
      </c>
      <c r="BO197" s="213">
        <v>88.684354041151678</v>
      </c>
      <c r="BP197" s="213">
        <v>90.600929700138053</v>
      </c>
      <c r="BQ197" s="213">
        <v>89.425663805710812</v>
      </c>
      <c r="BR197" s="361"/>
    </row>
    <row r="198" spans="4:70" ht="15.75" x14ac:dyDescent="0.25">
      <c r="D198" s="150" t="s">
        <v>305</v>
      </c>
      <c r="F198" s="150" t="s">
        <v>305</v>
      </c>
      <c r="H198" s="150" t="s">
        <v>305</v>
      </c>
      <c r="V198" s="57" t="s">
        <v>467</v>
      </c>
      <c r="W198" s="269" t="s">
        <v>470</v>
      </c>
      <c r="AB198" s="166" t="s">
        <v>307</v>
      </c>
      <c r="AC198" s="218" t="s">
        <v>615</v>
      </c>
      <c r="AE198" s="214">
        <v>14.622081503508955</v>
      </c>
      <c r="AF198" s="214">
        <v>10.847813537990845</v>
      </c>
      <c r="AG198" s="214">
        <v>9.8761912751393055</v>
      </c>
      <c r="AH198" s="214">
        <v>7.8254494785821622</v>
      </c>
      <c r="AI198" s="215">
        <v>8.8127610194548769</v>
      </c>
      <c r="AJ198" s="214">
        <v>8.8127610194548751</v>
      </c>
      <c r="AK198" s="215">
        <v>8.6480757356998659</v>
      </c>
      <c r="AL198" s="214">
        <v>8.6480757356998659</v>
      </c>
      <c r="AM198" s="215">
        <v>7.8062029941556403</v>
      </c>
      <c r="AN198" s="215">
        <v>8.5208339212136526</v>
      </c>
      <c r="AO198" s="214">
        <v>8.6540671666669464</v>
      </c>
      <c r="AP198" s="214">
        <v>9.357902905550981</v>
      </c>
      <c r="AQ198" s="214">
        <v>9.7228611187731211</v>
      </c>
      <c r="AR198" s="214">
        <v>-0.91010009931824598</v>
      </c>
      <c r="AS198" s="216">
        <v>-0.10327071133656378</v>
      </c>
      <c r="AT198" s="214">
        <v>-1.8974116401909589</v>
      </c>
      <c r="AU198" s="216">
        <v>-0.24246679317067643</v>
      </c>
      <c r="AV198" s="214">
        <v>0.15333015636618441</v>
      </c>
      <c r="AW198" s="216">
        <v>1.5525231548740095E-2</v>
      </c>
      <c r="AX198" s="214">
        <v>-0.54514188609610592</v>
      </c>
      <c r="AY198" s="216">
        <v>-6.185823998774749E-2</v>
      </c>
      <c r="AZ198" s="214">
        <v>-1.5324534269688188</v>
      </c>
      <c r="BA198" s="216">
        <v>-0.19582944483419926</v>
      </c>
      <c r="BB198" s="214">
        <v>-0.36495821322214006</v>
      </c>
      <c r="BC198" s="216">
        <v>-3.8999999989917808E-2</v>
      </c>
      <c r="BD198" s="361"/>
      <c r="BE198" s="213">
        <v>9.2425962841717002</v>
      </c>
      <c r="BF198" s="213">
        <v>9.9442140372101964</v>
      </c>
      <c r="BG198" s="213">
        <v>9.6282116623510401</v>
      </c>
      <c r="BH198" s="213">
        <v>9.7442413821119001</v>
      </c>
      <c r="BI198" s="213">
        <v>10.385016620623327</v>
      </c>
      <c r="BJ198" s="213">
        <v>9.4450268718322334</v>
      </c>
      <c r="BK198" s="213">
        <v>9.6710430616000487</v>
      </c>
      <c r="BL198" s="213">
        <v>9.6027951164182621</v>
      </c>
      <c r="BM198" s="213">
        <v>9.7054328450383753</v>
      </c>
      <c r="BN198" s="213">
        <v>9.7557105049868156</v>
      </c>
      <c r="BO198" s="213">
        <v>9.687970518173195</v>
      </c>
      <c r="BP198" s="213">
        <v>9.9532431118991695</v>
      </c>
      <c r="BQ198" s="213">
        <v>9.7228611187731211</v>
      </c>
      <c r="BR198" s="361"/>
    </row>
    <row r="199" spans="4:70" ht="15.75" x14ac:dyDescent="0.25">
      <c r="D199" s="150" t="s">
        <v>305</v>
      </c>
      <c r="F199" s="150" t="s">
        <v>305</v>
      </c>
      <c r="H199" s="150" t="s">
        <v>305</v>
      </c>
      <c r="V199" s="57" t="s">
        <v>467</v>
      </c>
      <c r="W199" s="269" t="s">
        <v>473</v>
      </c>
      <c r="AB199" s="166" t="s">
        <v>307</v>
      </c>
      <c r="AC199" s="218" t="s">
        <v>616</v>
      </c>
      <c r="AE199" s="214">
        <v>47.701742032353735</v>
      </c>
      <c r="AF199" s="214">
        <v>40.802632115726539</v>
      </c>
      <c r="AG199" s="214">
        <v>34.787744422295347</v>
      </c>
      <c r="AH199" s="214">
        <v>30.006167061767911</v>
      </c>
      <c r="AI199" s="215">
        <v>32.285617344266271</v>
      </c>
      <c r="AJ199" s="214">
        <v>32.285617344266271</v>
      </c>
      <c r="AK199" s="215">
        <v>32.21948293665973</v>
      </c>
      <c r="AL199" s="214">
        <v>32.21948293665973</v>
      </c>
      <c r="AM199" s="215">
        <v>30.022535628227111</v>
      </c>
      <c r="AN199" s="215">
        <v>31.817096875470366</v>
      </c>
      <c r="AO199" s="214">
        <v>32.26790089747886</v>
      </c>
      <c r="AP199" s="214">
        <v>32.713902622515469</v>
      </c>
      <c r="AQ199" s="214">
        <v>34.053365751577132</v>
      </c>
      <c r="AR199" s="214">
        <v>-1.7677484073108616</v>
      </c>
      <c r="AS199" s="216">
        <v>-5.4753433656265608E-2</v>
      </c>
      <c r="AT199" s="214">
        <v>-4.0471986898092212</v>
      </c>
      <c r="AU199" s="216">
        <v>-0.13487889611085727</v>
      </c>
      <c r="AV199" s="214">
        <v>0.73437867071821472</v>
      </c>
      <c r="AW199" s="216">
        <v>2.1110269806614824E-2</v>
      </c>
      <c r="AX199" s="214">
        <v>-0.4282852782491986</v>
      </c>
      <c r="AY199" s="216">
        <v>-1.326551305128627E-2</v>
      </c>
      <c r="AZ199" s="214">
        <v>-2.7077355607475582</v>
      </c>
      <c r="BA199" s="216">
        <v>-9.0239301646680328E-2</v>
      </c>
      <c r="BB199" s="214">
        <v>-1.339463129061663</v>
      </c>
      <c r="BC199" s="216">
        <v>-4.0944767260503258E-2</v>
      </c>
      <c r="BD199" s="361"/>
      <c r="BE199" s="213">
        <v>33.451728219152805</v>
      </c>
      <c r="BF199" s="213">
        <v>34.308481817659661</v>
      </c>
      <c r="BG199" s="213">
        <v>34.373665278101171</v>
      </c>
      <c r="BH199" s="213">
        <v>35.00501596950685</v>
      </c>
      <c r="BI199" s="213">
        <v>33.76038034706049</v>
      </c>
      <c r="BJ199" s="213">
        <v>33.655769549593892</v>
      </c>
      <c r="BK199" s="213">
        <v>33.30484970809232</v>
      </c>
      <c r="BL199" s="213">
        <v>34.222041967350343</v>
      </c>
      <c r="BM199" s="213">
        <v>33.696458831752778</v>
      </c>
      <c r="BN199" s="213">
        <v>34.522152005570788</v>
      </c>
      <c r="BO199" s="213">
        <v>34.013208945596944</v>
      </c>
      <c r="BP199" s="213">
        <v>34.358967743827662</v>
      </c>
      <c r="BQ199" s="213">
        <v>34.053365751577118</v>
      </c>
      <c r="BR199" s="361"/>
    </row>
    <row r="200" spans="4:70" ht="15.75" x14ac:dyDescent="0.25">
      <c r="D200" s="150" t="s">
        <v>305</v>
      </c>
      <c r="F200" s="150" t="s">
        <v>305</v>
      </c>
      <c r="H200" s="150" t="s">
        <v>305</v>
      </c>
      <c r="V200" s="57" t="s">
        <v>487</v>
      </c>
      <c r="W200" s="269" t="s">
        <v>491</v>
      </c>
      <c r="AB200" s="166" t="s">
        <v>411</v>
      </c>
      <c r="AC200" s="218" t="s">
        <v>617</v>
      </c>
      <c r="AE200" s="214">
        <v>5.803503816285124</v>
      </c>
      <c r="AF200" s="214">
        <v>4.8479396637566206</v>
      </c>
      <c r="AG200" s="214">
        <v>4.5154145185263808</v>
      </c>
      <c r="AH200" s="214">
        <v>4.0029855339832006</v>
      </c>
      <c r="AI200" s="215">
        <v>4.1096842967424685</v>
      </c>
      <c r="AJ200" s="214">
        <v>4.1096842967424676</v>
      </c>
      <c r="AK200" s="215">
        <v>4.125157380848429</v>
      </c>
      <c r="AL200" s="214">
        <v>4.125157380848429</v>
      </c>
      <c r="AM200" s="215">
        <v>4.0047841840316671</v>
      </c>
      <c r="AN200" s="215">
        <v>4.102157724104849</v>
      </c>
      <c r="AO200" s="214">
        <v>4.1262210171209261</v>
      </c>
      <c r="AP200" s="214">
        <v>4.3104879277465562</v>
      </c>
      <c r="AQ200" s="214">
        <v>4.4409894461200823</v>
      </c>
      <c r="AR200" s="214">
        <v>-0.33130514937761468</v>
      </c>
      <c r="AS200" s="216">
        <v>-8.0615717766988323E-2</v>
      </c>
      <c r="AT200" s="214">
        <v>-0.43800391213688172</v>
      </c>
      <c r="AU200" s="216">
        <v>-0.10941930926766119</v>
      </c>
      <c r="AV200" s="214">
        <v>7.4425072406298476E-2</v>
      </c>
      <c r="AW200" s="216">
        <v>1.6482445210940971E-2</v>
      </c>
      <c r="AX200" s="214">
        <v>-0.2008036310040886</v>
      </c>
      <c r="AY200" s="216">
        <v>-4.8861084332744283E-2</v>
      </c>
      <c r="AZ200" s="214">
        <v>-0.30750239376335564</v>
      </c>
      <c r="BA200" s="216">
        <v>-7.6818262557489955E-2</v>
      </c>
      <c r="BB200" s="214">
        <v>-0.13050151837352608</v>
      </c>
      <c r="BC200" s="216">
        <v>-3.0275347144226868E-2</v>
      </c>
      <c r="BE200" s="213">
        <v>4.5183151397528123</v>
      </c>
      <c r="BF200" s="213">
        <v>4.3590079977527312</v>
      </c>
      <c r="BG200" s="213">
        <v>4.3993348865283233</v>
      </c>
      <c r="BH200" s="213">
        <v>4.4412644164982042</v>
      </c>
      <c r="BI200" s="213">
        <v>4.4753213058069363</v>
      </c>
      <c r="BJ200" s="213">
        <v>4.3485078422250281</v>
      </c>
      <c r="BK200" s="213">
        <v>4.523852702103059</v>
      </c>
      <c r="BL200" s="213">
        <v>4.3991234885721049</v>
      </c>
      <c r="BM200" s="213">
        <v>4.4204182120095616</v>
      </c>
      <c r="BN200" s="213">
        <v>4.5328855485528265</v>
      </c>
      <c r="BO200" s="213">
        <v>4.3775532661222929</v>
      </c>
      <c r="BP200" s="213">
        <v>4.4973095046957523</v>
      </c>
      <c r="BQ200" s="213">
        <v>4.4409894461200823</v>
      </c>
      <c r="BR200" s="361"/>
    </row>
    <row r="201" spans="4:70" ht="15.75" x14ac:dyDescent="0.25">
      <c r="D201" s="150" t="s">
        <v>305</v>
      </c>
      <c r="F201" s="150" t="s">
        <v>305</v>
      </c>
      <c r="H201" s="150" t="s">
        <v>305</v>
      </c>
      <c r="V201" s="57" t="s">
        <v>462</v>
      </c>
      <c r="W201" s="57" t="s">
        <v>463</v>
      </c>
      <c r="AB201" s="166" t="s">
        <v>411</v>
      </c>
      <c r="AC201" s="218" t="s">
        <v>618</v>
      </c>
      <c r="AE201" s="214">
        <v>1.2532369807789909</v>
      </c>
      <c r="AF201" s="214">
        <v>0.8856789258109018</v>
      </c>
      <c r="AG201" s="214">
        <v>0.7447983244386579</v>
      </c>
      <c r="AH201" s="214">
        <v>0.64833210109890804</v>
      </c>
      <c r="AI201" s="215">
        <v>0.69258700446800359</v>
      </c>
      <c r="AJ201" s="214">
        <v>0.69258700446800359</v>
      </c>
      <c r="AK201" s="215">
        <v>0.69174003710506937</v>
      </c>
      <c r="AL201" s="214">
        <v>0.69174003710506937</v>
      </c>
      <c r="AM201" s="215">
        <v>0.65059619143934355</v>
      </c>
      <c r="AN201" s="215">
        <v>0.6821367084294282</v>
      </c>
      <c r="AO201" s="214">
        <v>0.69122452726100991</v>
      </c>
      <c r="AP201" s="214">
        <v>0.70646178981734875</v>
      </c>
      <c r="AQ201" s="214">
        <v>0.70646178981734853</v>
      </c>
      <c r="AR201" s="214">
        <v>-1.3874785349344942E-2</v>
      </c>
      <c r="AS201" s="216">
        <v>-2.0033274173260833E-2</v>
      </c>
      <c r="AT201" s="214">
        <v>-5.8129688718440486E-2</v>
      </c>
      <c r="AU201" s="216">
        <v>-8.9660358664813908E-2</v>
      </c>
      <c r="AV201" s="214">
        <v>3.8336534621309371E-2</v>
      </c>
      <c r="AW201" s="216">
        <v>5.1472369584347519E-2</v>
      </c>
      <c r="AX201" s="214">
        <v>-1.3874785349345164E-2</v>
      </c>
      <c r="AY201" s="216">
        <v>-2.0033274173261156E-2</v>
      </c>
      <c r="AZ201" s="214">
        <v>-5.8129688718440709E-2</v>
      </c>
      <c r="BA201" s="216">
        <v>-8.9660358664814255E-2</v>
      </c>
      <c r="BB201" s="214">
        <v>2.2204460492503131E-16</v>
      </c>
      <c r="BC201" s="216">
        <v>3.143051869548947E-16</v>
      </c>
      <c r="BE201" s="213">
        <v>0.70493845786318987</v>
      </c>
      <c r="BF201" s="213">
        <v>0.70344950894244473</v>
      </c>
      <c r="BG201" s="213">
        <v>0.71813107129350662</v>
      </c>
      <c r="BH201" s="213">
        <v>0.71394738860336115</v>
      </c>
      <c r="BI201" s="213">
        <v>0.7211194773688866</v>
      </c>
      <c r="BJ201" s="213">
        <v>0.70969109861941804</v>
      </c>
      <c r="BK201" s="213">
        <v>0.7111479539644926</v>
      </c>
      <c r="BL201" s="213">
        <v>0.71973399005145688</v>
      </c>
      <c r="BM201" s="213">
        <v>0.69485325543514287</v>
      </c>
      <c r="BN201" s="213">
        <v>0.68902926987176683</v>
      </c>
      <c r="BO201" s="213">
        <v>0.69436794983848371</v>
      </c>
      <c r="BP201" s="213">
        <v>0.69796801603665026</v>
      </c>
      <c r="BQ201" s="213">
        <v>0.70646178981734853</v>
      </c>
      <c r="BR201" s="361"/>
    </row>
    <row r="202" spans="4:70" ht="15.75" x14ac:dyDescent="0.25">
      <c r="D202" s="150" t="s">
        <v>305</v>
      </c>
      <c r="F202" s="150" t="s">
        <v>305</v>
      </c>
      <c r="H202" s="150" t="s">
        <v>305</v>
      </c>
      <c r="V202" s="57" t="s">
        <v>462</v>
      </c>
      <c r="W202" s="57" t="s">
        <v>465</v>
      </c>
      <c r="AB202" s="166" t="s">
        <v>411</v>
      </c>
      <c r="AC202" s="218" t="s">
        <v>619</v>
      </c>
      <c r="AE202" s="214">
        <v>1.3732284293181232</v>
      </c>
      <c r="AF202" s="214">
        <v>0.97625782244185089</v>
      </c>
      <c r="AG202" s="214">
        <v>0.81708883521151932</v>
      </c>
      <c r="AH202" s="214">
        <v>0.71678448797793881</v>
      </c>
      <c r="AI202" s="215">
        <v>0.76140808279436367</v>
      </c>
      <c r="AJ202" s="214">
        <v>0.76140808279436356</v>
      </c>
      <c r="AK202" s="215">
        <v>0.75714042886868504</v>
      </c>
      <c r="AL202" s="214">
        <v>0.75714042886868504</v>
      </c>
      <c r="AM202" s="215">
        <v>0.71601114163826185</v>
      </c>
      <c r="AN202" s="215">
        <v>0.75074777913631585</v>
      </c>
      <c r="AO202" s="214">
        <v>0.75339323280662029</v>
      </c>
      <c r="AP202" s="214">
        <v>0.77601202677228265</v>
      </c>
      <c r="AQ202" s="214">
        <v>0.77601202677228243</v>
      </c>
      <c r="AR202" s="214">
        <v>-1.4603943977918865E-2</v>
      </c>
      <c r="AS202" s="216">
        <v>-1.91801798640257E-2</v>
      </c>
      <c r="AT202" s="214">
        <v>-5.9227538794343615E-2</v>
      </c>
      <c r="AU202" s="216">
        <v>-8.2629492947629918E-2</v>
      </c>
      <c r="AV202" s="214">
        <v>4.1076808439236889E-2</v>
      </c>
      <c r="AW202" s="216">
        <v>5.0272145046019824E-2</v>
      </c>
      <c r="AX202" s="214">
        <v>-1.4603943977919087E-2</v>
      </c>
      <c r="AY202" s="216">
        <v>-1.9180179864025992E-2</v>
      </c>
      <c r="AZ202" s="214">
        <v>-5.9227538794343837E-2</v>
      </c>
      <c r="BA202" s="216">
        <v>-8.2629492947630223E-2</v>
      </c>
      <c r="BB202" s="214">
        <v>2.2204460492503131E-16</v>
      </c>
      <c r="BC202" s="216">
        <v>2.8613552015243358E-16</v>
      </c>
      <c r="BE202" s="213">
        <v>0.75232366876508439</v>
      </c>
      <c r="BF202" s="213">
        <v>0.78484781926668001</v>
      </c>
      <c r="BG202" s="213">
        <v>0.7835969740756934</v>
      </c>
      <c r="BH202" s="213">
        <v>0.79468224364897488</v>
      </c>
      <c r="BI202" s="213">
        <v>0.7676218170425676</v>
      </c>
      <c r="BJ202" s="213">
        <v>0.77007313677891653</v>
      </c>
      <c r="BK202" s="213">
        <v>0.7614674695624094</v>
      </c>
      <c r="BL202" s="213">
        <v>0.78302152104947886</v>
      </c>
      <c r="BM202" s="213">
        <v>0.76755964562101331</v>
      </c>
      <c r="BN202" s="213">
        <v>0.78679706639772007</v>
      </c>
      <c r="BO202" s="213">
        <v>0.77845261452553927</v>
      </c>
      <c r="BP202" s="213">
        <v>0.78268872287075308</v>
      </c>
      <c r="BQ202" s="213">
        <v>0.77601202677228243</v>
      </c>
      <c r="BR202" s="361"/>
    </row>
    <row r="203" spans="4:70" ht="9" customHeight="1" x14ac:dyDescent="0.25">
      <c r="D203" s="150" t="s">
        <v>305</v>
      </c>
      <c r="F203" s="150" t="s">
        <v>305</v>
      </c>
      <c r="H203" s="150" t="s">
        <v>305</v>
      </c>
      <c r="AC203" s="218"/>
      <c r="AI203" s="215"/>
      <c r="AJ203" s="214"/>
      <c r="AK203" s="215"/>
      <c r="AS203" s="271"/>
      <c r="AU203" s="271"/>
      <c r="AW203" s="271"/>
      <c r="AY203" s="271"/>
      <c r="BA203" s="271"/>
      <c r="BB203" s="57"/>
      <c r="BC203" s="271"/>
      <c r="BE203" s="213"/>
      <c r="BF203" s="213"/>
      <c r="BG203" s="213"/>
      <c r="BH203" s="213"/>
      <c r="BI203" s="213"/>
      <c r="BJ203" s="213"/>
      <c r="BK203" s="213"/>
      <c r="BL203" s="213"/>
      <c r="BM203" s="213"/>
      <c r="BN203" s="213"/>
      <c r="BO203" s="213"/>
      <c r="BP203" s="213"/>
      <c r="BQ203" s="213"/>
      <c r="BR203" s="361"/>
    </row>
    <row r="204" spans="4:70" ht="15.75" x14ac:dyDescent="0.25">
      <c r="D204" s="150" t="s">
        <v>305</v>
      </c>
      <c r="F204" s="150" t="s">
        <v>305</v>
      </c>
      <c r="H204" s="150" t="s">
        <v>305</v>
      </c>
      <c r="V204" s="57" t="s">
        <v>607</v>
      </c>
      <c r="W204" s="57" t="s">
        <v>610</v>
      </c>
      <c r="X204" s="269" t="s">
        <v>577</v>
      </c>
      <c r="Y204" s="269" t="s">
        <v>585</v>
      </c>
      <c r="AB204" s="166" t="s">
        <v>411</v>
      </c>
      <c r="AC204" s="218" t="s">
        <v>620</v>
      </c>
      <c r="AE204" s="214">
        <v>9.6698510070689263</v>
      </c>
      <c r="AF204" s="214">
        <v>15.228183530504463</v>
      </c>
      <c r="AG204" s="214">
        <v>15.576606190371233</v>
      </c>
      <c r="AH204" s="214">
        <v>14.712294573452541</v>
      </c>
      <c r="AI204" s="215">
        <v>15.820412495432954</v>
      </c>
      <c r="AJ204" s="214">
        <v>15.820412495432954</v>
      </c>
      <c r="AK204" s="215">
        <v>16.499756175981993</v>
      </c>
      <c r="AL204" s="214">
        <v>16.49975617598199</v>
      </c>
      <c r="AM204" s="215">
        <v>14.745705827625455</v>
      </c>
      <c r="AN204" s="215">
        <v>16.16914494776983</v>
      </c>
      <c r="AO204" s="214">
        <v>16.831620031102229</v>
      </c>
      <c r="AP204" s="214">
        <v>15.389722904378965</v>
      </c>
      <c r="AQ204" s="214">
        <v>15.389722904378962</v>
      </c>
      <c r="AR204" s="214">
        <v>0.43068959105399252</v>
      </c>
      <c r="AS204" s="216">
        <v>2.7223663806384583E-2</v>
      </c>
      <c r="AT204" s="214">
        <v>-0.6774283309264213</v>
      </c>
      <c r="AU204" s="216">
        <v>-4.6045049434287458E-2</v>
      </c>
      <c r="AV204" s="214">
        <v>0.18688328599227155</v>
      </c>
      <c r="AW204" s="216">
        <v>1.1997689593500444E-2</v>
      </c>
      <c r="AX204" s="214">
        <v>0.43068959105398896</v>
      </c>
      <c r="AY204" s="216">
        <v>2.7223663806384357E-2</v>
      </c>
      <c r="AZ204" s="214">
        <v>-0.67742833092642485</v>
      </c>
      <c r="BA204" s="216">
        <v>-4.6045049434287694E-2</v>
      </c>
      <c r="BB204" s="214">
        <v>3.5527136788005009E-15</v>
      </c>
      <c r="BC204" s="216">
        <v>2.3084974959423198E-16</v>
      </c>
      <c r="BE204" s="213">
        <v>15.53601473331439</v>
      </c>
      <c r="BF204" s="213">
        <v>15.231217421294891</v>
      </c>
      <c r="BG204" s="213">
        <v>15.447896027999843</v>
      </c>
      <c r="BH204" s="213">
        <v>15.334106534342817</v>
      </c>
      <c r="BI204" s="213">
        <v>15.682024773103789</v>
      </c>
      <c r="BJ204" s="213">
        <v>15.559304745738837</v>
      </c>
      <c r="BK204" s="213">
        <v>15.629766189329612</v>
      </c>
      <c r="BL204" s="213">
        <v>15.525567626774434</v>
      </c>
      <c r="BM204" s="213">
        <v>15.330383945694066</v>
      </c>
      <c r="BN204" s="213">
        <v>15.056788878255439</v>
      </c>
      <c r="BO204" s="213">
        <v>15.19868760358511</v>
      </c>
      <c r="BP204" s="213">
        <v>15.164440485306731</v>
      </c>
      <c r="BQ204" s="213">
        <v>15.389722904378964</v>
      </c>
      <c r="BR204" s="361"/>
    </row>
    <row r="205" spans="4:70" ht="9" customHeight="1" x14ac:dyDescent="0.25">
      <c r="D205" s="150" t="s">
        <v>305</v>
      </c>
      <c r="F205" s="150" t="s">
        <v>305</v>
      </c>
      <c r="H205" s="150" t="s">
        <v>305</v>
      </c>
      <c r="AC205" s="218"/>
      <c r="AI205" s="215"/>
      <c r="AJ205" s="214"/>
      <c r="AK205" s="215"/>
      <c r="AS205" s="271"/>
      <c r="AU205" s="271"/>
      <c r="AW205" s="271"/>
      <c r="AY205" s="271"/>
      <c r="BA205" s="271"/>
      <c r="BB205" s="57"/>
      <c r="BC205" s="271"/>
    </row>
    <row r="206" spans="4:70" ht="15.75" x14ac:dyDescent="0.25">
      <c r="D206" s="150" t="s">
        <v>305</v>
      </c>
      <c r="F206" s="150" t="s">
        <v>305</v>
      </c>
      <c r="H206" s="150" t="s">
        <v>305</v>
      </c>
      <c r="V206" s="57" t="s">
        <v>462</v>
      </c>
      <c r="W206" s="57" t="s">
        <v>470</v>
      </c>
      <c r="X206" s="57" t="s">
        <v>463</v>
      </c>
      <c r="AB206" s="166" t="s">
        <v>411</v>
      </c>
      <c r="AC206" s="218" t="s">
        <v>621</v>
      </c>
      <c r="AE206" s="214">
        <v>143.98885754993844</v>
      </c>
      <c r="AF206" s="214">
        <v>155.03186839595995</v>
      </c>
      <c r="AG206" s="214">
        <v>160.12956651202833</v>
      </c>
      <c r="AH206" s="214">
        <v>156.07195322795422</v>
      </c>
      <c r="AI206" s="215">
        <v>157.09280391740953</v>
      </c>
      <c r="AJ206" s="214">
        <v>157.09280391740953</v>
      </c>
      <c r="AK206" s="215">
        <v>158.26796531863593</v>
      </c>
      <c r="AL206" s="214">
        <v>158.26796531863593</v>
      </c>
      <c r="AM206" s="215">
        <v>155.58209147554095</v>
      </c>
      <c r="AN206" s="215">
        <v>158.31286867348368</v>
      </c>
      <c r="AO206" s="214">
        <v>157.52842762608995</v>
      </c>
      <c r="AP206" s="214">
        <v>167.54251656647929</v>
      </c>
      <c r="AQ206" s="214">
        <v>174.07667471088277</v>
      </c>
      <c r="AR206" s="214">
        <v>-16.983870793473244</v>
      </c>
      <c r="AS206" s="216">
        <v>-0.10811361418185901</v>
      </c>
      <c r="AT206" s="214">
        <v>-18.004721482928545</v>
      </c>
      <c r="AU206" s="216">
        <v>-0.11536167204001967</v>
      </c>
      <c r="AV206" s="214">
        <v>-13.947108198854437</v>
      </c>
      <c r="AW206" s="216">
        <v>-8.7098894368185173E-2</v>
      </c>
      <c r="AX206" s="214">
        <v>-10.449712649069767</v>
      </c>
      <c r="AY206" s="216">
        <v>-6.6519359184419632E-2</v>
      </c>
      <c r="AZ206" s="214">
        <v>-11.470563338525068</v>
      </c>
      <c r="BA206" s="216">
        <v>-7.3495353273188624E-2</v>
      </c>
      <c r="BB206" s="214">
        <v>-6.5341581444034773</v>
      </c>
      <c r="BC206" s="216">
        <v>-3.899999998991769E-2</v>
      </c>
      <c r="BE206" s="51">
        <v>170.54439185578721</v>
      </c>
      <c r="BF206" s="51">
        <v>176.15372947694459</v>
      </c>
      <c r="BG206" s="51">
        <v>170.68541808532856</v>
      </c>
      <c r="BH206" s="51">
        <v>170.42305717136273</v>
      </c>
      <c r="BI206" s="51">
        <v>187.7322961892132</v>
      </c>
      <c r="BJ206" s="51">
        <v>170.30722453826522</v>
      </c>
      <c r="BK206" s="51">
        <v>176.30687759164184</v>
      </c>
      <c r="BL206" s="51">
        <v>170.30722453826522</v>
      </c>
      <c r="BM206" s="51">
        <v>175.70840898730481</v>
      </c>
      <c r="BN206" s="51">
        <v>172.50804456711748</v>
      </c>
      <c r="BO206" s="51">
        <v>173.0292914160562</v>
      </c>
      <c r="BP206" s="51">
        <v>176.81557590532827</v>
      </c>
      <c r="BQ206" s="362">
        <v>174.07667471088277</v>
      </c>
    </row>
    <row r="207" spans="4:70" ht="15.75" x14ac:dyDescent="0.25">
      <c r="D207" s="150" t="s">
        <v>305</v>
      </c>
      <c r="F207" s="150" t="s">
        <v>305</v>
      </c>
      <c r="H207" s="150" t="s">
        <v>305</v>
      </c>
      <c r="V207" s="57" t="s">
        <v>462</v>
      </c>
      <c r="W207" s="57" t="s">
        <v>473</v>
      </c>
      <c r="X207" s="57" t="s">
        <v>465</v>
      </c>
      <c r="AB207" s="166" t="s">
        <v>411</v>
      </c>
      <c r="AC207" s="218" t="s">
        <v>622</v>
      </c>
      <c r="AE207" s="214">
        <v>34.736931608705511</v>
      </c>
      <c r="AF207" s="214">
        <v>41.794934880695287</v>
      </c>
      <c r="AG207" s="214">
        <v>42.575229183360292</v>
      </c>
      <c r="AH207" s="214">
        <v>41.862188098428049</v>
      </c>
      <c r="AI207" s="215">
        <v>42.40251459608654</v>
      </c>
      <c r="AJ207" s="214">
        <v>42.40251459608654</v>
      </c>
      <c r="AK207" s="215">
        <v>42.554170545088844</v>
      </c>
      <c r="AL207" s="214">
        <v>42.554170545088844</v>
      </c>
      <c r="AM207" s="215">
        <v>41.930263207265689</v>
      </c>
      <c r="AN207" s="215">
        <v>42.380540788377381</v>
      </c>
      <c r="AO207" s="214">
        <v>42.830091235716381</v>
      </c>
      <c r="AP207" s="214">
        <v>42.156437650308767</v>
      </c>
      <c r="AQ207" s="214">
        <v>43.882523178432585</v>
      </c>
      <c r="AR207" s="214">
        <v>-1.4800085823460449</v>
      </c>
      <c r="AS207" s="216">
        <v>-3.4903792768993927E-2</v>
      </c>
      <c r="AT207" s="214">
        <v>-2.0203350800045357</v>
      </c>
      <c r="AU207" s="216">
        <v>-4.8261573791944248E-2</v>
      </c>
      <c r="AV207" s="214">
        <v>-1.3072939950722926</v>
      </c>
      <c r="AW207" s="216">
        <v>-3.0705506937898603E-2</v>
      </c>
      <c r="AX207" s="214">
        <v>0.24607694577777295</v>
      </c>
      <c r="AY207" s="216">
        <v>5.803357374481846E-3</v>
      </c>
      <c r="AZ207" s="214">
        <v>-0.29424955188071777</v>
      </c>
      <c r="BA207" s="216">
        <v>-7.0290055357084174E-3</v>
      </c>
      <c r="BB207" s="214">
        <v>-1.7260855281238179</v>
      </c>
      <c r="BC207" s="216">
        <v>-4.0944767260503459E-2</v>
      </c>
      <c r="BE207" s="51">
        <v>44.464543132163804</v>
      </c>
      <c r="BF207" s="51">
        <v>43.713546722619014</v>
      </c>
      <c r="BG207" s="51">
        <v>43.866510993929339</v>
      </c>
      <c r="BH207" s="51">
        <v>44.049072757399095</v>
      </c>
      <c r="BI207" s="51">
        <v>43.980485699494324</v>
      </c>
      <c r="BJ207" s="51">
        <v>43.704640432427219</v>
      </c>
      <c r="BK207" s="51">
        <v>43.737718339079585</v>
      </c>
      <c r="BL207" s="51">
        <v>43.70511032887417</v>
      </c>
      <c r="BM207" s="51">
        <v>43.900769176693515</v>
      </c>
      <c r="BN207" s="51">
        <v>43.876818407098753</v>
      </c>
      <c r="BO207" s="51">
        <v>43.693358222359791</v>
      </c>
      <c r="BP207" s="51">
        <v>43.898636507506474</v>
      </c>
      <c r="BQ207" s="362">
        <v>43.882523178432571</v>
      </c>
    </row>
    <row r="208" spans="4:70" x14ac:dyDescent="0.25">
      <c r="D208" s="150" t="s">
        <v>305</v>
      </c>
      <c r="F208" s="150" t="s">
        <v>305</v>
      </c>
      <c r="H208" s="150" t="s">
        <v>305</v>
      </c>
      <c r="AC208" s="246"/>
      <c r="AD208" s="247"/>
      <c r="AE208" s="247"/>
      <c r="AF208" s="247"/>
      <c r="AG208" s="247"/>
      <c r="AH208" s="247"/>
      <c r="AI208" s="354"/>
      <c r="AJ208" s="247"/>
      <c r="AK208" s="354"/>
      <c r="AL208" s="247"/>
      <c r="AM208" s="354"/>
      <c r="AN208" s="354"/>
      <c r="AO208" s="247"/>
      <c r="AP208" s="247"/>
      <c r="AQ208" s="247"/>
      <c r="AR208" s="247"/>
      <c r="AS208" s="355"/>
      <c r="AT208" s="247"/>
      <c r="AU208" s="355"/>
      <c r="AV208" s="247"/>
      <c r="AW208" s="355"/>
      <c r="AX208" s="247"/>
      <c r="AY208" s="355"/>
      <c r="AZ208" s="247"/>
      <c r="BA208" s="355"/>
      <c r="BB208" s="247"/>
      <c r="BC208" s="355"/>
    </row>
    <row r="209" spans="2:97" ht="21" x14ac:dyDescent="0.35">
      <c r="D209" s="150" t="s">
        <v>305</v>
      </c>
      <c r="F209" s="150" t="s">
        <v>305</v>
      </c>
      <c r="H209" s="150" t="s">
        <v>305</v>
      </c>
      <c r="AC209" s="356" t="s">
        <v>623</v>
      </c>
      <c r="AD209" s="352"/>
      <c r="AE209" s="363"/>
      <c r="AF209" s="346"/>
      <c r="AG209" s="346"/>
      <c r="AH209" s="346"/>
      <c r="AI209" s="359"/>
      <c r="AJ209" s="346"/>
      <c r="AK209" s="348"/>
      <c r="AL209" s="346"/>
      <c r="AM209" s="348"/>
      <c r="AN209" s="348"/>
      <c r="AO209" s="346"/>
      <c r="AP209" s="346"/>
      <c r="AQ209" s="346"/>
      <c r="AR209" s="346"/>
      <c r="AS209" s="360"/>
      <c r="AT209" s="346"/>
      <c r="AU209" s="360"/>
      <c r="AV209" s="346"/>
      <c r="AW209" s="360"/>
      <c r="AX209" s="346"/>
      <c r="AY209" s="360"/>
      <c r="AZ209" s="346"/>
      <c r="BA209" s="360"/>
      <c r="BB209" s="346"/>
      <c r="BC209" s="360"/>
      <c r="BD209" s="350"/>
      <c r="BE209" s="351"/>
      <c r="BF209" s="352"/>
      <c r="BG209" s="352"/>
      <c r="BH209" s="352"/>
      <c r="BI209" s="352"/>
      <c r="BJ209" s="352"/>
      <c r="BK209" s="352"/>
      <c r="BL209" s="352"/>
      <c r="BM209" s="352"/>
      <c r="BN209" s="352"/>
      <c r="BO209" s="352"/>
      <c r="BP209" s="352"/>
      <c r="BQ209" s="353"/>
      <c r="BR209" s="350"/>
    </row>
    <row r="210" spans="2:97" ht="16.5" x14ac:dyDescent="0.25">
      <c r="D210" s="150" t="s">
        <v>305</v>
      </c>
      <c r="F210" s="150" t="s">
        <v>305</v>
      </c>
      <c r="H210" s="150" t="s">
        <v>305</v>
      </c>
      <c r="AC210" s="364"/>
      <c r="AD210" s="264"/>
      <c r="AE210" s="264"/>
      <c r="AF210" s="264"/>
      <c r="AG210" s="264"/>
      <c r="AH210" s="264"/>
      <c r="AI210" s="265"/>
      <c r="AJ210" s="264"/>
      <c r="AK210" s="265"/>
      <c r="AL210" s="264"/>
      <c r="AM210" s="265"/>
      <c r="AN210" s="265"/>
      <c r="AO210" s="264"/>
      <c r="AP210" s="264"/>
      <c r="AQ210" s="264"/>
      <c r="AR210" s="264"/>
      <c r="AS210" s="266"/>
      <c r="AT210" s="264"/>
      <c r="AU210" s="266"/>
      <c r="AV210" s="264"/>
      <c r="AW210" s="266"/>
      <c r="AX210" s="264"/>
      <c r="AY210" s="266"/>
      <c r="AZ210" s="264"/>
      <c r="BA210" s="266"/>
      <c r="BB210" s="264"/>
      <c r="BC210" s="266"/>
    </row>
    <row r="211" spans="2:97" ht="15.75" x14ac:dyDescent="0.25">
      <c r="D211" s="150" t="s">
        <v>305</v>
      </c>
      <c r="F211" s="150" t="s">
        <v>305</v>
      </c>
      <c r="H211" s="150" t="s">
        <v>305</v>
      </c>
      <c r="AC211" s="365" t="s">
        <v>624</v>
      </c>
      <c r="AD211" s="168"/>
      <c r="AE211" s="38">
        <v>2396547.6110190479</v>
      </c>
      <c r="AF211" s="272">
        <v>2479282.0892857146</v>
      </c>
      <c r="AG211" s="272">
        <v>2470457.2819047621</v>
      </c>
      <c r="AH211" s="272">
        <v>2513966.2489527352</v>
      </c>
      <c r="AI211" s="193">
        <v>844485.45142857125</v>
      </c>
      <c r="AJ211" s="272">
        <v>2533456.3542857138</v>
      </c>
      <c r="AK211" s="193">
        <v>2094416.3685714281</v>
      </c>
      <c r="AL211" s="272">
        <v>2513299.6422857135</v>
      </c>
      <c r="AM211" s="193">
        <v>2104067.2685134355</v>
      </c>
      <c r="AN211" s="193">
        <v>2504315.3490107278</v>
      </c>
      <c r="AO211" s="57">
        <v>2532658.1950042299</v>
      </c>
      <c r="AP211" s="214">
        <v>2571374.983619391</v>
      </c>
      <c r="AQ211" s="214">
        <v>2571374.983619391</v>
      </c>
      <c r="AR211" s="214">
        <v>-37918.629333677236</v>
      </c>
      <c r="AS211" s="216">
        <v>-1.4967153181673054E-2</v>
      </c>
      <c r="AT211" s="214">
        <v>-57408.734666655771</v>
      </c>
      <c r="AU211" s="216">
        <v>-2.2835921003542124E-2</v>
      </c>
      <c r="AV211" s="214">
        <v>-100917.70171462884</v>
      </c>
      <c r="AW211" s="216">
        <v>-4.0849806411880019E-2</v>
      </c>
      <c r="AX211" s="214">
        <v>-37918.629333677236</v>
      </c>
      <c r="AY211" s="216">
        <v>-1.4967153181673054E-2</v>
      </c>
      <c r="AZ211" s="214">
        <v>-57408.734666655771</v>
      </c>
      <c r="BA211" s="216">
        <v>-2.2835921003542124E-2</v>
      </c>
      <c r="BB211" s="214">
        <v>0</v>
      </c>
      <c r="BC211" s="216">
        <v>0</v>
      </c>
      <c r="BE211" s="272">
        <v>224591.71435213604</v>
      </c>
      <c r="BF211" s="272">
        <v>208215.44311790407</v>
      </c>
      <c r="BG211" s="272">
        <v>219813.10236485413</v>
      </c>
      <c r="BH211" s="272">
        <v>215598.43018726233</v>
      </c>
      <c r="BI211" s="272">
        <v>203298.61807698844</v>
      </c>
      <c r="BJ211" s="272">
        <v>220952.18388455774</v>
      </c>
      <c r="BK211" s="272">
        <v>216627.96984332905</v>
      </c>
      <c r="BL211" s="272">
        <v>220397.41092789048</v>
      </c>
      <c r="BM211" s="272">
        <v>210198.37859009381</v>
      </c>
      <c r="BN211" s="272">
        <v>210371.63673923947</v>
      </c>
      <c r="BO211" s="272">
        <v>214129.03232962367</v>
      </c>
      <c r="BP211" s="272">
        <v>207181.06320551183</v>
      </c>
      <c r="BQ211" s="156">
        <v>2571374.983619391</v>
      </c>
    </row>
    <row r="212" spans="2:97" ht="16.5" x14ac:dyDescent="0.25">
      <c r="AC212" s="366"/>
      <c r="AS212" s="271"/>
      <c r="AU212" s="271"/>
      <c r="AW212" s="271"/>
      <c r="AY212" s="271"/>
      <c r="BA212" s="271"/>
      <c r="BB212" s="57"/>
      <c r="BC212" s="271"/>
    </row>
    <row r="213" spans="2:97" ht="16.5" x14ac:dyDescent="0.25">
      <c r="D213" s="150" t="s">
        <v>305</v>
      </c>
      <c r="F213" s="150" t="s">
        <v>305</v>
      </c>
      <c r="H213" s="150" t="s">
        <v>305</v>
      </c>
      <c r="Q213" s="269" t="s">
        <v>467</v>
      </c>
      <c r="R213" s="269"/>
      <c r="S213" s="269"/>
      <c r="AC213" s="270" t="s">
        <v>625</v>
      </c>
      <c r="AS213" s="271"/>
      <c r="AU213" s="271"/>
      <c r="AW213" s="271"/>
      <c r="AY213" s="271"/>
      <c r="BA213" s="271"/>
      <c r="BB213" s="57"/>
      <c r="BC213" s="271"/>
    </row>
    <row r="214" spans="2:97" ht="16.5" hidden="1" x14ac:dyDescent="0.25">
      <c r="B214" s="150" t="s">
        <v>305</v>
      </c>
      <c r="C214" s="150" t="s">
        <v>305</v>
      </c>
      <c r="D214" s="150" t="s">
        <v>305</v>
      </c>
      <c r="E214" s="150" t="s">
        <v>305</v>
      </c>
      <c r="F214" s="150" t="s">
        <v>305</v>
      </c>
      <c r="G214" s="150" t="s">
        <v>305</v>
      </c>
      <c r="H214" s="150" t="s">
        <v>305</v>
      </c>
      <c r="I214" s="150" t="s">
        <v>305</v>
      </c>
      <c r="J214" s="150" t="s">
        <v>305</v>
      </c>
      <c r="Q214" s="57" t="s">
        <v>626</v>
      </c>
      <c r="AC214" s="270"/>
      <c r="AS214" s="271"/>
      <c r="AU214" s="271"/>
      <c r="AW214" s="271"/>
      <c r="AY214" s="271"/>
      <c r="BA214" s="271"/>
      <c r="BB214" s="57"/>
      <c r="BC214" s="271"/>
    </row>
    <row r="215" spans="2:97" ht="15.75" x14ac:dyDescent="0.25">
      <c r="D215" s="150" t="s">
        <v>305</v>
      </c>
      <c r="F215" s="150" t="s">
        <v>305</v>
      </c>
      <c r="H215" s="150" t="s">
        <v>305</v>
      </c>
      <c r="K215" s="165" t="s">
        <v>322</v>
      </c>
      <c r="Q215" s="57" t="s">
        <v>473</v>
      </c>
      <c r="V215" s="57" t="s">
        <v>467</v>
      </c>
      <c r="W215" s="57" t="s">
        <v>473</v>
      </c>
      <c r="X215" s="57">
        <v>2</v>
      </c>
      <c r="AC215" s="218" t="s">
        <v>627</v>
      </c>
      <c r="AD215" s="168"/>
      <c r="AE215" s="38">
        <v>73856241.410000011</v>
      </c>
      <c r="AF215" s="38">
        <v>76622836.879999995</v>
      </c>
      <c r="AG215" s="38">
        <v>79902455.160000011</v>
      </c>
      <c r="AH215" s="214">
        <v>85797331.194820389</v>
      </c>
      <c r="AI215" s="193">
        <v>28125566.119999997</v>
      </c>
      <c r="AJ215" s="214">
        <v>84376698.359999985</v>
      </c>
      <c r="AK215" s="193">
        <v>70767585.019999996</v>
      </c>
      <c r="AL215" s="214">
        <v>84921102.023999989</v>
      </c>
      <c r="AM215" s="193">
        <v>71961175.03975448</v>
      </c>
      <c r="AN215" s="215">
        <v>84603741.175065905</v>
      </c>
      <c r="AO215" s="214">
        <v>86241908.662857175</v>
      </c>
      <c r="AP215" s="214">
        <v>89576633.894079238</v>
      </c>
      <c r="AQ215" s="214">
        <v>93773107.971916929</v>
      </c>
      <c r="AR215" s="214">
        <v>-9396409.6119169444</v>
      </c>
      <c r="AS215" s="216">
        <v>-0.11136261307388926</v>
      </c>
      <c r="AT215" s="214">
        <v>-7975776.7770965397</v>
      </c>
      <c r="AU215" s="216">
        <v>-9.2960662832109631E-2</v>
      </c>
      <c r="AV215" s="214">
        <v>-13870652.811916918</v>
      </c>
      <c r="AW215" s="216">
        <v>-0.17359482614322355</v>
      </c>
      <c r="AX215" s="214">
        <v>-5199935.5340792537</v>
      </c>
      <c r="AY215" s="216">
        <v>-6.1627625104425272E-2</v>
      </c>
      <c r="AZ215" s="214">
        <v>-3779302.699258849</v>
      </c>
      <c r="BA215" s="216">
        <v>-4.4049187155684004E-2</v>
      </c>
      <c r="BB215" s="214">
        <v>-4196474.0778376907</v>
      </c>
      <c r="BC215" s="216">
        <v>-4.6847865290404328E-2</v>
      </c>
      <c r="BE215" s="38">
        <v>8420609.1217748318</v>
      </c>
      <c r="BF215" s="38">
        <v>7619976.2615477238</v>
      </c>
      <c r="BG215" s="38">
        <v>7966106.4315917883</v>
      </c>
      <c r="BH215" s="38">
        <v>7719122.3498749658</v>
      </c>
      <c r="BI215" s="38">
        <v>7390257.5519765541</v>
      </c>
      <c r="BJ215" s="38">
        <v>8095020.0845206454</v>
      </c>
      <c r="BK215" s="38">
        <v>7949427.4776723152</v>
      </c>
      <c r="BL215" s="38">
        <v>8072389.6953025488</v>
      </c>
      <c r="BM215" s="38">
        <v>7615592.8401058819</v>
      </c>
      <c r="BN215" s="38">
        <v>7599656.3409130322</v>
      </c>
      <c r="BO215" s="38">
        <v>7828635.5703785373</v>
      </c>
      <c r="BP215" s="38">
        <v>7496314.246258093</v>
      </c>
      <c r="BQ215" s="220">
        <v>93773107.971916914</v>
      </c>
      <c r="BS215" s="57">
        <v>73856241.410000011</v>
      </c>
      <c r="BT215" s="57">
        <v>76622836.879999995</v>
      </c>
      <c r="BU215" s="57">
        <v>79902455.160000011</v>
      </c>
      <c r="BV215" s="57">
        <v>85797331.194820389</v>
      </c>
      <c r="BW215" s="57">
        <v>28125566.119999997</v>
      </c>
      <c r="BX215" s="57">
        <v>84376698.359999985</v>
      </c>
      <c r="BY215" s="57">
        <v>70767585.019999996</v>
      </c>
      <c r="BZ215" s="57">
        <v>84921102.023999989</v>
      </c>
      <c r="CA215" s="57">
        <v>71961175.03975448</v>
      </c>
      <c r="CB215" s="57">
        <v>84603741.175065905</v>
      </c>
      <c r="CC215" s="57">
        <v>86241908.662857175</v>
      </c>
      <c r="CD215" s="57">
        <v>89576633.894079238</v>
      </c>
      <c r="CE215" s="57">
        <v>93773107.971916929</v>
      </c>
      <c r="CG215" s="57">
        <v>8420609.1217748318</v>
      </c>
      <c r="CH215" s="57">
        <v>7619976.2615477238</v>
      </c>
      <c r="CI215" s="57">
        <v>7966106.4315917883</v>
      </c>
      <c r="CJ215" s="57">
        <v>7719122.3498749658</v>
      </c>
      <c r="CK215" s="57">
        <v>7390257.5519765541</v>
      </c>
      <c r="CL215" s="57">
        <v>8095020.0845206454</v>
      </c>
      <c r="CM215" s="57">
        <v>7949427.4776723152</v>
      </c>
      <c r="CN215" s="57">
        <v>8072389.6953025488</v>
      </c>
      <c r="CO215" s="57">
        <v>7615592.8401058819</v>
      </c>
      <c r="CP215" s="57">
        <v>7599656.3409130322</v>
      </c>
      <c r="CQ215" s="57">
        <v>7828635.5703785373</v>
      </c>
      <c r="CR215" s="57">
        <v>7496314.246258093</v>
      </c>
      <c r="CS215" s="57">
        <v>93773107.971916914</v>
      </c>
    </row>
    <row r="216" spans="2:97" ht="15.75" x14ac:dyDescent="0.25">
      <c r="D216" s="150" t="s">
        <v>305</v>
      </c>
      <c r="F216" s="150" t="s">
        <v>305</v>
      </c>
      <c r="H216" s="150" t="s">
        <v>305</v>
      </c>
      <c r="K216" s="165" t="s">
        <v>322</v>
      </c>
      <c r="Q216" s="57" t="s">
        <v>628</v>
      </c>
      <c r="V216" s="57" t="s">
        <v>467</v>
      </c>
      <c r="W216" s="57" t="s">
        <v>628</v>
      </c>
      <c r="X216" s="57">
        <v>3</v>
      </c>
      <c r="AC216" s="218" t="s">
        <v>629</v>
      </c>
      <c r="AD216" s="168"/>
      <c r="AE216" s="38">
        <v>314108.62999999995</v>
      </c>
      <c r="AF216" s="38">
        <v>331687.07</v>
      </c>
      <c r="AG216" s="38">
        <v>61985.61</v>
      </c>
      <c r="AH216" s="214">
        <v>240.23262940655545</v>
      </c>
      <c r="AI216" s="193">
        <v>42823.39</v>
      </c>
      <c r="AJ216" s="214">
        <v>128470.17</v>
      </c>
      <c r="AK216" s="193">
        <v>82126.7</v>
      </c>
      <c r="AL216" s="214">
        <v>98552.040000000008</v>
      </c>
      <c r="AM216" s="193">
        <v>200.19385783879622</v>
      </c>
      <c r="AN216" s="215">
        <v>82166.738771567761</v>
      </c>
      <c r="AO216" s="214">
        <v>101613.94285714287</v>
      </c>
      <c r="AP216" s="214">
        <v>173536.19686960365</v>
      </c>
      <c r="AQ216" s="214">
        <v>181261.40429331988</v>
      </c>
      <c r="AR216" s="214">
        <v>-52791.234293319882</v>
      </c>
      <c r="AS216" s="216">
        <v>-0.41092211751039082</v>
      </c>
      <c r="AT216" s="214">
        <v>-181021.17166391332</v>
      </c>
      <c r="AU216" s="216">
        <v>-753.52449877890581</v>
      </c>
      <c r="AV216" s="214">
        <v>-119275.79429331988</v>
      </c>
      <c r="AW216" s="216">
        <v>-1.9242497459219952</v>
      </c>
      <c r="AX216" s="214">
        <v>-45066.026869603651</v>
      </c>
      <c r="AY216" s="216">
        <v>-0.35078981268261461</v>
      </c>
      <c r="AZ216" s="214">
        <v>-173295.96424019709</v>
      </c>
      <c r="BA216" s="216">
        <v>-721.36730413469888</v>
      </c>
      <c r="BB216" s="214">
        <v>-7725.2074237162306</v>
      </c>
      <c r="BC216" s="216">
        <v>-4.451640385735206E-2</v>
      </c>
      <c r="BE216" s="38">
        <v>15394.80420025457</v>
      </c>
      <c r="BF216" s="38">
        <v>14898.197613149561</v>
      </c>
      <c r="BG216" s="38">
        <v>15394.80420025457</v>
      </c>
      <c r="BH216" s="38">
        <v>15394.80420025457</v>
      </c>
      <c r="BI216" s="38">
        <v>13904.984438939631</v>
      </c>
      <c r="BJ216" s="38">
        <v>15394.80420025457</v>
      </c>
      <c r="BK216" s="38">
        <v>14898.197613149561</v>
      </c>
      <c r="BL216" s="38">
        <v>15394.80420025457</v>
      </c>
      <c r="BM216" s="38">
        <v>14898.197613149561</v>
      </c>
      <c r="BN216" s="38">
        <v>15394.80420025457</v>
      </c>
      <c r="BO216" s="38">
        <v>15394.80420025457</v>
      </c>
      <c r="BP216" s="38">
        <v>14898.197613149561</v>
      </c>
      <c r="BQ216" s="220">
        <v>181261.40429331982</v>
      </c>
      <c r="BS216" s="57">
        <v>314108.62999999995</v>
      </c>
      <c r="BT216" s="57">
        <v>331687.07</v>
      </c>
      <c r="BU216" s="57">
        <v>61985.61</v>
      </c>
      <c r="BV216" s="57">
        <v>240.23262940655545</v>
      </c>
      <c r="BW216" s="57">
        <v>42823.39</v>
      </c>
      <c r="BX216" s="57">
        <v>128470.17</v>
      </c>
      <c r="BY216" s="57">
        <v>82126.7</v>
      </c>
      <c r="BZ216" s="57">
        <v>98552.040000000008</v>
      </c>
      <c r="CA216" s="57">
        <v>200.19385783879622</v>
      </c>
      <c r="CB216" s="57">
        <v>82166.738771567761</v>
      </c>
      <c r="CC216" s="57">
        <v>101613.94285714287</v>
      </c>
      <c r="CD216" s="57">
        <v>173536.19686960365</v>
      </c>
      <c r="CE216" s="57">
        <v>181261.40429331988</v>
      </c>
      <c r="CG216" s="57">
        <v>15394.80420025457</v>
      </c>
      <c r="CH216" s="57">
        <v>14898.197613149561</v>
      </c>
      <c r="CI216" s="57">
        <v>15394.80420025457</v>
      </c>
      <c r="CJ216" s="57">
        <v>15394.80420025457</v>
      </c>
      <c r="CK216" s="57">
        <v>13904.984438939631</v>
      </c>
      <c r="CL216" s="57">
        <v>15394.80420025457</v>
      </c>
      <c r="CM216" s="57">
        <v>14898.197613149561</v>
      </c>
      <c r="CN216" s="57">
        <v>15394.80420025457</v>
      </c>
      <c r="CO216" s="57">
        <v>14898.197613149561</v>
      </c>
      <c r="CP216" s="57">
        <v>15394.80420025457</v>
      </c>
      <c r="CQ216" s="57">
        <v>15394.80420025457</v>
      </c>
      <c r="CR216" s="57">
        <v>14898.197613149561</v>
      </c>
      <c r="CS216" s="57">
        <v>181261.40429331982</v>
      </c>
    </row>
    <row r="217" spans="2:97" ht="15.75" x14ac:dyDescent="0.25">
      <c r="D217" s="150" t="s">
        <v>305</v>
      </c>
      <c r="F217" s="150" t="s">
        <v>305</v>
      </c>
      <c r="H217" s="150" t="s">
        <v>305</v>
      </c>
      <c r="K217" s="165" t="s">
        <v>322</v>
      </c>
      <c r="Q217" s="57" t="s">
        <v>630</v>
      </c>
      <c r="V217" s="57" t="s">
        <v>467</v>
      </c>
      <c r="W217" s="57" t="s">
        <v>630</v>
      </c>
      <c r="X217" s="57">
        <v>4</v>
      </c>
      <c r="AC217" s="218" t="s">
        <v>631</v>
      </c>
      <c r="AD217" s="168"/>
      <c r="AE217" s="38">
        <v>3985655.34</v>
      </c>
      <c r="AF217" s="38">
        <v>5259344.3</v>
      </c>
      <c r="AG217" s="38">
        <v>4673012.96</v>
      </c>
      <c r="AH217" s="214">
        <v>4924277.3781767664</v>
      </c>
      <c r="AI217" s="193">
        <v>1901195.5699999998</v>
      </c>
      <c r="AJ217" s="214">
        <v>5703586.709999999</v>
      </c>
      <c r="AK217" s="193">
        <v>3987623.0799999996</v>
      </c>
      <c r="AL217" s="214">
        <v>4785147.6959999995</v>
      </c>
      <c r="AM217" s="193">
        <v>4130114.8546590991</v>
      </c>
      <c r="AN217" s="215">
        <v>4781785.6035176665</v>
      </c>
      <c r="AO217" s="214">
        <v>4843308.9771428555</v>
      </c>
      <c r="AP217" s="214">
        <v>5085115.9618188599</v>
      </c>
      <c r="AQ217" s="214">
        <v>5296046.7177479537</v>
      </c>
      <c r="AR217" s="214">
        <v>407539.99225204531</v>
      </c>
      <c r="AS217" s="216">
        <v>7.1453282464788784E-2</v>
      </c>
      <c r="AT217" s="214">
        <v>-371769.33957118727</v>
      </c>
      <c r="AU217" s="216">
        <v>-7.549723766958806E-2</v>
      </c>
      <c r="AV217" s="214">
        <v>-623033.75774795376</v>
      </c>
      <c r="AW217" s="216">
        <v>-0.13332592121635239</v>
      </c>
      <c r="AX217" s="214">
        <v>618470.74818113912</v>
      </c>
      <c r="AY217" s="216">
        <v>0.1084354073370683</v>
      </c>
      <c r="AZ217" s="214">
        <v>-160838.58364209346</v>
      </c>
      <c r="BA217" s="216">
        <v>-3.2662372829542881E-2</v>
      </c>
      <c r="BB217" s="214">
        <v>-210930.75592909381</v>
      </c>
      <c r="BC217" s="216">
        <v>-4.1480028678372055E-2</v>
      </c>
      <c r="BE217" s="38">
        <v>374698.23614361463</v>
      </c>
      <c r="BF217" s="38">
        <v>363763.84796230443</v>
      </c>
      <c r="BG217" s="38">
        <v>500294.71537413431</v>
      </c>
      <c r="BH217" s="38">
        <v>625806.93046946533</v>
      </c>
      <c r="BI217" s="38">
        <v>463922.39591256739</v>
      </c>
      <c r="BJ217" s="38">
        <v>375005.38461394946</v>
      </c>
      <c r="BK217" s="38">
        <v>362797.70361088286</v>
      </c>
      <c r="BL217" s="38">
        <v>376487.79297140869</v>
      </c>
      <c r="BM217" s="38">
        <v>486781.1142813926</v>
      </c>
      <c r="BN217" s="38">
        <v>501306.23511362943</v>
      </c>
      <c r="BO217" s="38">
        <v>375800.76142828009</v>
      </c>
      <c r="BP217" s="38">
        <v>489381.59986632451</v>
      </c>
      <c r="BQ217" s="220">
        <v>5296046.7177479528</v>
      </c>
      <c r="BS217" s="57">
        <v>3985655.34</v>
      </c>
      <c r="BT217" s="57">
        <v>5259344.3</v>
      </c>
      <c r="BU217" s="57">
        <v>4673012.96</v>
      </c>
      <c r="BV217" s="57">
        <v>4924277.3781767664</v>
      </c>
      <c r="BW217" s="57">
        <v>1901195.5699999998</v>
      </c>
      <c r="BX217" s="57">
        <v>5703586.709999999</v>
      </c>
      <c r="BY217" s="57">
        <v>3987623.0799999996</v>
      </c>
      <c r="BZ217" s="57">
        <v>4785147.6959999995</v>
      </c>
      <c r="CA217" s="57">
        <v>4130114.8546590991</v>
      </c>
      <c r="CB217" s="57">
        <v>4781785.6035176665</v>
      </c>
      <c r="CC217" s="57">
        <v>4843308.9771428555</v>
      </c>
      <c r="CD217" s="57">
        <v>5085115.9618188599</v>
      </c>
      <c r="CE217" s="57">
        <v>5296046.7177479537</v>
      </c>
      <c r="CG217" s="57">
        <v>374698.23614361463</v>
      </c>
      <c r="CH217" s="57">
        <v>363763.84796230443</v>
      </c>
      <c r="CI217" s="57">
        <v>500294.71537413431</v>
      </c>
      <c r="CJ217" s="57">
        <v>625806.93046946533</v>
      </c>
      <c r="CK217" s="57">
        <v>463922.39591256739</v>
      </c>
      <c r="CL217" s="57">
        <v>375005.38461394946</v>
      </c>
      <c r="CM217" s="57">
        <v>362797.70361088286</v>
      </c>
      <c r="CN217" s="57">
        <v>376487.79297140869</v>
      </c>
      <c r="CO217" s="57">
        <v>486781.1142813926</v>
      </c>
      <c r="CP217" s="57">
        <v>501306.23511362943</v>
      </c>
      <c r="CQ217" s="57">
        <v>375800.76142828009</v>
      </c>
      <c r="CR217" s="57">
        <v>489381.59986632451</v>
      </c>
      <c r="CS217" s="57">
        <v>5296046.7177479528</v>
      </c>
    </row>
    <row r="218" spans="2:97" ht="15.75" x14ac:dyDescent="0.25">
      <c r="D218" s="150" t="s">
        <v>305</v>
      </c>
      <c r="F218" s="150" t="s">
        <v>305</v>
      </c>
      <c r="H218" s="150" t="s">
        <v>305</v>
      </c>
      <c r="K218" s="165" t="s">
        <v>322</v>
      </c>
      <c r="Q218" s="57" t="s">
        <v>632</v>
      </c>
      <c r="V218" s="57" t="s">
        <v>467</v>
      </c>
      <c r="W218" s="57" t="s">
        <v>632</v>
      </c>
      <c r="X218" s="57">
        <v>5</v>
      </c>
      <c r="AC218" s="218" t="s">
        <v>633</v>
      </c>
      <c r="AD218" s="168"/>
      <c r="AE218" s="38">
        <v>6072775.6301199999</v>
      </c>
      <c r="AF218" s="38">
        <v>23824566.719999999</v>
      </c>
      <c r="AG218" s="38">
        <v>21952965.75</v>
      </c>
      <c r="AH218" s="214">
        <v>15243186.063620578</v>
      </c>
      <c r="AI218" s="193">
        <v>5811044.3100000005</v>
      </c>
      <c r="AJ218" s="214">
        <v>17433132.93</v>
      </c>
      <c r="AK218" s="193">
        <v>14398214.049999999</v>
      </c>
      <c r="AL218" s="214">
        <v>17277856.859999999</v>
      </c>
      <c r="AM218" s="193">
        <v>12702655.053017151</v>
      </c>
      <c r="AN218" s="215">
        <v>16938745.060603425</v>
      </c>
      <c r="AO218" s="214">
        <v>17577875.365714282</v>
      </c>
      <c r="AP218" s="214">
        <v>13540164.617836298</v>
      </c>
      <c r="AQ218" s="214">
        <v>13540164.61783631</v>
      </c>
      <c r="AR218" s="214">
        <v>3892968.3121636901</v>
      </c>
      <c r="AS218" s="216">
        <v>0.22330858875425841</v>
      </c>
      <c r="AT218" s="214">
        <v>1703021.4457842689</v>
      </c>
      <c r="AU218" s="216">
        <v>0.11172345720089999</v>
      </c>
      <c r="AV218" s="214">
        <v>8412801.1321636904</v>
      </c>
      <c r="AW218" s="216">
        <v>0.38321934393596413</v>
      </c>
      <c r="AX218" s="214">
        <v>3892968.3121637013</v>
      </c>
      <c r="AY218" s="216">
        <v>0.22330858875425907</v>
      </c>
      <c r="AZ218" s="214">
        <v>1703021.4457842801</v>
      </c>
      <c r="BA218" s="216">
        <v>0.11172345720090072</v>
      </c>
      <c r="BB218" s="214">
        <v>-1.1175870895385742E-8</v>
      </c>
      <c r="BC218" s="216">
        <v>-8.2538663382747206E-16</v>
      </c>
      <c r="BE218" s="38">
        <v>1149925.3959002825</v>
      </c>
      <c r="BF218" s="38">
        <v>1112933.9483335565</v>
      </c>
      <c r="BG218" s="38">
        <v>1149925.3959002825</v>
      </c>
      <c r="BH218" s="38">
        <v>1149925.3959002825</v>
      </c>
      <c r="BI218" s="38">
        <v>1038951.0532001066</v>
      </c>
      <c r="BJ218" s="38">
        <v>1149925.3959002825</v>
      </c>
      <c r="BK218" s="38">
        <v>1112933.9483335565</v>
      </c>
      <c r="BL218" s="38">
        <v>1149925.3959002825</v>
      </c>
      <c r="BM218" s="38">
        <v>1112933.9483335565</v>
      </c>
      <c r="BN218" s="38">
        <v>1149925.3959002825</v>
      </c>
      <c r="BO218" s="38">
        <v>1149925.3959002825</v>
      </c>
      <c r="BP218" s="38">
        <v>1112933.9483335565</v>
      </c>
      <c r="BQ218" s="220">
        <v>13540164.61783631</v>
      </c>
      <c r="BS218" s="57">
        <v>6072775.6301199999</v>
      </c>
      <c r="BT218" s="57">
        <v>23824566.719999999</v>
      </c>
      <c r="BU218" s="57">
        <v>21952965.75</v>
      </c>
      <c r="BV218" s="57">
        <v>15243186.063620578</v>
      </c>
      <c r="BW218" s="57">
        <v>5811044.3100000005</v>
      </c>
      <c r="BX218" s="57">
        <v>17433132.93</v>
      </c>
      <c r="BY218" s="57">
        <v>14398214.049999999</v>
      </c>
      <c r="BZ218" s="57">
        <v>17277856.859999999</v>
      </c>
      <c r="CA218" s="57">
        <v>12702655.053017151</v>
      </c>
      <c r="CB218" s="57">
        <v>16938745.060603425</v>
      </c>
      <c r="CC218" s="57">
        <v>17577875.365714282</v>
      </c>
      <c r="CD218" s="57">
        <v>13540164.617836298</v>
      </c>
      <c r="CE218" s="57">
        <v>13540164.61783631</v>
      </c>
      <c r="CG218" s="57">
        <v>1149925.3959002825</v>
      </c>
      <c r="CH218" s="57">
        <v>1112933.9483335565</v>
      </c>
      <c r="CI218" s="57">
        <v>1149925.3959002825</v>
      </c>
      <c r="CJ218" s="57">
        <v>1149925.3959002825</v>
      </c>
      <c r="CK218" s="57">
        <v>1038951.0532001066</v>
      </c>
      <c r="CL218" s="57">
        <v>1149925.3959002825</v>
      </c>
      <c r="CM218" s="57">
        <v>1112933.9483335565</v>
      </c>
      <c r="CN218" s="57">
        <v>1149925.3959002825</v>
      </c>
      <c r="CO218" s="57">
        <v>1112933.9483335565</v>
      </c>
      <c r="CP218" s="57">
        <v>1149925.3959002825</v>
      </c>
      <c r="CQ218" s="57">
        <v>1149925.3959002825</v>
      </c>
      <c r="CR218" s="57">
        <v>1112933.9483335565</v>
      </c>
      <c r="CS218" s="57">
        <v>13540164.61783631</v>
      </c>
    </row>
    <row r="219" spans="2:97" ht="15.75" x14ac:dyDescent="0.25">
      <c r="D219" s="150" t="s">
        <v>305</v>
      </c>
      <c r="F219" s="150" t="s">
        <v>305</v>
      </c>
      <c r="H219" s="150" t="s">
        <v>305</v>
      </c>
      <c r="K219" s="165" t="s">
        <v>322</v>
      </c>
      <c r="Q219" s="57" t="s">
        <v>634</v>
      </c>
      <c r="V219" s="57" t="s">
        <v>467</v>
      </c>
      <c r="W219" s="57" t="s">
        <v>634</v>
      </c>
      <c r="X219" s="57">
        <v>6</v>
      </c>
      <c r="AC219" s="218" t="s">
        <v>635</v>
      </c>
      <c r="AD219" s="168"/>
      <c r="AE219" s="38">
        <v>6990595.4225999992</v>
      </c>
      <c r="AF219" s="38">
        <v>8180422.5099999998</v>
      </c>
      <c r="AG219" s="38">
        <v>8798718.3699999992</v>
      </c>
      <c r="AH219" s="214">
        <v>10386586.662159469</v>
      </c>
      <c r="AI219" s="193">
        <v>3485881.9099999997</v>
      </c>
      <c r="AJ219" s="214">
        <v>10457645.729999999</v>
      </c>
      <c r="AK219" s="193">
        <v>8317012.5599999996</v>
      </c>
      <c r="AL219" s="214">
        <v>9980415.0719999988</v>
      </c>
      <c r="AM219" s="193">
        <v>8300543.3372567901</v>
      </c>
      <c r="AN219" s="215">
        <v>10403055.884902678</v>
      </c>
      <c r="AO219" s="214">
        <v>9465420.0514285713</v>
      </c>
      <c r="AP219" s="214">
        <v>10696397.280076681</v>
      </c>
      <c r="AQ219" s="214">
        <v>11156636.340504825</v>
      </c>
      <c r="AR219" s="214">
        <v>-698990.61050482653</v>
      </c>
      <c r="AS219" s="216">
        <v>-6.6840150120941855E-2</v>
      </c>
      <c r="AT219" s="214">
        <v>-770049.67834535614</v>
      </c>
      <c r="AU219" s="216">
        <v>-7.41388584520081E-2</v>
      </c>
      <c r="AV219" s="214">
        <v>-2357917.9705048259</v>
      </c>
      <c r="AW219" s="216">
        <v>-0.26798425308671703</v>
      </c>
      <c r="AX219" s="214">
        <v>-238751.55007668212</v>
      </c>
      <c r="AY219" s="216">
        <v>-2.2830334497923575E-2</v>
      </c>
      <c r="AZ219" s="214">
        <v>-309810.61791721173</v>
      </c>
      <c r="BA219" s="216">
        <v>-2.982795291603519E-2</v>
      </c>
      <c r="BB219" s="214">
        <v>-460239.06042814441</v>
      </c>
      <c r="BC219" s="216">
        <v>-4.302748377581251E-2</v>
      </c>
      <c r="BE219" s="38">
        <v>697013.41046301986</v>
      </c>
      <c r="BF219" s="38">
        <v>1043464.6783326908</v>
      </c>
      <c r="BG219" s="38">
        <v>889731.22122433479</v>
      </c>
      <c r="BH219" s="38">
        <v>1060594.5511711116</v>
      </c>
      <c r="BI219" s="38">
        <v>610719.2349426623</v>
      </c>
      <c r="BJ219" s="38">
        <v>842897.32516657782</v>
      </c>
      <c r="BK219" s="38">
        <v>705176.0774090694</v>
      </c>
      <c r="BL219" s="38">
        <v>865298.27892084501</v>
      </c>
      <c r="BM219" s="38">
        <v>963228.20433323947</v>
      </c>
      <c r="BN219" s="38">
        <v>1273881.3921153843</v>
      </c>
      <c r="BO219" s="38">
        <v>1119229.1991306574</v>
      </c>
      <c r="BP219" s="38">
        <v>1085402.767295232</v>
      </c>
      <c r="BQ219" s="220">
        <v>11156636.340504825</v>
      </c>
      <c r="BS219" s="57">
        <v>6990595.4225999992</v>
      </c>
      <c r="BT219" s="57">
        <v>8180422.5099999998</v>
      </c>
      <c r="BU219" s="57">
        <v>8798718.3699999992</v>
      </c>
      <c r="BV219" s="57">
        <v>10386586.662159469</v>
      </c>
      <c r="BW219" s="57">
        <v>3485881.9099999997</v>
      </c>
      <c r="BX219" s="57">
        <v>10457645.729999999</v>
      </c>
      <c r="BY219" s="57">
        <v>8317012.5599999996</v>
      </c>
      <c r="BZ219" s="57">
        <v>9980415.0719999988</v>
      </c>
      <c r="CA219" s="57">
        <v>8300543.3372567901</v>
      </c>
      <c r="CB219" s="57">
        <v>10403055.884902678</v>
      </c>
      <c r="CC219" s="57">
        <v>9465420.0514285713</v>
      </c>
      <c r="CD219" s="57">
        <v>10696397.280076681</v>
      </c>
      <c r="CE219" s="57">
        <v>11156636.340504825</v>
      </c>
      <c r="CG219" s="57">
        <v>697013.41046301986</v>
      </c>
      <c r="CH219" s="57">
        <v>1043464.6783326908</v>
      </c>
      <c r="CI219" s="57">
        <v>889731.22122433479</v>
      </c>
      <c r="CJ219" s="57">
        <v>1060594.5511711116</v>
      </c>
      <c r="CK219" s="57">
        <v>610719.2349426623</v>
      </c>
      <c r="CL219" s="57">
        <v>842897.32516657782</v>
      </c>
      <c r="CM219" s="57">
        <v>705176.0774090694</v>
      </c>
      <c r="CN219" s="57">
        <v>865298.27892084501</v>
      </c>
      <c r="CO219" s="57">
        <v>963228.20433323947</v>
      </c>
      <c r="CP219" s="57">
        <v>1273881.3921153843</v>
      </c>
      <c r="CQ219" s="57">
        <v>1119229.1991306574</v>
      </c>
      <c r="CR219" s="57">
        <v>1085402.767295232</v>
      </c>
      <c r="CS219" s="57">
        <v>11156636.340504825</v>
      </c>
    </row>
    <row r="220" spans="2:97" ht="16.5" hidden="1" x14ac:dyDescent="0.25">
      <c r="B220" s="150" t="s">
        <v>305</v>
      </c>
      <c r="C220" s="150" t="s">
        <v>305</v>
      </c>
      <c r="D220" s="150" t="s">
        <v>305</v>
      </c>
      <c r="E220" s="150" t="s">
        <v>305</v>
      </c>
      <c r="F220" s="150" t="s">
        <v>305</v>
      </c>
      <c r="G220" s="150" t="s">
        <v>305</v>
      </c>
      <c r="H220" s="150" t="s">
        <v>305</v>
      </c>
      <c r="I220" s="150" t="s">
        <v>305</v>
      </c>
      <c r="J220" s="150" t="s">
        <v>305</v>
      </c>
      <c r="Q220" s="57" t="s">
        <v>310</v>
      </c>
      <c r="AC220" s="270"/>
      <c r="AS220" s="271"/>
      <c r="AU220" s="271"/>
      <c r="AW220" s="271"/>
      <c r="AY220" s="271"/>
      <c r="BA220" s="271"/>
      <c r="BB220" s="57"/>
      <c r="BC220" s="271"/>
    </row>
    <row r="221" spans="2:97" ht="17.25" x14ac:dyDescent="0.3">
      <c r="D221" s="150" t="s">
        <v>305</v>
      </c>
      <c r="F221" s="150" t="s">
        <v>305</v>
      </c>
      <c r="H221" s="150" t="s">
        <v>305</v>
      </c>
      <c r="AC221" s="367" t="s">
        <v>636</v>
      </c>
      <c r="AE221" s="276">
        <v>91219376.432720006</v>
      </c>
      <c r="AF221" s="276">
        <v>114218857.47999999</v>
      </c>
      <c r="AG221" s="276">
        <v>115389137.85000001</v>
      </c>
      <c r="AH221" s="276">
        <v>116351621.53140661</v>
      </c>
      <c r="AI221" s="277">
        <v>39366511.299999997</v>
      </c>
      <c r="AJ221" s="276">
        <v>118099533.89999999</v>
      </c>
      <c r="AK221" s="277">
        <v>97552561.409999996</v>
      </c>
      <c r="AL221" s="276">
        <v>117063073.69199999</v>
      </c>
      <c r="AM221" s="277">
        <v>97094688.478545353</v>
      </c>
      <c r="AN221" s="277">
        <v>116809494.46286124</v>
      </c>
      <c r="AO221" s="276">
        <v>118230127.00000003</v>
      </c>
      <c r="AP221" s="276">
        <v>119071847.95068067</v>
      </c>
      <c r="AQ221" s="276">
        <v>123947217.05229934</v>
      </c>
      <c r="AR221" s="276">
        <v>-5847683.1522993445</v>
      </c>
      <c r="AS221" s="278">
        <v>-4.9514870712790725E-2</v>
      </c>
      <c r="AT221" s="276">
        <v>-7595595.5208927244</v>
      </c>
      <c r="AU221" s="278">
        <v>-6.5281389472019155E-2</v>
      </c>
      <c r="AV221" s="276">
        <v>-8558079.2022993267</v>
      </c>
      <c r="AW221" s="278">
        <v>-7.4167112795524945E-2</v>
      </c>
      <c r="AX221" s="276">
        <v>-972314.05068068206</v>
      </c>
      <c r="AY221" s="278">
        <v>-8.2330049795453272E-3</v>
      </c>
      <c r="AZ221" s="276">
        <v>-2720226.4192740619</v>
      </c>
      <c r="BA221" s="278">
        <v>-2.3379359767150262E-2</v>
      </c>
      <c r="BB221" s="276">
        <v>-4875369.1016186625</v>
      </c>
      <c r="BC221" s="278">
        <v>-4.0944767260503348E-2</v>
      </c>
      <c r="BE221" s="342">
        <v>10657640.968482004</v>
      </c>
      <c r="BF221" s="342">
        <v>10155036.933789425</v>
      </c>
      <c r="BG221" s="342">
        <v>10521452.568290794</v>
      </c>
      <c r="BH221" s="342">
        <v>10570844.031616079</v>
      </c>
      <c r="BI221" s="342">
        <v>9517755.2204708289</v>
      </c>
      <c r="BJ221" s="342">
        <v>10478242.99440171</v>
      </c>
      <c r="BK221" s="342">
        <v>10145233.404638974</v>
      </c>
      <c r="BL221" s="342">
        <v>10479495.967295339</v>
      </c>
      <c r="BM221" s="342">
        <v>10193434.304667221</v>
      </c>
      <c r="BN221" s="342">
        <v>10540164.168242583</v>
      </c>
      <c r="BO221" s="342">
        <v>10488985.731038012</v>
      </c>
      <c r="BP221" s="342">
        <v>10198930.759366356</v>
      </c>
      <c r="BQ221" s="342">
        <v>123947217.05229932</v>
      </c>
    </row>
    <row r="222" spans="2:97" ht="16.5" x14ac:dyDescent="0.25">
      <c r="D222" s="150" t="s">
        <v>305</v>
      </c>
      <c r="F222" s="150" t="s">
        <v>305</v>
      </c>
      <c r="H222" s="150" t="s">
        <v>305</v>
      </c>
      <c r="AC222" s="366"/>
      <c r="AS222" s="271"/>
      <c r="AU222" s="271"/>
      <c r="AW222" s="271"/>
      <c r="AY222" s="271"/>
      <c r="BA222" s="271"/>
      <c r="BB222" s="57"/>
      <c r="BC222" s="271"/>
    </row>
    <row r="223" spans="2:97" ht="16.5" x14ac:dyDescent="0.25">
      <c r="D223" s="150" t="s">
        <v>305</v>
      </c>
      <c r="F223" s="150" t="s">
        <v>305</v>
      </c>
      <c r="H223" s="150" t="s">
        <v>305</v>
      </c>
      <c r="Q223" s="269" t="s">
        <v>462</v>
      </c>
      <c r="R223" s="269"/>
      <c r="S223" s="269"/>
      <c r="AC223" s="270" t="s">
        <v>637</v>
      </c>
      <c r="AS223" s="271"/>
      <c r="AU223" s="271"/>
      <c r="AW223" s="271"/>
      <c r="AY223" s="271"/>
      <c r="BA223" s="271"/>
      <c r="BB223" s="57"/>
      <c r="BC223" s="271"/>
    </row>
    <row r="224" spans="2:97" ht="16.5" hidden="1" x14ac:dyDescent="0.25">
      <c r="B224" s="150" t="s">
        <v>305</v>
      </c>
      <c r="C224" s="150" t="s">
        <v>305</v>
      </c>
      <c r="D224" s="150" t="s">
        <v>305</v>
      </c>
      <c r="E224" s="150" t="s">
        <v>305</v>
      </c>
      <c r="F224" s="150" t="s">
        <v>305</v>
      </c>
      <c r="G224" s="150" t="s">
        <v>305</v>
      </c>
      <c r="H224" s="150" t="s">
        <v>305</v>
      </c>
      <c r="I224" s="150" t="s">
        <v>305</v>
      </c>
      <c r="J224" s="150" t="s">
        <v>305</v>
      </c>
      <c r="Q224" s="57" t="s">
        <v>638</v>
      </c>
      <c r="AC224" s="366"/>
      <c r="AS224" s="271"/>
      <c r="AU224" s="271"/>
      <c r="AW224" s="271"/>
      <c r="AY224" s="271"/>
      <c r="BA224" s="271"/>
      <c r="BB224" s="57"/>
      <c r="BC224" s="271"/>
    </row>
    <row r="225" spans="2:97" ht="15.75" x14ac:dyDescent="0.25">
      <c r="D225" s="150" t="s">
        <v>305</v>
      </c>
      <c r="F225" s="150" t="s">
        <v>305</v>
      </c>
      <c r="H225" s="150" t="s">
        <v>305</v>
      </c>
      <c r="K225" s="165" t="s">
        <v>322</v>
      </c>
      <c r="Q225" s="57" t="s">
        <v>465</v>
      </c>
      <c r="V225" s="57" t="s">
        <v>462</v>
      </c>
      <c r="W225" s="57" t="s">
        <v>465</v>
      </c>
      <c r="X225" s="57">
        <v>2</v>
      </c>
      <c r="AC225" s="218" t="s">
        <v>639</v>
      </c>
      <c r="AD225" s="168"/>
      <c r="AE225" s="38">
        <v>1075.4922777238583</v>
      </c>
      <c r="AF225" s="38">
        <v>1057.2027376712306</v>
      </c>
      <c r="AG225" s="38">
        <v>1043.171000693837</v>
      </c>
      <c r="AH225" s="214">
        <v>1079.3850545236464</v>
      </c>
      <c r="AI225" s="193">
        <v>1043.5333057589196</v>
      </c>
      <c r="AJ225" s="214">
        <v>1043.5333057589196</v>
      </c>
      <c r="AK225" s="193">
        <v>1047.1428583723632</v>
      </c>
      <c r="AL225" s="214">
        <v>1047.1428583723632</v>
      </c>
      <c r="AM225" s="193">
        <v>1084.2956142515477</v>
      </c>
      <c r="AN225" s="215">
        <v>1048.4243950171865</v>
      </c>
      <c r="AO225" s="214">
        <v>1056.5025036849497</v>
      </c>
      <c r="AP225" s="214">
        <v>1097.1642515465724</v>
      </c>
      <c r="AQ225" s="214">
        <v>1097.1642515465728</v>
      </c>
      <c r="AR225" s="214">
        <v>-53.630945787653218</v>
      </c>
      <c r="AS225" s="216">
        <v>-5.1393611963970423E-2</v>
      </c>
      <c r="AT225" s="214">
        <v>-17.779197022926382</v>
      </c>
      <c r="AU225" s="216">
        <v>-1.6471598294246059E-2</v>
      </c>
      <c r="AV225" s="214">
        <v>-53.993250852735855</v>
      </c>
      <c r="AW225" s="216">
        <v>-5.1758772834773689E-2</v>
      </c>
      <c r="AX225" s="214">
        <v>-53.630945787652763</v>
      </c>
      <c r="AY225" s="216">
        <v>-5.1393611963969986E-2</v>
      </c>
      <c r="AZ225" s="214">
        <v>-17.779197022925928</v>
      </c>
      <c r="BA225" s="216">
        <v>-1.6471598294245635E-2</v>
      </c>
      <c r="BB225" s="214">
        <v>-4.5474735088646412E-13</v>
      </c>
      <c r="BC225" s="216">
        <v>-4.1447518021613286E-16</v>
      </c>
      <c r="BE225" s="38">
        <v>1140.2698987283809</v>
      </c>
      <c r="BF225" s="38">
        <v>1086.8839327142962</v>
      </c>
      <c r="BG225" s="38">
        <v>1099.7434175687652</v>
      </c>
      <c r="BH225" s="38">
        <v>1062.4103663167602</v>
      </c>
      <c r="BI225" s="38">
        <v>1128.0728071099143</v>
      </c>
      <c r="BJ225" s="38">
        <v>1119.6982628401274</v>
      </c>
      <c r="BK225" s="38">
        <v>1136.0508086988857</v>
      </c>
      <c r="BL225" s="38">
        <v>1116.4501587807379</v>
      </c>
      <c r="BM225" s="38">
        <v>1084.6683773059237</v>
      </c>
      <c r="BN225" s="38">
        <v>1046.3571035157302</v>
      </c>
      <c r="BO225" s="38">
        <v>1081.1071425906712</v>
      </c>
      <c r="BP225" s="38">
        <v>1066.8536441355923</v>
      </c>
      <c r="BQ225" s="220">
        <v>1097.1642515465728</v>
      </c>
      <c r="BS225" s="57">
        <v>2243164.9985714285</v>
      </c>
      <c r="BT225" s="57">
        <v>2205022.8528571427</v>
      </c>
      <c r="BU225" s="57">
        <v>2175752.1878571426</v>
      </c>
      <c r="BV225" s="57">
        <v>2257458.2845823895</v>
      </c>
      <c r="BW225" s="57">
        <v>733457.81928571418</v>
      </c>
      <c r="BX225" s="57">
        <v>2200373.4578571427</v>
      </c>
      <c r="BY225" s="57">
        <v>1825023.402142857</v>
      </c>
      <c r="BZ225" s="57">
        <v>2190028.0825714283</v>
      </c>
      <c r="CA225" s="57">
        <v>1889775.4542544524</v>
      </c>
      <c r="CB225" s="57">
        <v>2192706.2324707941</v>
      </c>
      <c r="CC225" s="57">
        <v>2209601.0312818144</v>
      </c>
      <c r="CD225" s="57">
        <v>2288366.4510932015</v>
      </c>
      <c r="CE225" s="57">
        <v>2288366.4510932025</v>
      </c>
      <c r="CG225" s="57">
        <v>201987.40986074536</v>
      </c>
      <c r="CH225" s="57">
        <v>186324.51258521181</v>
      </c>
      <c r="CI225" s="57">
        <v>194808.54898813105</v>
      </c>
      <c r="CJ225" s="57">
        <v>188195.3722893509</v>
      </c>
      <c r="CK225" s="57">
        <v>180491.64913758627</v>
      </c>
      <c r="CL225" s="57">
        <v>198343.35027950016</v>
      </c>
      <c r="CM225" s="57">
        <v>194753.19013524998</v>
      </c>
      <c r="CN225" s="57">
        <v>197767.98112641988</v>
      </c>
      <c r="CO225" s="57">
        <v>185944.69992155451</v>
      </c>
      <c r="CP225" s="57">
        <v>185351.69731677641</v>
      </c>
      <c r="CQ225" s="57">
        <v>191507.3192385115</v>
      </c>
      <c r="CR225" s="57">
        <v>182890.72021416458</v>
      </c>
      <c r="CS225" s="57">
        <v>2288366.4510932025</v>
      </c>
    </row>
    <row r="226" spans="2:97" ht="15.75" x14ac:dyDescent="0.25">
      <c r="D226" s="150" t="s">
        <v>305</v>
      </c>
      <c r="F226" s="150" t="s">
        <v>305</v>
      </c>
      <c r="H226" s="150" t="s">
        <v>305</v>
      </c>
      <c r="K226" s="165" t="s">
        <v>322</v>
      </c>
      <c r="Q226" s="57" t="s">
        <v>640</v>
      </c>
      <c r="V226" s="57" t="s">
        <v>462</v>
      </c>
      <c r="W226" s="57" t="s">
        <v>640</v>
      </c>
      <c r="X226" s="57">
        <v>3</v>
      </c>
      <c r="AC226" s="218" t="s">
        <v>641</v>
      </c>
      <c r="AD226" s="168"/>
      <c r="AE226" s="38">
        <v>3.8914548317565036</v>
      </c>
      <c r="AF226" s="38">
        <v>4.2970188356164289</v>
      </c>
      <c r="AG226" s="38">
        <v>5.1171824325666408</v>
      </c>
      <c r="AH226" s="214">
        <v>5.0337337240446196</v>
      </c>
      <c r="AI226" s="193">
        <v>17.372781004955264</v>
      </c>
      <c r="AJ226" s="214">
        <v>17.372781004955264</v>
      </c>
      <c r="AK226" s="193">
        <v>19.572740044688452</v>
      </c>
      <c r="AL226" s="214">
        <v>19.572740044688452</v>
      </c>
      <c r="AM226" s="193">
        <v>5.0337289103727203</v>
      </c>
      <c r="AN226" s="215">
        <v>17.149587922154772</v>
      </c>
      <c r="AO226" s="214">
        <v>19.094529668504585</v>
      </c>
      <c r="AP226" s="214">
        <v>17.948772331892197</v>
      </c>
      <c r="AQ226" s="214">
        <v>17.948772331892197</v>
      </c>
      <c r="AR226" s="214">
        <v>-0.57599132693693278</v>
      </c>
      <c r="AS226" s="216">
        <v>-3.3154814233405806E-2</v>
      </c>
      <c r="AT226" s="214">
        <v>-12.915038607847578</v>
      </c>
      <c r="AU226" s="216">
        <v>-2.5656976145075681</v>
      </c>
      <c r="AV226" s="214">
        <v>-12.831589899325557</v>
      </c>
      <c r="AW226" s="216">
        <v>-2.5075498222738908</v>
      </c>
      <c r="AX226" s="214">
        <v>-0.57599132693693278</v>
      </c>
      <c r="AY226" s="216">
        <v>-3.3154814233405806E-2</v>
      </c>
      <c r="AZ226" s="214">
        <v>-12.915038607847578</v>
      </c>
      <c r="BA226" s="216">
        <v>-2.5656976145075681</v>
      </c>
      <c r="BB226" s="214">
        <v>0</v>
      </c>
      <c r="BC226" s="216">
        <v>0</v>
      </c>
      <c r="BE226" s="38">
        <v>17.949024951255613</v>
      </c>
      <c r="BF226" s="38">
        <v>17.948585879304144</v>
      </c>
      <c r="BG226" s="38">
        <v>17.949024951255613</v>
      </c>
      <c r="BH226" s="38">
        <v>17.949024951255613</v>
      </c>
      <c r="BI226" s="38">
        <v>17.948735450853182</v>
      </c>
      <c r="BJ226" s="38">
        <v>17.949024951255613</v>
      </c>
      <c r="BK226" s="38">
        <v>17.948585879304144</v>
      </c>
      <c r="BL226" s="38">
        <v>17.949024951255613</v>
      </c>
      <c r="BM226" s="38">
        <v>17.948585879304144</v>
      </c>
      <c r="BN226" s="38">
        <v>17.949024951255613</v>
      </c>
      <c r="BO226" s="38">
        <v>17.949024951255613</v>
      </c>
      <c r="BP226" s="38">
        <v>17.948585879304151</v>
      </c>
      <c r="BQ226" s="220">
        <v>17.948772331892201</v>
      </c>
      <c r="BS226" s="57">
        <v>8116.4462571428576</v>
      </c>
      <c r="BT226" s="57">
        <v>8962.3535714285699</v>
      </c>
      <c r="BU226" s="57">
        <v>10672.958571428569</v>
      </c>
      <c r="BV226" s="57">
        <v>10527.701722478638</v>
      </c>
      <c r="BW226" s="57">
        <v>12210.632857142858</v>
      </c>
      <c r="BX226" s="57">
        <v>36631.898571428574</v>
      </c>
      <c r="BY226" s="57">
        <v>34112.545714285712</v>
      </c>
      <c r="BZ226" s="57">
        <v>40935.054857142852</v>
      </c>
      <c r="CA226" s="57">
        <v>8773.0847687321984</v>
      </c>
      <c r="CB226" s="57">
        <v>35867.16266803215</v>
      </c>
      <c r="CC226" s="57">
        <v>39934.872184600543</v>
      </c>
      <c r="CD226" s="57">
        <v>37435.933940350878</v>
      </c>
      <c r="CE226" s="57">
        <v>37435.933940350878</v>
      </c>
      <c r="CG226" s="57">
        <v>3179.4902798654189</v>
      </c>
      <c r="CH226" s="57">
        <v>3076.9260772891093</v>
      </c>
      <c r="CI226" s="57">
        <v>3179.4902798654189</v>
      </c>
      <c r="CJ226" s="57">
        <v>3179.4902798654189</v>
      </c>
      <c r="CK226" s="57">
        <v>2871.7976721365089</v>
      </c>
      <c r="CL226" s="57">
        <v>3179.4902798654189</v>
      </c>
      <c r="CM226" s="57">
        <v>3076.9260772891093</v>
      </c>
      <c r="CN226" s="57">
        <v>3179.4902798654189</v>
      </c>
      <c r="CO226" s="57">
        <v>3076.9260772891093</v>
      </c>
      <c r="CP226" s="57">
        <v>3179.4902798654189</v>
      </c>
      <c r="CQ226" s="57">
        <v>3179.4902798654189</v>
      </c>
      <c r="CR226" s="57">
        <v>3076.9260772891107</v>
      </c>
      <c r="CS226" s="57">
        <v>37435.933940350886</v>
      </c>
    </row>
    <row r="227" spans="2:97" ht="15.75" x14ac:dyDescent="0.25">
      <c r="D227" s="150" t="s">
        <v>305</v>
      </c>
      <c r="F227" s="150" t="s">
        <v>305</v>
      </c>
      <c r="H227" s="150" t="s">
        <v>305</v>
      </c>
      <c r="K227" s="165" t="s">
        <v>322</v>
      </c>
      <c r="Q227" s="57" t="s">
        <v>642</v>
      </c>
      <c r="V227" s="57" t="s">
        <v>462</v>
      </c>
      <c r="W227" s="57" t="s">
        <v>642</v>
      </c>
      <c r="X227" s="57">
        <v>4</v>
      </c>
      <c r="AC227" s="218" t="s">
        <v>643</v>
      </c>
      <c r="AD227" s="168"/>
      <c r="AE227" s="38">
        <v>43.105539257957375</v>
      </c>
      <c r="AF227" s="38">
        <v>51.236851369862904</v>
      </c>
      <c r="AG227" s="38">
        <v>43.121264632735546</v>
      </c>
      <c r="AH227" s="214">
        <v>42.293484672146022</v>
      </c>
      <c r="AI227" s="193">
        <v>49.218267405417052</v>
      </c>
      <c r="AJ227" s="214">
        <v>49.218267405417059</v>
      </c>
      <c r="AK227" s="193">
        <v>40.83839698623445</v>
      </c>
      <c r="AL227" s="214">
        <v>40.838396986234457</v>
      </c>
      <c r="AM227" s="193">
        <v>42.600512657500353</v>
      </c>
      <c r="AN227" s="215">
        <v>40.825053541855986</v>
      </c>
      <c r="AO227" s="214">
        <v>41.614952436164636</v>
      </c>
      <c r="AP227" s="214">
        <v>41.877234153432298</v>
      </c>
      <c r="AQ227" s="214">
        <v>41.877234153432298</v>
      </c>
      <c r="AR227" s="214">
        <v>7.3410332519847614</v>
      </c>
      <c r="AS227" s="216">
        <v>0.14915261424210136</v>
      </c>
      <c r="AT227" s="214">
        <v>0.4162505187137242</v>
      </c>
      <c r="AU227" s="216">
        <v>9.841953717941377E-3</v>
      </c>
      <c r="AV227" s="214">
        <v>1.2440304793032482</v>
      </c>
      <c r="AW227" s="216">
        <v>2.8849582448443344E-2</v>
      </c>
      <c r="AX227" s="214">
        <v>7.3410332519847614</v>
      </c>
      <c r="AY227" s="216">
        <v>0.14915261424210136</v>
      </c>
      <c r="AZ227" s="214">
        <v>0.4162505187137242</v>
      </c>
      <c r="BA227" s="216">
        <v>9.841953717941377E-3</v>
      </c>
      <c r="BB227" s="214">
        <v>0</v>
      </c>
      <c r="BC227" s="216">
        <v>0</v>
      </c>
      <c r="BE227" s="38">
        <v>33.793615428034556</v>
      </c>
      <c r="BF227" s="38">
        <v>33.884938059812598</v>
      </c>
      <c r="BG227" s="38">
        <v>47.343626071211887</v>
      </c>
      <c r="BH227" s="38">
        <v>60.8837893386183</v>
      </c>
      <c r="BI227" s="38">
        <v>48.731681531521659</v>
      </c>
      <c r="BJ227" s="38">
        <v>33.819183417573548</v>
      </c>
      <c r="BK227" s="38">
        <v>33.790725701338417</v>
      </c>
      <c r="BL227" s="38">
        <v>33.935454143626444</v>
      </c>
      <c r="BM227" s="38">
        <v>47.667520664065101</v>
      </c>
      <c r="BN227" s="38">
        <v>47.430484181971664</v>
      </c>
      <c r="BO227" s="38">
        <v>33.891891366397218</v>
      </c>
      <c r="BP227" s="38">
        <v>47.881394098166226</v>
      </c>
      <c r="BQ227" s="220">
        <v>41.877234153432298</v>
      </c>
      <c r="BS227" s="57">
        <v>89905.654285714278</v>
      </c>
      <c r="BT227" s="57">
        <v>106865.43285714285</v>
      </c>
      <c r="BU227" s="57">
        <v>89938.452857142853</v>
      </c>
      <c r="BV227" s="57">
        <v>88453.86264786635</v>
      </c>
      <c r="BW227" s="57">
        <v>34593.551428571431</v>
      </c>
      <c r="BX227" s="57">
        <v>103780.65428571429</v>
      </c>
      <c r="BY227" s="57">
        <v>71175.608571428573</v>
      </c>
      <c r="BZ227" s="57">
        <v>85410.730285714293</v>
      </c>
      <c r="CA227" s="57">
        <v>74246.729490251062</v>
      </c>
      <c r="CB227" s="57">
        <v>85382.741729043861</v>
      </c>
      <c r="CC227" s="57">
        <v>87034.759973567794</v>
      </c>
      <c r="CD227" s="57">
        <v>87343.766046155273</v>
      </c>
      <c r="CE227" s="57">
        <v>87343.766046155273</v>
      </c>
      <c r="CG227" s="57">
        <v>5986.2010369220407</v>
      </c>
      <c r="CH227" s="57">
        <v>5808.8949315936734</v>
      </c>
      <c r="CI227" s="57">
        <v>8386.4499222544728</v>
      </c>
      <c r="CJ227" s="57">
        <v>10784.954443442844</v>
      </c>
      <c r="CK227" s="57">
        <v>7797.0690450434649</v>
      </c>
      <c r="CL227" s="57">
        <v>5990.7301505889782</v>
      </c>
      <c r="CM227" s="57">
        <v>5792.7441069804445</v>
      </c>
      <c r="CN227" s="57">
        <v>6011.3263470019883</v>
      </c>
      <c r="CO227" s="57">
        <v>8171.6430674406811</v>
      </c>
      <c r="CP227" s="57">
        <v>8401.8359679944606</v>
      </c>
      <c r="CQ227" s="57">
        <v>6003.6096366436032</v>
      </c>
      <c r="CR227" s="57">
        <v>8208.3073902486358</v>
      </c>
      <c r="CS227" s="57">
        <v>87343.766046155273</v>
      </c>
    </row>
    <row r="228" spans="2:97" ht="15.75" x14ac:dyDescent="0.25">
      <c r="D228" s="150" t="s">
        <v>305</v>
      </c>
      <c r="F228" s="150" t="s">
        <v>305</v>
      </c>
      <c r="H228" s="150" t="s">
        <v>305</v>
      </c>
      <c r="K228" s="165" t="s">
        <v>322</v>
      </c>
      <c r="Q228" s="57" t="s">
        <v>644</v>
      </c>
      <c r="V228" s="57" t="s">
        <v>462</v>
      </c>
      <c r="W228" s="57" t="s">
        <v>644</v>
      </c>
      <c r="X228" s="57">
        <v>5</v>
      </c>
      <c r="AC228" s="218" t="s">
        <v>645</v>
      </c>
      <c r="AD228" s="168"/>
      <c r="AE228" s="38">
        <v>26.542765727144189</v>
      </c>
      <c r="AF228" s="38">
        <v>75.960284246575185</v>
      </c>
      <c r="AG228" s="38">
        <v>93.058806171062912</v>
      </c>
      <c r="AH228" s="214">
        <v>75.31994855194759</v>
      </c>
      <c r="AI228" s="193">
        <v>91.374452746127048</v>
      </c>
      <c r="AJ228" s="214">
        <v>91.374452746127048</v>
      </c>
      <c r="AK228" s="193">
        <v>94.15834441255015</v>
      </c>
      <c r="AL228" s="214">
        <v>94.158344412550164</v>
      </c>
      <c r="AM228" s="193">
        <v>75.319876524792463</v>
      </c>
      <c r="AN228" s="215">
        <v>91.018686804175658</v>
      </c>
      <c r="AO228" s="214">
        <v>93.757635476323742</v>
      </c>
      <c r="AP228" s="214">
        <v>75.863294772371205</v>
      </c>
      <c r="AQ228" s="214">
        <v>75.863294772371191</v>
      </c>
      <c r="AR228" s="214">
        <v>15.511157973755857</v>
      </c>
      <c r="AS228" s="216">
        <v>0.16975377151479909</v>
      </c>
      <c r="AT228" s="214">
        <v>-0.54334622042360081</v>
      </c>
      <c r="AU228" s="216">
        <v>-7.2138421609364099E-3</v>
      </c>
      <c r="AV228" s="214">
        <v>17.195511398691721</v>
      </c>
      <c r="AW228" s="216">
        <v>0.18478113040782537</v>
      </c>
      <c r="AX228" s="214">
        <v>15.511157973755843</v>
      </c>
      <c r="AY228" s="216">
        <v>0.16975377151479892</v>
      </c>
      <c r="AZ228" s="214">
        <v>-0.54334622042361502</v>
      </c>
      <c r="BA228" s="216">
        <v>-7.2138421609365981E-3</v>
      </c>
      <c r="BB228" s="214">
        <v>1.4210854715202004E-14</v>
      </c>
      <c r="BC228" s="216">
        <v>1.8732187624913808E-16</v>
      </c>
      <c r="BE228" s="38">
        <v>75.864362507638972</v>
      </c>
      <c r="BF228" s="38">
        <v>75.862506701332805</v>
      </c>
      <c r="BG228" s="38">
        <v>75.864362507638972</v>
      </c>
      <c r="BH228" s="38">
        <v>75.864362507638972</v>
      </c>
      <c r="BI228" s="38">
        <v>75.863138888888912</v>
      </c>
      <c r="BJ228" s="38">
        <v>75.864362507638972</v>
      </c>
      <c r="BK228" s="38">
        <v>75.862506701332805</v>
      </c>
      <c r="BL228" s="38">
        <v>75.864362507638972</v>
      </c>
      <c r="BM228" s="38">
        <v>75.862506701332805</v>
      </c>
      <c r="BN228" s="38">
        <v>75.864362507638972</v>
      </c>
      <c r="BO228" s="38">
        <v>75.864362507638972</v>
      </c>
      <c r="BP228" s="38">
        <v>75.862506701332805</v>
      </c>
      <c r="BQ228" s="220">
        <v>75.863294772371205</v>
      </c>
      <c r="BS228" s="57">
        <v>55360.511904761908</v>
      </c>
      <c r="BT228" s="57">
        <v>158431.44999999998</v>
      </c>
      <c r="BU228" s="57">
        <v>194093.68261904764</v>
      </c>
      <c r="BV228" s="57">
        <v>157526.39999999973</v>
      </c>
      <c r="BW228" s="57">
        <v>64223.447857142855</v>
      </c>
      <c r="BX228" s="57">
        <v>192670.34357142856</v>
      </c>
      <c r="BY228" s="57">
        <v>164104.81214285715</v>
      </c>
      <c r="BZ228" s="57">
        <v>196925.7745714286</v>
      </c>
      <c r="CA228" s="57">
        <v>131271.9999999998</v>
      </c>
      <c r="CB228" s="57">
        <v>190359.21214285708</v>
      </c>
      <c r="CC228" s="57">
        <v>196087.53156424774</v>
      </c>
      <c r="CD228" s="57">
        <v>158228.83253968233</v>
      </c>
      <c r="CE228" s="57">
        <v>158228.83253968231</v>
      </c>
      <c r="CG228" s="57">
        <v>13438.613174603166</v>
      </c>
      <c r="CH228" s="57">
        <v>13005.109523809484</v>
      </c>
      <c r="CI228" s="57">
        <v>13438.613174603166</v>
      </c>
      <c r="CJ228" s="57">
        <v>13438.613174603166</v>
      </c>
      <c r="CK228" s="57">
        <v>12138.102222222225</v>
      </c>
      <c r="CL228" s="57">
        <v>13438.613174603166</v>
      </c>
      <c r="CM228" s="57">
        <v>13005.109523809484</v>
      </c>
      <c r="CN228" s="57">
        <v>13438.613174603166</v>
      </c>
      <c r="CO228" s="57">
        <v>13005.109523809484</v>
      </c>
      <c r="CP228" s="57">
        <v>13438.613174603166</v>
      </c>
      <c r="CQ228" s="57">
        <v>13438.613174603166</v>
      </c>
      <c r="CR228" s="57">
        <v>13005.109523809484</v>
      </c>
      <c r="CS228" s="57">
        <v>158228.83253968233</v>
      </c>
    </row>
    <row r="229" spans="2:97" ht="15.75" x14ac:dyDescent="0.25">
      <c r="D229" s="150" t="s">
        <v>305</v>
      </c>
      <c r="F229" s="150" t="s">
        <v>305</v>
      </c>
      <c r="H229" s="150" t="s">
        <v>305</v>
      </c>
      <c r="K229" s="165" t="s">
        <v>322</v>
      </c>
      <c r="Q229" s="57" t="s">
        <v>646</v>
      </c>
      <c r="V229" s="57" t="s">
        <v>462</v>
      </c>
      <c r="W229" s="57" t="s">
        <v>646</v>
      </c>
      <c r="X229" s="57">
        <v>6</v>
      </c>
      <c r="AC229" s="218" t="s">
        <v>647</v>
      </c>
      <c r="AD229" s="168"/>
      <c r="AE229" s="38">
        <v>110.0143234814866</v>
      </c>
      <c r="AF229" s="38">
        <v>121.5687195205477</v>
      </c>
      <c r="AG229" s="38">
        <v>114.96510164061982</v>
      </c>
      <c r="AH229" s="214">
        <v>126.91331267691602</v>
      </c>
      <c r="AI229" s="193">
        <v>119.39069455002216</v>
      </c>
      <c r="AJ229" s="214">
        <v>119.39069455002216</v>
      </c>
      <c r="AK229" s="193">
        <v>113.61559776131516</v>
      </c>
      <c r="AL229" s="214">
        <v>113.61559776131516</v>
      </c>
      <c r="AM229" s="193">
        <v>121.38432741857922</v>
      </c>
      <c r="AN229" s="215">
        <v>120.43936510493933</v>
      </c>
      <c r="AO229" s="214">
        <v>108.9145579186513</v>
      </c>
      <c r="AP229" s="214">
        <v>121.372815860909</v>
      </c>
      <c r="AQ229" s="214">
        <v>121.37281586090899</v>
      </c>
      <c r="AR229" s="214">
        <v>-1.982121310886825</v>
      </c>
      <c r="AS229" s="216">
        <v>-1.6601974872140126E-2</v>
      </c>
      <c r="AT229" s="214">
        <v>5.5404968160070354</v>
      </c>
      <c r="AU229" s="216">
        <v>4.3655757612375237E-2</v>
      </c>
      <c r="AV229" s="214">
        <v>-6.407714220289165</v>
      </c>
      <c r="AW229" s="216">
        <v>-5.5736168009659477E-2</v>
      </c>
      <c r="AX229" s="214">
        <v>-1.9821213108868392</v>
      </c>
      <c r="AY229" s="216">
        <v>-1.6601974872140244E-2</v>
      </c>
      <c r="AZ229" s="214">
        <v>5.5404968160070212</v>
      </c>
      <c r="BA229" s="216">
        <v>4.3655757612375126E-2</v>
      </c>
      <c r="BB229" s="214">
        <v>1.4210854715202004E-14</v>
      </c>
      <c r="BC229" s="216">
        <v>1.1708432909299377E-16</v>
      </c>
      <c r="BE229" s="38">
        <v>85.225332382620053</v>
      </c>
      <c r="BF229" s="38">
        <v>140.54279022723264</v>
      </c>
      <c r="BG229" s="38">
        <v>113.12233968426939</v>
      </c>
      <c r="BH229" s="38">
        <v>137.63339237149927</v>
      </c>
      <c r="BI229" s="38">
        <v>81.937370381222166</v>
      </c>
      <c r="BJ229" s="38">
        <v>106.12557793878173</v>
      </c>
      <c r="BK229" s="38">
        <v>89.413725680052323</v>
      </c>
      <c r="BL229" s="38">
        <v>109.40470214395944</v>
      </c>
      <c r="BM229" s="38">
        <v>128.29863114676832</v>
      </c>
      <c r="BN229" s="38">
        <v>168.51117299377231</v>
      </c>
      <c r="BO229" s="38">
        <v>146.38144970249814</v>
      </c>
      <c r="BP229" s="38">
        <v>146.69566526217292</v>
      </c>
      <c r="BQ229" s="220">
        <v>121.37281586090899</v>
      </c>
      <c r="BS229" s="57">
        <v>229457.97462857142</v>
      </c>
      <c r="BT229" s="57">
        <v>253557.61499999999</v>
      </c>
      <c r="BU229" s="57">
        <v>239783.86214285716</v>
      </c>
      <c r="BV229" s="57">
        <v>265430.30953188246</v>
      </c>
      <c r="BW229" s="57">
        <v>83914.943571428579</v>
      </c>
      <c r="BX229" s="57">
        <v>251744.83071428572</v>
      </c>
      <c r="BY229" s="57">
        <v>198016.08071428572</v>
      </c>
      <c r="BZ229" s="57">
        <v>237619.29685714285</v>
      </c>
      <c r="CA229" s="57">
        <v>211555.88888474496</v>
      </c>
      <c r="CB229" s="57">
        <v>251890.50136142323</v>
      </c>
      <c r="CC229" s="57">
        <v>227787.17386780487</v>
      </c>
      <c r="CD229" s="57">
        <v>253148.49576925652</v>
      </c>
      <c r="CE229" s="57">
        <v>253148.49576925649</v>
      </c>
      <c r="CG229" s="57">
        <v>15096.815378257315</v>
      </c>
      <c r="CH229" s="57">
        <v>24093.250528654491</v>
      </c>
      <c r="CI229" s="57">
        <v>20038.491251671479</v>
      </c>
      <c r="CJ229" s="57">
        <v>24380.379124687381</v>
      </c>
      <c r="CK229" s="57">
        <v>13109.979260995548</v>
      </c>
      <c r="CL229" s="57">
        <v>18799.084876075794</v>
      </c>
      <c r="CM229" s="57">
        <v>15328.19499333137</v>
      </c>
      <c r="CN229" s="57">
        <v>19379.948937780973</v>
      </c>
      <c r="CO229" s="57">
        <v>21994.234337490492</v>
      </c>
      <c r="CP229" s="57">
        <v>29850.069184116823</v>
      </c>
      <c r="CQ229" s="57">
        <v>25930.010000300521</v>
      </c>
      <c r="CR229" s="57">
        <v>25148.037895894304</v>
      </c>
      <c r="CS229" s="57">
        <v>253148.49576925649</v>
      </c>
    </row>
    <row r="230" spans="2:97" ht="16.5" hidden="1" x14ac:dyDescent="0.25">
      <c r="B230" s="150" t="s">
        <v>305</v>
      </c>
      <c r="C230" s="150" t="s">
        <v>305</v>
      </c>
      <c r="D230" s="150" t="s">
        <v>305</v>
      </c>
      <c r="E230" s="150" t="s">
        <v>305</v>
      </c>
      <c r="F230" s="150" t="s">
        <v>305</v>
      </c>
      <c r="G230" s="150" t="s">
        <v>305</v>
      </c>
      <c r="H230" s="150" t="s">
        <v>305</v>
      </c>
      <c r="I230" s="150" t="s">
        <v>305</v>
      </c>
      <c r="J230" s="150" t="s">
        <v>305</v>
      </c>
      <c r="Q230" s="57" t="s">
        <v>310</v>
      </c>
      <c r="AC230" s="366"/>
      <c r="AE230" s="368"/>
      <c r="AF230" s="368"/>
      <c r="AG230" s="368"/>
      <c r="AH230" s="368"/>
      <c r="AI230" s="369"/>
      <c r="AJ230" s="368"/>
      <c r="AK230" s="369"/>
      <c r="AL230" s="368"/>
      <c r="AS230" s="271"/>
      <c r="AU230" s="271"/>
      <c r="AW230" s="271"/>
      <c r="AY230" s="271"/>
      <c r="BA230" s="271"/>
      <c r="BB230" s="57"/>
      <c r="BC230" s="271"/>
    </row>
    <row r="231" spans="2:97" ht="17.25" x14ac:dyDescent="0.3">
      <c r="D231" s="150" t="s">
        <v>305</v>
      </c>
      <c r="F231" s="150" t="s">
        <v>305</v>
      </c>
      <c r="H231" s="150" t="s">
        <v>305</v>
      </c>
      <c r="AC231" s="367" t="s">
        <v>648</v>
      </c>
      <c r="AE231" s="303">
        <v>1259.0463610222027</v>
      </c>
      <c r="AF231" s="303">
        <v>1310.2656116438329</v>
      </c>
      <c r="AG231" s="303">
        <v>1299.433355570822</v>
      </c>
      <c r="AH231" s="303">
        <v>1328.9455341487007</v>
      </c>
      <c r="AI231" s="304">
        <v>1320.8895014654408</v>
      </c>
      <c r="AJ231" s="303">
        <v>1320.8895014654408</v>
      </c>
      <c r="AK231" s="304">
        <v>1315.3279375771517</v>
      </c>
      <c r="AL231" s="303">
        <v>1315.3279375771517</v>
      </c>
      <c r="AM231" s="277">
        <v>1328.6340597627925</v>
      </c>
      <c r="AN231" s="277">
        <v>1317.8570883903121</v>
      </c>
      <c r="AO231" s="276">
        <v>1319.8841791845939</v>
      </c>
      <c r="AP231" s="276">
        <v>1354.226368665177</v>
      </c>
      <c r="AQ231" s="276">
        <v>1354.2263686651772</v>
      </c>
      <c r="AR231" s="276">
        <v>-33.336867199736389</v>
      </c>
      <c r="AS231" s="278">
        <v>-2.5238195293967668E-2</v>
      </c>
      <c r="AT231" s="276">
        <v>-25.280834516476489</v>
      </c>
      <c r="AU231" s="278">
        <v>-1.9023228467125217E-2</v>
      </c>
      <c r="AV231" s="276">
        <v>-54.793013094355274</v>
      </c>
      <c r="AW231" s="278">
        <v>-4.2166851312113278E-2</v>
      </c>
      <c r="AX231" s="276">
        <v>-33.336867199736162</v>
      </c>
      <c r="AY231" s="278">
        <v>-2.5238195293967498E-2</v>
      </c>
      <c r="AZ231" s="276">
        <v>-25.280834516476261</v>
      </c>
      <c r="BA231" s="278">
        <v>-1.9023228467125043E-2</v>
      </c>
      <c r="BB231" s="276">
        <v>-2.2737367544323206E-13</v>
      </c>
      <c r="BC231" s="278">
        <v>-1.6789931189077932E-16</v>
      </c>
      <c r="BE231" s="342">
        <v>1353.1022339979302</v>
      </c>
      <c r="BF231" s="342">
        <v>1355.1227535819785</v>
      </c>
      <c r="BG231" s="342">
        <v>1354.0227707831411</v>
      </c>
      <c r="BH231" s="342">
        <v>1354.7409354857723</v>
      </c>
      <c r="BI231" s="342">
        <v>1352.5537333624002</v>
      </c>
      <c r="BJ231" s="342">
        <v>1353.4564116553775</v>
      </c>
      <c r="BK231" s="342">
        <v>1353.0663526609135</v>
      </c>
      <c r="BL231" s="342">
        <v>1353.6037025272183</v>
      </c>
      <c r="BM231" s="342">
        <v>1354.445621697394</v>
      </c>
      <c r="BN231" s="342">
        <v>1356.1121481503687</v>
      </c>
      <c r="BO231" s="342">
        <v>1355.1938711184612</v>
      </c>
      <c r="BP231" s="342">
        <v>1355.2417960765686</v>
      </c>
      <c r="BQ231" s="342">
        <v>1354.2263686651775</v>
      </c>
    </row>
    <row r="232" spans="2:97" ht="16.5" x14ac:dyDescent="0.25">
      <c r="D232" s="150" t="s">
        <v>305</v>
      </c>
      <c r="F232" s="150" t="s">
        <v>305</v>
      </c>
      <c r="H232" s="150" t="s">
        <v>305</v>
      </c>
      <c r="AC232" s="370"/>
      <c r="AS232" s="271"/>
      <c r="AU232" s="271"/>
      <c r="AW232" s="271"/>
      <c r="AY232" s="271"/>
      <c r="BA232" s="271"/>
      <c r="BB232" s="57"/>
      <c r="BC232" s="271"/>
    </row>
    <row r="233" spans="2:97" ht="16.5" x14ac:dyDescent="0.25">
      <c r="D233" s="150" t="s">
        <v>305</v>
      </c>
      <c r="F233" s="150" t="s">
        <v>305</v>
      </c>
      <c r="H233" s="150" t="s">
        <v>305</v>
      </c>
      <c r="AC233" s="270" t="s">
        <v>649</v>
      </c>
      <c r="AS233" s="271"/>
      <c r="AU233" s="271"/>
      <c r="AW233" s="271"/>
      <c r="AY233" s="271"/>
      <c r="BA233" s="271"/>
      <c r="BB233" s="57"/>
      <c r="BC233" s="271"/>
    </row>
    <row r="234" spans="2:97" ht="16.5" hidden="1" x14ac:dyDescent="0.25">
      <c r="B234" s="150" t="s">
        <v>305</v>
      </c>
      <c r="C234" s="150" t="s">
        <v>305</v>
      </c>
      <c r="D234" s="150" t="s">
        <v>305</v>
      </c>
      <c r="E234" s="150" t="s">
        <v>305</v>
      </c>
      <c r="F234" s="150" t="s">
        <v>305</v>
      </c>
      <c r="G234" s="150" t="s">
        <v>305</v>
      </c>
      <c r="H234" s="150" t="s">
        <v>305</v>
      </c>
      <c r="I234" s="150" t="s">
        <v>305</v>
      </c>
      <c r="J234" s="150" t="s">
        <v>305</v>
      </c>
      <c r="R234" s="57" t="s">
        <v>650</v>
      </c>
      <c r="AC234" s="366"/>
      <c r="AS234" s="271"/>
      <c r="AU234" s="271"/>
      <c r="AW234" s="271"/>
      <c r="AY234" s="271"/>
      <c r="BA234" s="271"/>
      <c r="BB234" s="57"/>
      <c r="BC234" s="271"/>
    </row>
    <row r="235" spans="2:97" ht="15.75" x14ac:dyDescent="0.25">
      <c r="D235" s="150" t="s">
        <v>305</v>
      </c>
      <c r="F235" s="150" t="s">
        <v>305</v>
      </c>
      <c r="H235" s="150" t="s">
        <v>305</v>
      </c>
      <c r="K235" s="165" t="s">
        <v>325</v>
      </c>
      <c r="R235" s="57" t="s">
        <v>651</v>
      </c>
      <c r="V235" s="57" t="s">
        <v>462</v>
      </c>
      <c r="W235" s="57" t="s">
        <v>651</v>
      </c>
      <c r="X235" s="57">
        <v>0</v>
      </c>
      <c r="AC235" s="218" t="s">
        <v>652</v>
      </c>
      <c r="AD235" s="168"/>
      <c r="AE235" s="213">
        <v>93.106339101111146</v>
      </c>
      <c r="AF235" s="213">
        <v>93.910909525087874</v>
      </c>
      <c r="AG235" s="213">
        <v>95.186226071894779</v>
      </c>
      <c r="AH235" s="214">
        <v>92.251093906957621</v>
      </c>
      <c r="AI235" s="215">
        <v>95.462461716690157</v>
      </c>
      <c r="AJ235" s="214">
        <v>95.462461716690157</v>
      </c>
      <c r="AK235" s="215">
        <v>93.410145580838574</v>
      </c>
      <c r="AL235" s="214">
        <v>93.410145580838574</v>
      </c>
      <c r="AM235" s="215">
        <v>92.251005688843037</v>
      </c>
      <c r="AN235" s="215">
        <v>93.21704474067586</v>
      </c>
      <c r="AO235" s="214">
        <v>94.862670787116429</v>
      </c>
      <c r="AP235" s="214">
        <v>94.221193605192198</v>
      </c>
      <c r="AQ235" s="214">
        <v>94.221193605192227</v>
      </c>
      <c r="AR235" s="214">
        <v>1.2412681114979307</v>
      </c>
      <c r="AS235" s="216">
        <v>1.3002682826069568E-2</v>
      </c>
      <c r="AT235" s="214">
        <v>-1.9700996982346055</v>
      </c>
      <c r="AU235" s="216">
        <v>-2.1355841050747906E-2</v>
      </c>
      <c r="AV235" s="214">
        <v>0.96503246670255294</v>
      </c>
      <c r="AW235" s="216">
        <v>1.0138362518686869E-2</v>
      </c>
      <c r="AX235" s="214">
        <v>1.2412681114979591</v>
      </c>
      <c r="AY235" s="216">
        <v>1.3002682826069865E-2</v>
      </c>
      <c r="AZ235" s="214">
        <v>-1.9700996982345771</v>
      </c>
      <c r="BA235" s="216">
        <v>-2.1355841050747598E-2</v>
      </c>
      <c r="BB235" s="214">
        <v>-2.8421709430404007E-14</v>
      </c>
      <c r="BC235" s="216">
        <v>-3.0164879410780236E-16</v>
      </c>
      <c r="BE235" s="213">
        <v>94.222519718059914</v>
      </c>
      <c r="BF235" s="213">
        <v>94.220214831542833</v>
      </c>
      <c r="BG235" s="213">
        <v>94.222519718059914</v>
      </c>
      <c r="BH235" s="213">
        <v>94.222519718059914</v>
      </c>
      <c r="BI235" s="213">
        <v>94.221000000000004</v>
      </c>
      <c r="BJ235" s="213">
        <v>94.222519718059914</v>
      </c>
      <c r="BK235" s="213">
        <v>94.220214831542833</v>
      </c>
      <c r="BL235" s="213">
        <v>94.222519718059914</v>
      </c>
      <c r="BM235" s="213">
        <v>94.220214831542833</v>
      </c>
      <c r="BN235" s="213">
        <v>94.222519718059914</v>
      </c>
      <c r="BO235" s="213">
        <v>94.222519718059914</v>
      </c>
      <c r="BP235" s="213">
        <v>94.220214831542833</v>
      </c>
      <c r="BQ235" s="217">
        <v>94.221193605192227</v>
      </c>
      <c r="BS235" s="57">
        <v>194192.82252657853</v>
      </c>
      <c r="BT235" s="57">
        <v>195871.32558089794</v>
      </c>
      <c r="BU235" s="57">
        <v>198530.86358041165</v>
      </c>
      <c r="BV235" s="57">
        <v>192936.70532982837</v>
      </c>
      <c r="BW235" s="57">
        <v>67096.745842192846</v>
      </c>
      <c r="BX235" s="57">
        <v>201290.23752657854</v>
      </c>
      <c r="BY235" s="57">
        <v>162800.80632702031</v>
      </c>
      <c r="BZ235" s="57">
        <v>195360.96759242436</v>
      </c>
      <c r="CA235" s="57">
        <v>160780.58777485698</v>
      </c>
      <c r="CB235" s="57">
        <v>194956.92388199171</v>
      </c>
      <c r="CC235" s="57">
        <v>198398.63556429889</v>
      </c>
      <c r="CD235" s="57">
        <v>196518.08571428544</v>
      </c>
      <c r="CE235" s="57">
        <v>196518.08571428549</v>
      </c>
      <c r="CG235" s="57">
        <v>16690.577142857132</v>
      </c>
      <c r="CH235" s="57">
        <v>16152.171428571388</v>
      </c>
      <c r="CI235" s="57">
        <v>16690.577142857132</v>
      </c>
      <c r="CJ235" s="57">
        <v>16690.577142857132</v>
      </c>
      <c r="CK235" s="57">
        <v>15075.36</v>
      </c>
      <c r="CL235" s="57">
        <v>16690.577142857132</v>
      </c>
      <c r="CM235" s="57">
        <v>16152.171428571388</v>
      </c>
      <c r="CN235" s="57">
        <v>16690.577142857132</v>
      </c>
      <c r="CO235" s="57">
        <v>16152.171428571388</v>
      </c>
      <c r="CP235" s="57">
        <v>16690.577142857132</v>
      </c>
      <c r="CQ235" s="57">
        <v>16690.577142857132</v>
      </c>
      <c r="CR235" s="57">
        <v>16152.171428571388</v>
      </c>
      <c r="CS235" s="57">
        <v>196518.08571428549</v>
      </c>
    </row>
    <row r="236" spans="2:97" ht="15.75" x14ac:dyDescent="0.25">
      <c r="D236" s="150" t="s">
        <v>305</v>
      </c>
      <c r="F236" s="150" t="s">
        <v>305</v>
      </c>
      <c r="H236" s="150" t="s">
        <v>305</v>
      </c>
      <c r="K236" s="165" t="s">
        <v>325</v>
      </c>
      <c r="R236" s="57" t="s">
        <v>653</v>
      </c>
      <c r="V236" s="57" t="s">
        <v>462</v>
      </c>
      <c r="W236" s="57" t="s">
        <v>653</v>
      </c>
      <c r="X236" s="57">
        <v>1</v>
      </c>
      <c r="AC236" s="218" t="s">
        <v>654</v>
      </c>
      <c r="AD236" s="168"/>
      <c r="AE236" s="213">
        <v>0</v>
      </c>
      <c r="AF236" s="213">
        <v>0</v>
      </c>
      <c r="AG236" s="213">
        <v>2.8987970523227102</v>
      </c>
      <c r="AH236" s="214">
        <v>0.71038202842757547</v>
      </c>
      <c r="AI236" s="215">
        <v>1.8581225279572033</v>
      </c>
      <c r="AJ236" s="214">
        <v>1.8581225279572036</v>
      </c>
      <c r="AK236" s="215">
        <v>1.5156122694880829</v>
      </c>
      <c r="AL236" s="214">
        <v>1.5156122694880829</v>
      </c>
      <c r="AM236" s="215">
        <v>0.85245761892193528</v>
      </c>
      <c r="AN236" s="215">
        <v>1.2630114323692403</v>
      </c>
      <c r="AO236" s="214">
        <v>1.3817208660555891</v>
      </c>
      <c r="AP236" s="214">
        <v>3.2500066780959047</v>
      </c>
      <c r="AQ236" s="214">
        <v>3.25000667809591</v>
      </c>
      <c r="AR236" s="214">
        <v>-1.3918841501387065</v>
      </c>
      <c r="AS236" s="216">
        <v>-0.74908092937709891</v>
      </c>
      <c r="AT236" s="214">
        <v>-2.5396246496683346</v>
      </c>
      <c r="AU236" s="216">
        <v>-3.5750125257106684</v>
      </c>
      <c r="AV236" s="214">
        <v>-0.35120962577319981</v>
      </c>
      <c r="AW236" s="216">
        <v>-0.12115702459811291</v>
      </c>
      <c r="AX236" s="214">
        <v>-1.3918841501387011</v>
      </c>
      <c r="AY236" s="216">
        <v>-0.74908092937709603</v>
      </c>
      <c r="AZ236" s="214">
        <v>-2.5396246496683292</v>
      </c>
      <c r="BA236" s="216">
        <v>-3.5750125257106613</v>
      </c>
      <c r="BB236" s="214">
        <v>-5.3290705182007514E-15</v>
      </c>
      <c r="BC236" s="216">
        <v>-1.6397106363248819E-15</v>
      </c>
      <c r="BE236" s="213">
        <v>3.2500524202003254</v>
      </c>
      <c r="BF236" s="213">
        <v>3.2499729168923497</v>
      </c>
      <c r="BG236" s="213">
        <v>3.2500524202003254</v>
      </c>
      <c r="BH236" s="213">
        <v>3.2500524202003254</v>
      </c>
      <c r="BI236" s="213">
        <v>3.25</v>
      </c>
      <c r="BJ236" s="213">
        <v>3.2500524202003254</v>
      </c>
      <c r="BK236" s="213">
        <v>3.2499729168923497</v>
      </c>
      <c r="BL236" s="213">
        <v>3.2500524202003254</v>
      </c>
      <c r="BM236" s="213">
        <v>3.2499729168923497</v>
      </c>
      <c r="BN236" s="213">
        <v>3.2500524202003254</v>
      </c>
      <c r="BO236" s="213">
        <v>3.2500524202003254</v>
      </c>
      <c r="BP236" s="213">
        <v>3.2499729168923497</v>
      </c>
      <c r="BQ236" s="217">
        <v>3.25000667809591</v>
      </c>
      <c r="BS236" s="57">
        <v>0</v>
      </c>
      <c r="BT236" s="57">
        <v>0</v>
      </c>
      <c r="BU236" s="57">
        <v>6046.05</v>
      </c>
      <c r="BV236" s="57">
        <v>1485.714285714284</v>
      </c>
      <c r="BW236" s="57">
        <v>1306</v>
      </c>
      <c r="BX236" s="57">
        <v>3918</v>
      </c>
      <c r="BY236" s="57">
        <v>2641.5</v>
      </c>
      <c r="BZ236" s="57">
        <v>3169.7999999999997</v>
      </c>
      <c r="CA236" s="57">
        <v>1485.714285714284</v>
      </c>
      <c r="CB236" s="57">
        <v>2641.5</v>
      </c>
      <c r="CC236" s="57">
        <v>2889.7724708946403</v>
      </c>
      <c r="CD236" s="57">
        <v>6778.5714285714093</v>
      </c>
      <c r="CE236" s="57">
        <v>6778.5714285714203</v>
      </c>
      <c r="CG236" s="57">
        <v>575.71428571428555</v>
      </c>
      <c r="CH236" s="57">
        <v>557.14285714285552</v>
      </c>
      <c r="CI236" s="57">
        <v>575.71428571428555</v>
      </c>
      <c r="CJ236" s="57">
        <v>575.71428571428555</v>
      </c>
      <c r="CK236" s="57">
        <v>520</v>
      </c>
      <c r="CL236" s="57">
        <v>575.71428571428555</v>
      </c>
      <c r="CM236" s="57">
        <v>557.14285714285552</v>
      </c>
      <c r="CN236" s="57">
        <v>575.71428571428555</v>
      </c>
      <c r="CO236" s="57">
        <v>557.14285714285552</v>
      </c>
      <c r="CP236" s="57">
        <v>575.71428571428555</v>
      </c>
      <c r="CQ236" s="57">
        <v>575.71428571428555</v>
      </c>
      <c r="CR236" s="57">
        <v>557.14285714285552</v>
      </c>
      <c r="CS236" s="57">
        <v>6778.5714285714203</v>
      </c>
    </row>
    <row r="237" spans="2:97" ht="15.75" x14ac:dyDescent="0.25">
      <c r="D237" s="150" t="s">
        <v>305</v>
      </c>
      <c r="F237" s="150" t="s">
        <v>305</v>
      </c>
      <c r="H237" s="150" t="s">
        <v>305</v>
      </c>
      <c r="K237" s="165" t="s">
        <v>325</v>
      </c>
      <c r="R237" s="57" t="s">
        <v>655</v>
      </c>
      <c r="V237" s="57" t="s">
        <v>462</v>
      </c>
      <c r="W237" s="57" t="s">
        <v>655</v>
      </c>
      <c r="X237" s="57">
        <v>3</v>
      </c>
      <c r="AC237" s="218" t="s">
        <v>656</v>
      </c>
      <c r="AD237" s="168"/>
      <c r="AE237" s="213">
        <v>53.429837184596948</v>
      </c>
      <c r="AF237" s="213">
        <v>57.762586301369744</v>
      </c>
      <c r="AG237" s="213">
        <v>61.528346291122496</v>
      </c>
      <c r="AH237" s="214">
        <v>65.077122215080365</v>
      </c>
      <c r="AI237" s="215">
        <v>60.789893130515715</v>
      </c>
      <c r="AJ237" s="214">
        <v>60.789893130515722</v>
      </c>
      <c r="AK237" s="215">
        <v>61.509445066483487</v>
      </c>
      <c r="AL237" s="214">
        <v>61.509445066483487</v>
      </c>
      <c r="AM237" s="215">
        <v>65.077059982961686</v>
      </c>
      <c r="AN237" s="215">
        <v>62.104106941639138</v>
      </c>
      <c r="AO237" s="214">
        <v>62.191174901738101</v>
      </c>
      <c r="AP237" s="214">
        <v>71.657272240970286</v>
      </c>
      <c r="AQ237" s="214">
        <v>71.657272240970244</v>
      </c>
      <c r="AR237" s="214">
        <v>-10.867379110454522</v>
      </c>
      <c r="AS237" s="216">
        <v>-0.17876950510707906</v>
      </c>
      <c r="AT237" s="214">
        <v>-6.5801500258898784</v>
      </c>
      <c r="AU237" s="216">
        <v>-0.10111310706306949</v>
      </c>
      <c r="AV237" s="214">
        <v>-10.128925949847748</v>
      </c>
      <c r="AW237" s="216">
        <v>-0.164622106076483</v>
      </c>
      <c r="AX237" s="214">
        <v>-10.867379110454564</v>
      </c>
      <c r="AY237" s="216">
        <v>-0.17876950510707978</v>
      </c>
      <c r="AZ237" s="214">
        <v>-6.580150025889921</v>
      </c>
      <c r="BA237" s="216">
        <v>-0.10111310706307014</v>
      </c>
      <c r="BB237" s="214">
        <v>4.2632564145606011E-14</v>
      </c>
      <c r="BC237" s="216">
        <v>5.9495097723285507E-16</v>
      </c>
      <c r="BE237" s="213">
        <v>71.658280778722158</v>
      </c>
      <c r="BF237" s="213">
        <v>71.656527862267609</v>
      </c>
      <c r="BG237" s="213">
        <v>71.658280778722158</v>
      </c>
      <c r="BH237" s="213">
        <v>71.658280778722158</v>
      </c>
      <c r="BI237" s="213">
        <v>71.657124999999994</v>
      </c>
      <c r="BJ237" s="213">
        <v>71.658280778722158</v>
      </c>
      <c r="BK237" s="213">
        <v>71.656527862267609</v>
      </c>
      <c r="BL237" s="213">
        <v>71.658280778722158</v>
      </c>
      <c r="BM237" s="213">
        <v>71.656527862267609</v>
      </c>
      <c r="BN237" s="213">
        <v>71.658280778722158</v>
      </c>
      <c r="BO237" s="213">
        <v>71.658280778722158</v>
      </c>
      <c r="BP237" s="213">
        <v>71.656527862267609</v>
      </c>
      <c r="BQ237" s="217">
        <v>71.657272240970244</v>
      </c>
      <c r="BS237" s="57">
        <v>111439.1457142857</v>
      </c>
      <c r="BT237" s="57">
        <v>120476.25142857141</v>
      </c>
      <c r="BU237" s="57">
        <v>128330.28714285711</v>
      </c>
      <c r="BV237" s="57">
        <v>136104.24571428553</v>
      </c>
      <c r="BW237" s="57">
        <v>42726.784285714275</v>
      </c>
      <c r="BX237" s="57">
        <v>128180.35285714283</v>
      </c>
      <c r="BY237" s="57">
        <v>107202.3514285714</v>
      </c>
      <c r="BZ237" s="57">
        <v>128642.82171428567</v>
      </c>
      <c r="CA237" s="57">
        <v>113420.20476190461</v>
      </c>
      <c r="CB237" s="57">
        <v>129886.39238095233</v>
      </c>
      <c r="CC237" s="57">
        <v>130068.48892474211</v>
      </c>
      <c r="CD237" s="57">
        <v>149456.28928571413</v>
      </c>
      <c r="CE237" s="57">
        <v>149456.28928571404</v>
      </c>
      <c r="CG237" s="57">
        <v>12693.547857142843</v>
      </c>
      <c r="CH237" s="57">
        <v>12284.078571428536</v>
      </c>
      <c r="CI237" s="57">
        <v>12693.547857142843</v>
      </c>
      <c r="CJ237" s="57">
        <v>12693.547857142843</v>
      </c>
      <c r="CK237" s="57">
        <v>11465.14</v>
      </c>
      <c r="CL237" s="57">
        <v>12693.547857142843</v>
      </c>
      <c r="CM237" s="57">
        <v>12284.078571428536</v>
      </c>
      <c r="CN237" s="57">
        <v>12693.547857142843</v>
      </c>
      <c r="CO237" s="57">
        <v>12284.078571428536</v>
      </c>
      <c r="CP237" s="57">
        <v>12693.547857142843</v>
      </c>
      <c r="CQ237" s="57">
        <v>12693.547857142843</v>
      </c>
      <c r="CR237" s="57">
        <v>12284.078571428536</v>
      </c>
      <c r="CS237" s="57">
        <v>149456.28928571404</v>
      </c>
    </row>
    <row r="238" spans="2:97" ht="15.75" x14ac:dyDescent="0.25">
      <c r="D238" s="150" t="s">
        <v>305</v>
      </c>
      <c r="F238" s="150" t="s">
        <v>305</v>
      </c>
      <c r="H238" s="150" t="s">
        <v>305</v>
      </c>
      <c r="K238" s="165" t="s">
        <v>325</v>
      </c>
      <c r="R238" s="57" t="s">
        <v>657</v>
      </c>
      <c r="V238" s="57" t="s">
        <v>462</v>
      </c>
      <c r="W238" s="57" t="s">
        <v>657</v>
      </c>
      <c r="X238" s="57">
        <v>4</v>
      </c>
      <c r="AC238" s="218" t="s">
        <v>658</v>
      </c>
      <c r="AD238" s="168"/>
      <c r="AE238" s="213">
        <v>1179.0737581104618</v>
      </c>
      <c r="AF238" s="213">
        <v>1176.542741095888</v>
      </c>
      <c r="AG238" s="213">
        <v>1144.8462031086365</v>
      </c>
      <c r="AH238" s="214">
        <v>1188.5484633816727</v>
      </c>
      <c r="AI238" s="215">
        <v>1168.7251555887983</v>
      </c>
      <c r="AJ238" s="214">
        <v>1168.7251555887983</v>
      </c>
      <c r="AK238" s="215">
        <v>1159.6601480981176</v>
      </c>
      <c r="AL238" s="214">
        <v>1159.6601480981178</v>
      </c>
      <c r="AM238" s="215">
        <v>1188.2371232550383</v>
      </c>
      <c r="AN238" s="215">
        <v>1164.7342946444974</v>
      </c>
      <c r="AO238" s="214">
        <v>1163.9353688065321</v>
      </c>
      <c r="AP238" s="214">
        <v>1206.7058016518358</v>
      </c>
      <c r="AQ238" s="214">
        <v>1206.7058016518361</v>
      </c>
      <c r="AR238" s="214">
        <v>-37.980646063037739</v>
      </c>
      <c r="AS238" s="216">
        <v>-3.249750027319577E-2</v>
      </c>
      <c r="AT238" s="214">
        <v>-18.157338270163336</v>
      </c>
      <c r="AU238" s="216">
        <v>-1.5276901893004728E-2</v>
      </c>
      <c r="AV238" s="214">
        <v>-61.859598543199581</v>
      </c>
      <c r="AW238" s="216">
        <v>-5.4033108006324597E-2</v>
      </c>
      <c r="AX238" s="214">
        <v>-37.980646063037511</v>
      </c>
      <c r="AY238" s="216">
        <v>-3.2497500273195576E-2</v>
      </c>
      <c r="AZ238" s="214">
        <v>-18.157338270163109</v>
      </c>
      <c r="BA238" s="216">
        <v>-1.5276901893004537E-2</v>
      </c>
      <c r="BB238" s="214">
        <v>-2.2737367544323206E-13</v>
      </c>
      <c r="BC238" s="216">
        <v>-1.884251116817245E-16</v>
      </c>
      <c r="BE238" s="213">
        <v>1205.5795907115689</v>
      </c>
      <c r="BF238" s="213">
        <v>1207.6037190183777</v>
      </c>
      <c r="BG238" s="213">
        <v>1206.5001274967801</v>
      </c>
      <c r="BH238" s="213">
        <v>1207.2182921994115</v>
      </c>
      <c r="BI238" s="213">
        <v>1205.0334694735113</v>
      </c>
      <c r="BJ238" s="213">
        <v>1205.9337683690162</v>
      </c>
      <c r="BK238" s="213">
        <v>1205.5473180973131</v>
      </c>
      <c r="BL238" s="213">
        <v>1206.081059240857</v>
      </c>
      <c r="BM238" s="213">
        <v>1206.9265871337936</v>
      </c>
      <c r="BN238" s="213">
        <v>1208.5895048640075</v>
      </c>
      <c r="BO238" s="213">
        <v>1207.6712278320999</v>
      </c>
      <c r="BP238" s="213">
        <v>1207.722761512968</v>
      </c>
      <c r="BQ238" s="217">
        <v>1206.7058016518363</v>
      </c>
      <c r="BS238" s="57">
        <v>2459205.9280285714</v>
      </c>
      <c r="BT238" s="57">
        <v>2453932.0028571426</v>
      </c>
      <c r="BU238" s="57">
        <v>2387817.174285714</v>
      </c>
      <c r="BV238" s="57">
        <v>2485765.9127703314</v>
      </c>
      <c r="BW238" s="57">
        <v>821450.16285714274</v>
      </c>
      <c r="BX238" s="57">
        <v>2464350.4885714282</v>
      </c>
      <c r="BY238" s="57">
        <v>2021125.2857142852</v>
      </c>
      <c r="BZ238" s="57">
        <v>2425350.3428571424</v>
      </c>
      <c r="CA238" s="57">
        <v>2070930.9526362759</v>
      </c>
      <c r="CB238" s="57">
        <v>2435960.2458483409</v>
      </c>
      <c r="CC238" s="57">
        <v>2434289.3483830453</v>
      </c>
      <c r="CD238" s="57">
        <v>2516838.3575632507</v>
      </c>
      <c r="CE238" s="57">
        <v>2516838.3575632512</v>
      </c>
      <c r="CG238" s="57">
        <v>213556.3686986473</v>
      </c>
      <c r="CH238" s="57">
        <v>207019.5055513205</v>
      </c>
      <c r="CI238" s="57">
        <v>213719.4325847796</v>
      </c>
      <c r="CJ238" s="57">
        <v>213846.64828020372</v>
      </c>
      <c r="CK238" s="57">
        <v>192805.35511576181</v>
      </c>
      <c r="CL238" s="57">
        <v>213619.10772888752</v>
      </c>
      <c r="CM238" s="57">
        <v>206666.9767414224</v>
      </c>
      <c r="CN238" s="57">
        <v>213645.19883392539</v>
      </c>
      <c r="CO238" s="57">
        <v>206903.42483234627</v>
      </c>
      <c r="CP238" s="57">
        <v>214089.54489161028</v>
      </c>
      <c r="CQ238" s="57">
        <v>213926.88129817817</v>
      </c>
      <c r="CR238" s="57">
        <v>207039.91300616809</v>
      </c>
      <c r="CS238" s="57">
        <v>2516838.3575632516</v>
      </c>
    </row>
    <row r="239" spans="2:97" ht="15.75" x14ac:dyDescent="0.25">
      <c r="D239" s="150" t="s">
        <v>305</v>
      </c>
      <c r="F239" s="150" t="s">
        <v>305</v>
      </c>
      <c r="H239" s="150" t="s">
        <v>305</v>
      </c>
      <c r="K239" s="165" t="s">
        <v>325</v>
      </c>
      <c r="R239" s="57" t="s">
        <v>659</v>
      </c>
      <c r="V239" s="57" t="s">
        <v>462</v>
      </c>
      <c r="W239" s="57" t="s">
        <v>659</v>
      </c>
      <c r="X239" s="57">
        <v>5</v>
      </c>
      <c r="AC239" s="218" t="s">
        <v>660</v>
      </c>
      <c r="AD239" s="168"/>
      <c r="AE239" s="213">
        <v>26.542765727144189</v>
      </c>
      <c r="AF239" s="213">
        <v>75.960284246575185</v>
      </c>
      <c r="AG239" s="213">
        <v>93.058806171062912</v>
      </c>
      <c r="AH239" s="214">
        <v>75.31994855194759</v>
      </c>
      <c r="AI239" s="215">
        <v>91.374452746127048</v>
      </c>
      <c r="AJ239" s="214">
        <v>91.374452746127048</v>
      </c>
      <c r="AK239" s="215">
        <v>94.15834441255015</v>
      </c>
      <c r="AL239" s="214">
        <v>94.158344412550164</v>
      </c>
      <c r="AM239" s="215">
        <v>75.319876524792463</v>
      </c>
      <c r="AN239" s="215">
        <v>91.018686804175658</v>
      </c>
      <c r="AO239" s="214">
        <v>93.757635476323742</v>
      </c>
      <c r="AP239" s="214">
        <v>75.863294772371205</v>
      </c>
      <c r="AQ239" s="214">
        <v>75.863294772371191</v>
      </c>
      <c r="AR239" s="214">
        <v>15.511157973755857</v>
      </c>
      <c r="AS239" s="216">
        <v>0.16975377151479909</v>
      </c>
      <c r="AT239" s="214">
        <v>-0.54334622042360081</v>
      </c>
      <c r="AU239" s="216">
        <v>-7.2138421609364099E-3</v>
      </c>
      <c r="AV239" s="214">
        <v>17.195511398691721</v>
      </c>
      <c r="AW239" s="216">
        <v>0.18478113040782537</v>
      </c>
      <c r="AX239" s="214">
        <v>15.511157973755843</v>
      </c>
      <c r="AY239" s="216">
        <v>0.16975377151479892</v>
      </c>
      <c r="AZ239" s="214">
        <v>-0.54334622042361502</v>
      </c>
      <c r="BA239" s="216">
        <v>-7.2138421609365981E-3</v>
      </c>
      <c r="BB239" s="214">
        <v>1.4210854715202004E-14</v>
      </c>
      <c r="BC239" s="216">
        <v>1.8732187624913808E-16</v>
      </c>
      <c r="BE239" s="213">
        <v>75.864362507638972</v>
      </c>
      <c r="BF239" s="213">
        <v>75.862506701332805</v>
      </c>
      <c r="BG239" s="213">
        <v>75.864362507638972</v>
      </c>
      <c r="BH239" s="213">
        <v>75.864362507638972</v>
      </c>
      <c r="BI239" s="213">
        <v>75.863138888888912</v>
      </c>
      <c r="BJ239" s="213">
        <v>75.864362507638972</v>
      </c>
      <c r="BK239" s="213">
        <v>75.862506701332805</v>
      </c>
      <c r="BL239" s="213">
        <v>75.864362507638972</v>
      </c>
      <c r="BM239" s="213">
        <v>75.862506701332805</v>
      </c>
      <c r="BN239" s="213">
        <v>75.864362507638972</v>
      </c>
      <c r="BO239" s="213">
        <v>75.864362507638972</v>
      </c>
      <c r="BP239" s="213">
        <v>75.862506701332805</v>
      </c>
      <c r="BQ239" s="217">
        <v>75.863294772371205</v>
      </c>
      <c r="BS239" s="57">
        <v>55360.511904761908</v>
      </c>
      <c r="BT239" s="57">
        <v>158431.44999999998</v>
      </c>
      <c r="BU239" s="57">
        <v>194093.68261904764</v>
      </c>
      <c r="BV239" s="57">
        <v>157526.39999999973</v>
      </c>
      <c r="BW239" s="57">
        <v>64223.447857142855</v>
      </c>
      <c r="BX239" s="57">
        <v>192670.34357142856</v>
      </c>
      <c r="BY239" s="57">
        <v>164104.81214285715</v>
      </c>
      <c r="BZ239" s="57">
        <v>196925.7745714286</v>
      </c>
      <c r="CA239" s="57">
        <v>131271.9999999998</v>
      </c>
      <c r="CB239" s="57">
        <v>190359.21214285708</v>
      </c>
      <c r="CC239" s="57">
        <v>196087.53156424774</v>
      </c>
      <c r="CD239" s="57">
        <v>158228.83253968233</v>
      </c>
      <c r="CE239" s="57">
        <v>158228.83253968231</v>
      </c>
      <c r="CG239" s="57">
        <v>13438.613174603166</v>
      </c>
      <c r="CH239" s="57">
        <v>13005.109523809484</v>
      </c>
      <c r="CI239" s="57">
        <v>13438.613174603166</v>
      </c>
      <c r="CJ239" s="57">
        <v>13438.613174603166</v>
      </c>
      <c r="CK239" s="57">
        <v>12138.102222222225</v>
      </c>
      <c r="CL239" s="57">
        <v>13438.613174603166</v>
      </c>
      <c r="CM239" s="57">
        <v>13005.109523809484</v>
      </c>
      <c r="CN239" s="57">
        <v>13438.613174603166</v>
      </c>
      <c r="CO239" s="57">
        <v>13005.109523809484</v>
      </c>
      <c r="CP239" s="57">
        <v>13438.613174603166</v>
      </c>
      <c r="CQ239" s="57">
        <v>13438.613174603166</v>
      </c>
      <c r="CR239" s="57">
        <v>13005.109523809484</v>
      </c>
      <c r="CS239" s="57">
        <v>158228.83253968233</v>
      </c>
    </row>
    <row r="240" spans="2:97" ht="15.75" x14ac:dyDescent="0.25">
      <c r="D240" s="150" t="s">
        <v>305</v>
      </c>
      <c r="F240" s="150" t="s">
        <v>305</v>
      </c>
      <c r="H240" s="150" t="s">
        <v>305</v>
      </c>
      <c r="K240" s="165" t="s">
        <v>325</v>
      </c>
      <c r="R240" s="57" t="s">
        <v>661</v>
      </c>
      <c r="V240" s="57" t="s">
        <v>462</v>
      </c>
      <c r="W240" s="57" t="s">
        <v>661</v>
      </c>
      <c r="X240" s="57">
        <v>6</v>
      </c>
      <c r="AC240" s="218" t="s">
        <v>662</v>
      </c>
      <c r="AD240" s="168"/>
      <c r="AE240" s="213">
        <v>0</v>
      </c>
      <c r="AF240" s="213">
        <v>0</v>
      </c>
      <c r="AG240" s="213">
        <v>0</v>
      </c>
      <c r="AH240" s="214">
        <v>0</v>
      </c>
      <c r="AI240" s="215">
        <v>0</v>
      </c>
      <c r="AJ240" s="214">
        <v>0</v>
      </c>
      <c r="AK240" s="215">
        <v>0</v>
      </c>
      <c r="AL240" s="214">
        <v>0</v>
      </c>
      <c r="AM240" s="215">
        <v>0</v>
      </c>
      <c r="AN240" s="215">
        <v>0</v>
      </c>
      <c r="AO240" s="214">
        <v>0</v>
      </c>
      <c r="AP240" s="214">
        <v>0</v>
      </c>
      <c r="AQ240" s="214">
        <v>0</v>
      </c>
      <c r="AR240" s="214">
        <v>0</v>
      </c>
      <c r="AS240" s="216">
        <v>0</v>
      </c>
      <c r="AT240" s="214">
        <v>0</v>
      </c>
      <c r="AU240" s="216">
        <v>0</v>
      </c>
      <c r="AV240" s="214">
        <v>0</v>
      </c>
      <c r="AW240" s="216">
        <v>0</v>
      </c>
      <c r="AX240" s="214">
        <v>0</v>
      </c>
      <c r="AY240" s="216">
        <v>0</v>
      </c>
      <c r="AZ240" s="214">
        <v>0</v>
      </c>
      <c r="BA240" s="216">
        <v>0</v>
      </c>
      <c r="BB240" s="214">
        <v>0</v>
      </c>
      <c r="BC240" s="216">
        <v>0</v>
      </c>
      <c r="BE240" s="213">
        <v>0</v>
      </c>
      <c r="BF240" s="213">
        <v>0</v>
      </c>
      <c r="BG240" s="213">
        <v>0</v>
      </c>
      <c r="BH240" s="213">
        <v>0</v>
      </c>
      <c r="BI240" s="213">
        <v>0</v>
      </c>
      <c r="BJ240" s="213">
        <v>0</v>
      </c>
      <c r="BK240" s="213">
        <v>0</v>
      </c>
      <c r="BL240" s="213">
        <v>0</v>
      </c>
      <c r="BM240" s="213">
        <v>0</v>
      </c>
      <c r="BN240" s="213">
        <v>0</v>
      </c>
      <c r="BO240" s="213">
        <v>0</v>
      </c>
      <c r="BP240" s="213">
        <v>0</v>
      </c>
      <c r="BQ240" s="217">
        <v>0</v>
      </c>
      <c r="BS240" s="57">
        <v>0</v>
      </c>
      <c r="BT240" s="57">
        <v>0</v>
      </c>
      <c r="BU240" s="57">
        <v>0</v>
      </c>
      <c r="BV240" s="57">
        <v>0</v>
      </c>
      <c r="BW240" s="57">
        <v>0</v>
      </c>
      <c r="BX240" s="57">
        <v>0</v>
      </c>
      <c r="BY240" s="57">
        <v>0</v>
      </c>
      <c r="BZ240" s="57">
        <v>0</v>
      </c>
      <c r="CA240" s="57">
        <v>0</v>
      </c>
      <c r="CB240" s="57">
        <v>0</v>
      </c>
      <c r="CC240" s="57">
        <v>0</v>
      </c>
      <c r="CD240" s="57">
        <v>0</v>
      </c>
      <c r="CE240" s="57">
        <v>0</v>
      </c>
      <c r="CG240" s="57">
        <v>0</v>
      </c>
      <c r="CH240" s="57">
        <v>0</v>
      </c>
      <c r="CI240" s="57">
        <v>0</v>
      </c>
      <c r="CJ240" s="57">
        <v>0</v>
      </c>
      <c r="CK240" s="57">
        <v>0</v>
      </c>
      <c r="CL240" s="57">
        <v>0</v>
      </c>
      <c r="CM240" s="57">
        <v>0</v>
      </c>
      <c r="CN240" s="57">
        <v>0</v>
      </c>
      <c r="CO240" s="57">
        <v>0</v>
      </c>
      <c r="CP240" s="57">
        <v>0</v>
      </c>
      <c r="CQ240" s="57">
        <v>0</v>
      </c>
      <c r="CR240" s="57">
        <v>0</v>
      </c>
      <c r="CS240" s="57">
        <v>0</v>
      </c>
    </row>
    <row r="241" spans="2:97" ht="15.75" x14ac:dyDescent="0.25">
      <c r="D241" s="150" t="s">
        <v>305</v>
      </c>
      <c r="F241" s="150" t="s">
        <v>305</v>
      </c>
      <c r="H241" s="150" t="s">
        <v>305</v>
      </c>
      <c r="K241" s="165" t="s">
        <v>325</v>
      </c>
      <c r="R241" s="57" t="s">
        <v>663</v>
      </c>
      <c r="V241" s="57" t="s">
        <v>462</v>
      </c>
      <c r="W241" s="57" t="s">
        <v>663</v>
      </c>
      <c r="X241" s="57">
        <v>7</v>
      </c>
      <c r="AC241" s="218" t="s">
        <v>664</v>
      </c>
      <c r="AD241" s="168"/>
      <c r="AE241" s="213">
        <v>0</v>
      </c>
      <c r="AF241" s="213">
        <v>0</v>
      </c>
      <c r="AG241" s="213">
        <v>0</v>
      </c>
      <c r="AH241" s="214">
        <v>0</v>
      </c>
      <c r="AI241" s="215">
        <v>0</v>
      </c>
      <c r="AJ241" s="214">
        <v>0</v>
      </c>
      <c r="AK241" s="215">
        <v>0</v>
      </c>
      <c r="AL241" s="214">
        <v>0</v>
      </c>
      <c r="AM241" s="215">
        <v>0</v>
      </c>
      <c r="AN241" s="215">
        <v>0</v>
      </c>
      <c r="AO241" s="214">
        <v>0</v>
      </c>
      <c r="AP241" s="214">
        <v>0</v>
      </c>
      <c r="AQ241" s="214">
        <v>0</v>
      </c>
      <c r="AR241" s="214">
        <v>0</v>
      </c>
      <c r="AS241" s="216">
        <v>0</v>
      </c>
      <c r="AT241" s="214">
        <v>0</v>
      </c>
      <c r="AU241" s="216">
        <v>0</v>
      </c>
      <c r="AV241" s="214">
        <v>0</v>
      </c>
      <c r="AW241" s="216">
        <v>0</v>
      </c>
      <c r="AX241" s="214">
        <v>0</v>
      </c>
      <c r="AY241" s="216">
        <v>0</v>
      </c>
      <c r="AZ241" s="214">
        <v>0</v>
      </c>
      <c r="BA241" s="216">
        <v>0</v>
      </c>
      <c r="BB241" s="214">
        <v>0</v>
      </c>
      <c r="BC241" s="216">
        <v>0</v>
      </c>
      <c r="BE241" s="213">
        <v>0</v>
      </c>
      <c r="BF241" s="213">
        <v>0</v>
      </c>
      <c r="BG241" s="213">
        <v>0</v>
      </c>
      <c r="BH241" s="213">
        <v>0</v>
      </c>
      <c r="BI241" s="213">
        <v>0</v>
      </c>
      <c r="BJ241" s="213">
        <v>0</v>
      </c>
      <c r="BK241" s="213">
        <v>0</v>
      </c>
      <c r="BL241" s="213">
        <v>0</v>
      </c>
      <c r="BM241" s="213">
        <v>0</v>
      </c>
      <c r="BN241" s="213">
        <v>0</v>
      </c>
      <c r="BO241" s="213">
        <v>0</v>
      </c>
      <c r="BP241" s="213">
        <v>0</v>
      </c>
      <c r="BQ241" s="217">
        <v>0</v>
      </c>
      <c r="BS241" s="57">
        <v>0</v>
      </c>
      <c r="BT241" s="57">
        <v>0</v>
      </c>
      <c r="BU241" s="57">
        <v>0</v>
      </c>
      <c r="BV241" s="57">
        <v>0</v>
      </c>
      <c r="BW241" s="57">
        <v>0</v>
      </c>
      <c r="BX241" s="57">
        <v>0</v>
      </c>
      <c r="BY241" s="57">
        <v>0</v>
      </c>
      <c r="BZ241" s="57">
        <v>0</v>
      </c>
      <c r="CA241" s="57">
        <v>0</v>
      </c>
      <c r="CB241" s="57">
        <v>0</v>
      </c>
      <c r="CC241" s="57">
        <v>0</v>
      </c>
      <c r="CD241" s="57">
        <v>0</v>
      </c>
      <c r="CE241" s="57">
        <v>0</v>
      </c>
      <c r="CG241" s="57">
        <v>0</v>
      </c>
      <c r="CH241" s="57">
        <v>0</v>
      </c>
      <c r="CI241" s="57">
        <v>0</v>
      </c>
      <c r="CJ241" s="57">
        <v>0</v>
      </c>
      <c r="CK241" s="57">
        <v>0</v>
      </c>
      <c r="CL241" s="57">
        <v>0</v>
      </c>
      <c r="CM241" s="57">
        <v>0</v>
      </c>
      <c r="CN241" s="57">
        <v>0</v>
      </c>
      <c r="CO241" s="57">
        <v>0</v>
      </c>
      <c r="CP241" s="57">
        <v>0</v>
      </c>
      <c r="CQ241" s="57">
        <v>0</v>
      </c>
      <c r="CR241" s="57">
        <v>0</v>
      </c>
      <c r="CS241" s="57">
        <v>0</v>
      </c>
    </row>
    <row r="242" spans="2:97" ht="15.75" x14ac:dyDescent="0.25">
      <c r="D242" s="150" t="s">
        <v>305</v>
      </c>
      <c r="F242" s="150" t="s">
        <v>305</v>
      </c>
      <c r="H242" s="150" t="s">
        <v>305</v>
      </c>
      <c r="K242" s="165" t="s">
        <v>325</v>
      </c>
      <c r="R242" s="57" t="s">
        <v>665</v>
      </c>
      <c r="V242" s="57" t="s">
        <v>462</v>
      </c>
      <c r="W242" s="57" t="s">
        <v>665</v>
      </c>
      <c r="X242" s="57">
        <v>8</v>
      </c>
      <c r="AC242" s="218" t="s">
        <v>666</v>
      </c>
      <c r="AD242" s="168"/>
      <c r="AE242" s="213">
        <v>0</v>
      </c>
      <c r="AF242" s="213">
        <v>0</v>
      </c>
      <c r="AG242" s="213">
        <v>0</v>
      </c>
      <c r="AH242" s="214">
        <v>0</v>
      </c>
      <c r="AI242" s="215">
        <v>0</v>
      </c>
      <c r="AJ242" s="214">
        <v>0</v>
      </c>
      <c r="AK242" s="215">
        <v>0</v>
      </c>
      <c r="AL242" s="214">
        <v>0</v>
      </c>
      <c r="AM242" s="215">
        <v>0</v>
      </c>
      <c r="AN242" s="215">
        <v>0</v>
      </c>
      <c r="AO242" s="214">
        <v>0</v>
      </c>
      <c r="AP242" s="214">
        <v>0</v>
      </c>
      <c r="AQ242" s="214">
        <v>0</v>
      </c>
      <c r="AR242" s="214">
        <v>0</v>
      </c>
      <c r="AS242" s="216">
        <v>0</v>
      </c>
      <c r="AT242" s="214">
        <v>0</v>
      </c>
      <c r="AU242" s="216">
        <v>0</v>
      </c>
      <c r="AV242" s="214">
        <v>0</v>
      </c>
      <c r="AW242" s="216">
        <v>0</v>
      </c>
      <c r="AX242" s="214">
        <v>0</v>
      </c>
      <c r="AY242" s="216">
        <v>0</v>
      </c>
      <c r="AZ242" s="214">
        <v>0</v>
      </c>
      <c r="BA242" s="216">
        <v>0</v>
      </c>
      <c r="BB242" s="214">
        <v>0</v>
      </c>
      <c r="BC242" s="216">
        <v>0</v>
      </c>
      <c r="BE242" s="213">
        <v>0</v>
      </c>
      <c r="BF242" s="213">
        <v>0</v>
      </c>
      <c r="BG242" s="213">
        <v>0</v>
      </c>
      <c r="BH242" s="213">
        <v>0</v>
      </c>
      <c r="BI242" s="213">
        <v>0</v>
      </c>
      <c r="BJ242" s="213">
        <v>0</v>
      </c>
      <c r="BK242" s="213">
        <v>0</v>
      </c>
      <c r="BL242" s="213">
        <v>0</v>
      </c>
      <c r="BM242" s="213">
        <v>0</v>
      </c>
      <c r="BN242" s="213">
        <v>0</v>
      </c>
      <c r="BO242" s="213">
        <v>0</v>
      </c>
      <c r="BP242" s="213">
        <v>0</v>
      </c>
      <c r="BQ242" s="217">
        <v>0</v>
      </c>
      <c r="BS242" s="57">
        <v>0</v>
      </c>
      <c r="BT242" s="57">
        <v>0</v>
      </c>
      <c r="BU242" s="57">
        <v>0</v>
      </c>
      <c r="BV242" s="57">
        <v>0</v>
      </c>
      <c r="BW242" s="57">
        <v>0</v>
      </c>
      <c r="BX242" s="57">
        <v>0</v>
      </c>
      <c r="BY242" s="57">
        <v>0</v>
      </c>
      <c r="BZ242" s="57">
        <v>0</v>
      </c>
      <c r="CA242" s="57">
        <v>0</v>
      </c>
      <c r="CB242" s="57">
        <v>0</v>
      </c>
      <c r="CC242" s="57">
        <v>0</v>
      </c>
      <c r="CD242" s="57">
        <v>0</v>
      </c>
      <c r="CE242" s="57">
        <v>0</v>
      </c>
      <c r="CG242" s="57">
        <v>0</v>
      </c>
      <c r="CH242" s="57">
        <v>0</v>
      </c>
      <c r="CI242" s="57">
        <v>0</v>
      </c>
      <c r="CJ242" s="57">
        <v>0</v>
      </c>
      <c r="CK242" s="57">
        <v>0</v>
      </c>
      <c r="CL242" s="57">
        <v>0</v>
      </c>
      <c r="CM242" s="57">
        <v>0</v>
      </c>
      <c r="CN242" s="57">
        <v>0</v>
      </c>
      <c r="CO242" s="57">
        <v>0</v>
      </c>
      <c r="CP242" s="57">
        <v>0</v>
      </c>
      <c r="CQ242" s="57">
        <v>0</v>
      </c>
      <c r="CR242" s="57">
        <v>0</v>
      </c>
      <c r="CS242" s="57">
        <v>0</v>
      </c>
    </row>
    <row r="243" spans="2:97" ht="15.75" x14ac:dyDescent="0.25">
      <c r="D243" s="150" t="s">
        <v>305</v>
      </c>
      <c r="F243" s="150" t="s">
        <v>305</v>
      </c>
      <c r="H243" s="150" t="s">
        <v>305</v>
      </c>
      <c r="K243" s="165" t="s">
        <v>325</v>
      </c>
      <c r="R243" s="57" t="s">
        <v>667</v>
      </c>
      <c r="V243" s="57" t="s">
        <v>462</v>
      </c>
      <c r="W243" s="57" t="s">
        <v>667</v>
      </c>
      <c r="X243" s="57">
        <v>9</v>
      </c>
      <c r="AC243" s="218" t="s">
        <v>668</v>
      </c>
      <c r="AD243" s="168"/>
      <c r="AE243" s="213">
        <v>0</v>
      </c>
      <c r="AF243" s="213">
        <v>0</v>
      </c>
      <c r="AG243" s="213">
        <v>0</v>
      </c>
      <c r="AH243" s="214">
        <v>0</v>
      </c>
      <c r="AI243" s="215">
        <v>0</v>
      </c>
      <c r="AJ243" s="214">
        <v>0</v>
      </c>
      <c r="AK243" s="215">
        <v>0</v>
      </c>
      <c r="AL243" s="214">
        <v>0</v>
      </c>
      <c r="AM243" s="215">
        <v>0</v>
      </c>
      <c r="AN243" s="215">
        <v>0</v>
      </c>
      <c r="AO243" s="214">
        <v>0</v>
      </c>
      <c r="AP243" s="214">
        <v>0</v>
      </c>
      <c r="AQ243" s="214">
        <v>0</v>
      </c>
      <c r="AR243" s="214">
        <v>0</v>
      </c>
      <c r="AS243" s="216">
        <v>0</v>
      </c>
      <c r="AT243" s="214">
        <v>0</v>
      </c>
      <c r="AU243" s="216">
        <v>0</v>
      </c>
      <c r="AV243" s="214">
        <v>0</v>
      </c>
      <c r="AW243" s="216">
        <v>0</v>
      </c>
      <c r="AX243" s="214">
        <v>0</v>
      </c>
      <c r="AY243" s="216">
        <v>0</v>
      </c>
      <c r="AZ243" s="214">
        <v>0</v>
      </c>
      <c r="BA243" s="216">
        <v>0</v>
      </c>
      <c r="BB243" s="214">
        <v>0</v>
      </c>
      <c r="BC243" s="216">
        <v>0</v>
      </c>
      <c r="BE243" s="213">
        <v>0</v>
      </c>
      <c r="BF243" s="213">
        <v>0</v>
      </c>
      <c r="BG243" s="213">
        <v>0</v>
      </c>
      <c r="BH243" s="213">
        <v>0</v>
      </c>
      <c r="BI243" s="213">
        <v>0</v>
      </c>
      <c r="BJ243" s="213">
        <v>0</v>
      </c>
      <c r="BK243" s="213">
        <v>0</v>
      </c>
      <c r="BL243" s="213">
        <v>0</v>
      </c>
      <c r="BM243" s="213">
        <v>0</v>
      </c>
      <c r="BN243" s="213">
        <v>0</v>
      </c>
      <c r="BO243" s="213">
        <v>0</v>
      </c>
      <c r="BP243" s="213">
        <v>0</v>
      </c>
      <c r="BQ243" s="217">
        <v>0</v>
      </c>
      <c r="BS243" s="57">
        <v>0</v>
      </c>
      <c r="BT243" s="57">
        <v>0</v>
      </c>
      <c r="BU243" s="57">
        <v>0</v>
      </c>
      <c r="BV243" s="57">
        <v>0</v>
      </c>
      <c r="BW243" s="57">
        <v>0</v>
      </c>
      <c r="BX243" s="57">
        <v>0</v>
      </c>
      <c r="BY243" s="57">
        <v>0</v>
      </c>
      <c r="BZ243" s="57">
        <v>0</v>
      </c>
      <c r="CA243" s="57">
        <v>0</v>
      </c>
      <c r="CB243" s="57">
        <v>0</v>
      </c>
      <c r="CC243" s="57">
        <v>0</v>
      </c>
      <c r="CD243" s="57">
        <v>0</v>
      </c>
      <c r="CE243" s="57">
        <v>0</v>
      </c>
      <c r="CG243" s="57">
        <v>0</v>
      </c>
      <c r="CH243" s="57">
        <v>0</v>
      </c>
      <c r="CI243" s="57">
        <v>0</v>
      </c>
      <c r="CJ243" s="57">
        <v>0</v>
      </c>
      <c r="CK243" s="57">
        <v>0</v>
      </c>
      <c r="CL243" s="57">
        <v>0</v>
      </c>
      <c r="CM243" s="57">
        <v>0</v>
      </c>
      <c r="CN243" s="57">
        <v>0</v>
      </c>
      <c r="CO243" s="57">
        <v>0</v>
      </c>
      <c r="CP243" s="57">
        <v>0</v>
      </c>
      <c r="CQ243" s="57">
        <v>0</v>
      </c>
      <c r="CR243" s="57">
        <v>0</v>
      </c>
      <c r="CS243" s="57">
        <v>0</v>
      </c>
    </row>
    <row r="244" spans="2:97" ht="16.5" hidden="1" x14ac:dyDescent="0.25">
      <c r="B244" s="150" t="s">
        <v>305</v>
      </c>
      <c r="C244" s="150" t="s">
        <v>305</v>
      </c>
      <c r="D244" s="150" t="s">
        <v>305</v>
      </c>
      <c r="E244" s="150" t="s">
        <v>305</v>
      </c>
      <c r="F244" s="150" t="s">
        <v>305</v>
      </c>
      <c r="G244" s="150" t="s">
        <v>305</v>
      </c>
      <c r="H244" s="150" t="s">
        <v>305</v>
      </c>
      <c r="I244" s="150" t="s">
        <v>305</v>
      </c>
      <c r="J244" s="150" t="s">
        <v>305</v>
      </c>
      <c r="R244" s="57" t="s">
        <v>310</v>
      </c>
      <c r="AC244" s="366"/>
      <c r="AS244" s="271"/>
      <c r="AU244" s="271"/>
      <c r="AW244" s="271"/>
      <c r="AY244" s="271"/>
      <c r="BA244" s="271"/>
      <c r="BB244" s="57"/>
      <c r="BC244" s="271"/>
    </row>
    <row r="245" spans="2:97" ht="17.25" x14ac:dyDescent="0.3">
      <c r="D245" s="150" t="s">
        <v>305</v>
      </c>
      <c r="F245" s="150" t="s">
        <v>305</v>
      </c>
      <c r="H245" s="150" t="s">
        <v>305</v>
      </c>
      <c r="AC245" s="367" t="s">
        <v>669</v>
      </c>
      <c r="AE245" s="276">
        <v>1352.1527001233139</v>
      </c>
      <c r="AF245" s="276">
        <v>1404.1765211689208</v>
      </c>
      <c r="AG245" s="276">
        <v>1397.5183786950395</v>
      </c>
      <c r="AH245" s="276">
        <v>1421.9070100840859</v>
      </c>
      <c r="AI245" s="277">
        <v>1418.2100857100884</v>
      </c>
      <c r="AJ245" s="276">
        <v>1418.2100857100884</v>
      </c>
      <c r="AK245" s="277">
        <v>1410.2536954274779</v>
      </c>
      <c r="AL245" s="276">
        <v>1410.2536954274781</v>
      </c>
      <c r="AM245" s="277">
        <v>1421.7375230705575</v>
      </c>
      <c r="AN245" s="277">
        <v>1412.3371445633572</v>
      </c>
      <c r="AO245" s="276">
        <v>1416.1285708377659</v>
      </c>
      <c r="AP245" s="276">
        <v>1451.6975689484652</v>
      </c>
      <c r="AQ245" s="276">
        <v>1451.6975689484655</v>
      </c>
      <c r="AR245" s="276">
        <v>-33.487483238377081</v>
      </c>
      <c r="AS245" s="278">
        <v>-2.3612498300355916E-2</v>
      </c>
      <c r="AT245" s="276">
        <v>-29.790558864379591</v>
      </c>
      <c r="AU245" s="278">
        <v>-2.095113017455192E-2</v>
      </c>
      <c r="AV245" s="276">
        <v>-54.179190253425986</v>
      </c>
      <c r="AW245" s="278">
        <v>-3.8768141499517794E-2</v>
      </c>
      <c r="AX245" s="276">
        <v>-33.487483238376853</v>
      </c>
      <c r="AY245" s="278">
        <v>-2.3612498300355757E-2</v>
      </c>
      <c r="AZ245" s="276">
        <v>-29.790558864379364</v>
      </c>
      <c r="BA245" s="278">
        <v>-2.095113017455176E-2</v>
      </c>
      <c r="BB245" s="276">
        <v>-2.2737367544323206E-13</v>
      </c>
      <c r="BC245" s="278">
        <v>-1.566260633803567E-16</v>
      </c>
      <c r="BE245" s="342">
        <v>1450.5748061361903</v>
      </c>
      <c r="BF245" s="342">
        <v>1452.5929413304134</v>
      </c>
      <c r="BG245" s="342">
        <v>1451.4953429214015</v>
      </c>
      <c r="BH245" s="342">
        <v>1452.2135076240329</v>
      </c>
      <c r="BI245" s="342">
        <v>1450.0247333624002</v>
      </c>
      <c r="BJ245" s="342">
        <v>1450.9289837936376</v>
      </c>
      <c r="BK245" s="342">
        <v>1450.5365404093488</v>
      </c>
      <c r="BL245" s="342">
        <v>1451.0762746654784</v>
      </c>
      <c r="BM245" s="342">
        <v>1451.9158094458294</v>
      </c>
      <c r="BN245" s="342">
        <v>1453.5847202886289</v>
      </c>
      <c r="BO245" s="342">
        <v>1452.6664432567213</v>
      </c>
      <c r="BP245" s="342">
        <v>1452.7119838250037</v>
      </c>
      <c r="BQ245" s="342">
        <v>1451.6975689484657</v>
      </c>
    </row>
    <row r="246" spans="2:97" ht="16.5" x14ac:dyDescent="0.25">
      <c r="D246" s="150" t="s">
        <v>305</v>
      </c>
      <c r="F246" s="150" t="s">
        <v>305</v>
      </c>
      <c r="H246" s="150" t="s">
        <v>305</v>
      </c>
      <c r="AC246" s="367"/>
      <c r="AS246" s="271"/>
      <c r="AU246" s="271"/>
      <c r="AW246" s="271"/>
      <c r="AY246" s="271"/>
      <c r="BA246" s="271"/>
      <c r="BB246" s="57"/>
      <c r="BC246" s="271"/>
    </row>
    <row r="247" spans="2:97" ht="16.5" x14ac:dyDescent="0.25">
      <c r="D247" s="150" t="s">
        <v>305</v>
      </c>
      <c r="F247" s="150" t="s">
        <v>305</v>
      </c>
      <c r="H247" s="150" t="s">
        <v>305</v>
      </c>
      <c r="O247" s="269" t="s">
        <v>462</v>
      </c>
      <c r="P247" s="269"/>
      <c r="Q247" s="269"/>
      <c r="AC247" s="270" t="s">
        <v>670</v>
      </c>
      <c r="AS247" s="271"/>
      <c r="AU247" s="271"/>
      <c r="AW247" s="271"/>
      <c r="AY247" s="271"/>
      <c r="BA247" s="271"/>
      <c r="BB247" s="57"/>
      <c r="BC247" s="271"/>
    </row>
    <row r="248" spans="2:97" ht="16.5" hidden="1" x14ac:dyDescent="0.25">
      <c r="B248" s="150" t="s">
        <v>305</v>
      </c>
      <c r="C248" s="150" t="s">
        <v>305</v>
      </c>
      <c r="D248" s="150" t="s">
        <v>305</v>
      </c>
      <c r="E248" s="150" t="s">
        <v>305</v>
      </c>
      <c r="F248" s="150" t="s">
        <v>305</v>
      </c>
      <c r="G248" s="150" t="s">
        <v>305</v>
      </c>
      <c r="H248" s="150" t="s">
        <v>305</v>
      </c>
      <c r="I248" s="150" t="s">
        <v>305</v>
      </c>
      <c r="J248" s="150" t="s">
        <v>305</v>
      </c>
      <c r="O248" s="57" t="s">
        <v>671</v>
      </c>
      <c r="AC248" s="370"/>
      <c r="AS248" s="271"/>
      <c r="AU248" s="271"/>
      <c r="AW248" s="271"/>
      <c r="AY248" s="271"/>
      <c r="BA248" s="271"/>
      <c r="BB248" s="57"/>
      <c r="BC248" s="271"/>
    </row>
    <row r="249" spans="2:97" x14ac:dyDescent="0.25">
      <c r="D249" s="150" t="s">
        <v>305</v>
      </c>
      <c r="F249" s="150" t="s">
        <v>305</v>
      </c>
      <c r="H249" s="150" t="s">
        <v>305</v>
      </c>
      <c r="K249" s="165" t="s">
        <v>317</v>
      </c>
      <c r="O249" s="57" t="s">
        <v>672</v>
      </c>
      <c r="V249" s="57" t="s">
        <v>462</v>
      </c>
      <c r="W249" s="57" t="s">
        <v>463</v>
      </c>
      <c r="X249" s="57">
        <v>200</v>
      </c>
      <c r="Z249" s="57" t="s">
        <v>673</v>
      </c>
      <c r="AC249" s="209">
        <v>96000003</v>
      </c>
      <c r="AD249" s="210" t="s">
        <v>674</v>
      </c>
      <c r="AE249" s="213">
        <v>11.508512688724705</v>
      </c>
      <c r="AF249" s="213">
        <v>9.2981164383561428</v>
      </c>
      <c r="AG249" s="213">
        <v>5.8464777667351351</v>
      </c>
      <c r="AH249" s="214">
        <v>1.5166656340262048</v>
      </c>
      <c r="AI249" s="215">
        <v>2.9595408148747344</v>
      </c>
      <c r="AJ249" s="214">
        <v>2.9595408148747349</v>
      </c>
      <c r="AK249" s="215">
        <v>2.6262047111398177</v>
      </c>
      <c r="AL249" s="214">
        <v>2.6262047111398177</v>
      </c>
      <c r="AM249" s="215">
        <v>1.5166641836652712</v>
      </c>
      <c r="AN249" s="215">
        <v>2.4412836244510756</v>
      </c>
      <c r="AO249" s="214">
        <v>2.9055780245610832</v>
      </c>
      <c r="AP249" s="214">
        <v>1.0000020547987398</v>
      </c>
      <c r="AQ249" s="214">
        <v>1.0000020547987414</v>
      </c>
      <c r="AR249" s="214">
        <v>1.9595387600759935</v>
      </c>
      <c r="AS249" s="216">
        <v>0.66210905091333661</v>
      </c>
      <c r="AT249" s="214">
        <v>0.51666357922746342</v>
      </c>
      <c r="AU249" s="216">
        <v>0.34065753692585915</v>
      </c>
      <c r="AV249" s="214">
        <v>4.8464757119363941</v>
      </c>
      <c r="AW249" s="216">
        <v>0.82895649402987892</v>
      </c>
      <c r="AX249" s="214">
        <v>1.959538760075995</v>
      </c>
      <c r="AY249" s="216">
        <v>0.66210905091333716</v>
      </c>
      <c r="AZ249" s="214">
        <v>0.51666357922746498</v>
      </c>
      <c r="BA249" s="216">
        <v>0.34065753692586015</v>
      </c>
      <c r="BB249" s="214">
        <v>-1.5543122344752192E-15</v>
      </c>
      <c r="BC249" s="216">
        <v>-1.554309040682961E-15</v>
      </c>
      <c r="BE249" s="213">
        <v>1.0000161292924072</v>
      </c>
      <c r="BF249" s="213">
        <v>0.99999166673610795</v>
      </c>
      <c r="BG249" s="213">
        <v>1.0000161292924072</v>
      </c>
      <c r="BH249" s="213">
        <v>1.0000161292924072</v>
      </c>
      <c r="BI249" s="213">
        <v>1</v>
      </c>
      <c r="BJ249" s="213">
        <v>1.0000161292924072</v>
      </c>
      <c r="BK249" s="213">
        <v>0.99999166673610795</v>
      </c>
      <c r="BL249" s="213">
        <v>1.0000161292924072</v>
      </c>
      <c r="BM249" s="213">
        <v>0.99999166673610795</v>
      </c>
      <c r="BN249" s="213">
        <v>1.0000161292924072</v>
      </c>
      <c r="BO249" s="213">
        <v>1.0000161292924072</v>
      </c>
      <c r="BP249" s="213">
        <v>0.99999166673610795</v>
      </c>
      <c r="BQ249" s="217">
        <v>1.0000020547987414</v>
      </c>
      <c r="BS249" s="57">
        <v>24003.420000000006</v>
      </c>
      <c r="BT249" s="57">
        <v>19393.214285714279</v>
      </c>
      <c r="BU249" s="57">
        <v>12194.057142857138</v>
      </c>
      <c r="BV249" s="57">
        <v>3172.0000069714251</v>
      </c>
      <c r="BW249" s="57">
        <v>2080.142857142856</v>
      </c>
      <c r="BX249" s="57">
        <v>6240.4285714285679</v>
      </c>
      <c r="BY249" s="57">
        <v>4577.1071428571422</v>
      </c>
      <c r="BZ249" s="57">
        <v>5492.528571428571</v>
      </c>
      <c r="CA249" s="57">
        <v>2643.3333391428546</v>
      </c>
      <c r="CB249" s="57">
        <v>5105.7738106857123</v>
      </c>
      <c r="CC249" s="57">
        <v>6076.8130479077854</v>
      </c>
      <c r="CD249" s="57">
        <v>2085.7142857142799</v>
      </c>
      <c r="CE249" s="57">
        <v>2085.7142857142831</v>
      </c>
      <c r="CG249" s="57">
        <v>177.142857142857</v>
      </c>
      <c r="CH249" s="57">
        <v>171.42857142857099</v>
      </c>
      <c r="CI249" s="57">
        <v>177.142857142857</v>
      </c>
      <c r="CJ249" s="57">
        <v>177.142857142857</v>
      </c>
      <c r="CK249" s="57">
        <v>160</v>
      </c>
      <c r="CL249" s="57">
        <v>177.142857142857</v>
      </c>
      <c r="CM249" s="57">
        <v>171.42857142857099</v>
      </c>
      <c r="CN249" s="57">
        <v>177.142857142857</v>
      </c>
      <c r="CO249" s="57">
        <v>171.42857142857099</v>
      </c>
      <c r="CP249" s="57">
        <v>177.142857142857</v>
      </c>
      <c r="CQ249" s="57">
        <v>177.142857142857</v>
      </c>
      <c r="CR249" s="57">
        <v>171.42857142857099</v>
      </c>
      <c r="CS249" s="57">
        <v>2085.7142857142831</v>
      </c>
    </row>
    <row r="250" spans="2:97" x14ac:dyDescent="0.25">
      <c r="D250" s="150" t="s">
        <v>305</v>
      </c>
      <c r="F250" s="150" t="s">
        <v>305</v>
      </c>
      <c r="H250" s="150" t="s">
        <v>305</v>
      </c>
      <c r="K250" s="165" t="s">
        <v>317</v>
      </c>
      <c r="O250" s="57" t="s">
        <v>675</v>
      </c>
      <c r="V250" s="57" t="s">
        <v>462</v>
      </c>
      <c r="W250" s="57" t="s">
        <v>463</v>
      </c>
      <c r="X250" s="57">
        <v>200</v>
      </c>
      <c r="Z250" s="57" t="s">
        <v>673</v>
      </c>
      <c r="AC250" s="209">
        <v>96000010</v>
      </c>
      <c r="AD250" s="210" t="s">
        <v>676</v>
      </c>
      <c r="AE250" s="213">
        <v>81.567415390993943</v>
      </c>
      <c r="AF250" s="213">
        <v>84.612793086731742</v>
      </c>
      <c r="AG250" s="213">
        <v>89.339748305159631</v>
      </c>
      <c r="AH250" s="214">
        <v>90.58442837539036</v>
      </c>
      <c r="AI250" s="215">
        <v>92.502920901815429</v>
      </c>
      <c r="AJ250" s="214">
        <v>92.502920901815429</v>
      </c>
      <c r="AK250" s="215">
        <v>90.783940869698768</v>
      </c>
      <c r="AL250" s="214">
        <v>90.783940869698768</v>
      </c>
      <c r="AM250" s="215">
        <v>90.584341751079009</v>
      </c>
      <c r="AN250" s="215">
        <v>90.750761133301268</v>
      </c>
      <c r="AO250" s="214">
        <v>91.957092762555348</v>
      </c>
      <c r="AP250" s="214">
        <v>93.221191550393456</v>
      </c>
      <c r="AQ250" s="214">
        <v>93.22119155039347</v>
      </c>
      <c r="AR250" s="214">
        <v>-0.71827064857804146</v>
      </c>
      <c r="AS250" s="216">
        <v>-7.7648428998304741E-3</v>
      </c>
      <c r="AT250" s="214">
        <v>-2.6367631750031109</v>
      </c>
      <c r="AU250" s="216">
        <v>-2.9108349219538233E-2</v>
      </c>
      <c r="AV250" s="214">
        <v>-3.8814432452338394</v>
      </c>
      <c r="AW250" s="216">
        <v>-4.3445871729746913E-2</v>
      </c>
      <c r="AX250" s="214">
        <v>-0.71827064857802725</v>
      </c>
      <c r="AY250" s="216">
        <v>-7.7648428998303197E-3</v>
      </c>
      <c r="AZ250" s="214">
        <v>-2.6367631750030966</v>
      </c>
      <c r="BA250" s="216">
        <v>-2.9108349219538074E-2</v>
      </c>
      <c r="BB250" s="214">
        <v>-1.4210854715202004E-14</v>
      </c>
      <c r="BC250" s="216">
        <v>-1.5244232002248016E-16</v>
      </c>
      <c r="BE250" s="213">
        <v>93.222503588767495</v>
      </c>
      <c r="BF250" s="213">
        <v>93.220223164806725</v>
      </c>
      <c r="BG250" s="213">
        <v>93.222503588767495</v>
      </c>
      <c r="BH250" s="213">
        <v>93.222503588767495</v>
      </c>
      <c r="BI250" s="213">
        <v>93.221000000000004</v>
      </c>
      <c r="BJ250" s="213">
        <v>93.222503588767495</v>
      </c>
      <c r="BK250" s="213">
        <v>93.220223164806725</v>
      </c>
      <c r="BL250" s="213">
        <v>93.222503588767495</v>
      </c>
      <c r="BM250" s="213">
        <v>93.220223164806725</v>
      </c>
      <c r="BN250" s="213">
        <v>93.222503588767495</v>
      </c>
      <c r="BO250" s="213">
        <v>93.222503588767495</v>
      </c>
      <c r="BP250" s="213">
        <v>93.220223164806725</v>
      </c>
      <c r="BQ250" s="217">
        <v>93.22119155039347</v>
      </c>
      <c r="BS250" s="57">
        <v>170125.97395514997</v>
      </c>
      <c r="BT250" s="57">
        <v>176478.11129518368</v>
      </c>
      <c r="BU250" s="57">
        <v>186336.80643755451</v>
      </c>
      <c r="BV250" s="57">
        <v>189450.99103714264</v>
      </c>
      <c r="BW250" s="57">
        <v>65016.602985049991</v>
      </c>
      <c r="BX250" s="57">
        <v>195049.80895514996</v>
      </c>
      <c r="BY250" s="57">
        <v>158223.69918416318</v>
      </c>
      <c r="BZ250" s="57">
        <v>189868.43902099581</v>
      </c>
      <c r="CA250" s="57">
        <v>157875.82586428555</v>
      </c>
      <c r="CB250" s="57">
        <v>189798.86435702027</v>
      </c>
      <c r="CC250" s="57">
        <v>192321.82251639111</v>
      </c>
      <c r="CD250" s="57">
        <v>194432.37142857115</v>
      </c>
      <c r="CE250" s="57">
        <v>194432.37142857118</v>
      </c>
      <c r="CG250" s="57">
        <v>16513.434285714273</v>
      </c>
      <c r="CH250" s="57">
        <v>15980.742857142817</v>
      </c>
      <c r="CI250" s="57">
        <v>16513.434285714273</v>
      </c>
      <c r="CJ250" s="57">
        <v>16513.434285714273</v>
      </c>
      <c r="CK250" s="57">
        <v>14915.36</v>
      </c>
      <c r="CL250" s="57">
        <v>16513.434285714273</v>
      </c>
      <c r="CM250" s="57">
        <v>15980.742857142817</v>
      </c>
      <c r="CN250" s="57">
        <v>16513.434285714273</v>
      </c>
      <c r="CO250" s="57">
        <v>15980.742857142817</v>
      </c>
      <c r="CP250" s="57">
        <v>16513.434285714273</v>
      </c>
      <c r="CQ250" s="57">
        <v>16513.434285714273</v>
      </c>
      <c r="CR250" s="57">
        <v>15980.742857142817</v>
      </c>
      <c r="CS250" s="57">
        <v>194432.37142857118</v>
      </c>
    </row>
    <row r="251" spans="2:97" x14ac:dyDescent="0.25">
      <c r="D251" s="150" t="s">
        <v>305</v>
      </c>
      <c r="F251" s="150" t="s">
        <v>305</v>
      </c>
      <c r="H251" s="150" t="s">
        <v>305</v>
      </c>
      <c r="K251" s="165" t="s">
        <v>317</v>
      </c>
      <c r="O251" s="57" t="s">
        <v>677</v>
      </c>
      <c r="V251" s="57" t="s">
        <v>462</v>
      </c>
      <c r="W251" s="57" t="s">
        <v>463</v>
      </c>
      <c r="X251" s="57">
        <v>200</v>
      </c>
      <c r="Z251" s="57" t="s">
        <v>673</v>
      </c>
      <c r="AC251" s="209">
        <v>96000700</v>
      </c>
      <c r="AD251" s="210" t="s">
        <v>678</v>
      </c>
      <c r="AE251" s="213">
        <v>-0.10000020547987415</v>
      </c>
      <c r="AF251" s="213">
        <v>0</v>
      </c>
      <c r="AG251" s="213">
        <v>0</v>
      </c>
      <c r="AH251" s="214">
        <v>0</v>
      </c>
      <c r="AI251" s="215">
        <v>0</v>
      </c>
      <c r="AJ251" s="214">
        <v>0</v>
      </c>
      <c r="AK251" s="215">
        <v>0</v>
      </c>
      <c r="AL251" s="214">
        <v>0</v>
      </c>
      <c r="AM251" s="215">
        <v>0</v>
      </c>
      <c r="AN251" s="215">
        <v>0</v>
      </c>
      <c r="AO251" s="214">
        <v>0</v>
      </c>
      <c r="AP251" s="214">
        <v>0</v>
      </c>
      <c r="AQ251" s="214">
        <v>0</v>
      </c>
      <c r="AR251" s="214">
        <v>0</v>
      </c>
      <c r="AS251" s="216">
        <v>0</v>
      </c>
      <c r="AT251" s="214">
        <v>0</v>
      </c>
      <c r="AU251" s="216">
        <v>0</v>
      </c>
      <c r="AV251" s="214">
        <v>0</v>
      </c>
      <c r="AW251" s="216">
        <v>0</v>
      </c>
      <c r="AX251" s="214">
        <v>0</v>
      </c>
      <c r="AY251" s="216">
        <v>0</v>
      </c>
      <c r="AZ251" s="214">
        <v>0</v>
      </c>
      <c r="BA251" s="216">
        <v>0</v>
      </c>
      <c r="BB251" s="214">
        <v>0</v>
      </c>
      <c r="BC251" s="216">
        <v>0</v>
      </c>
      <c r="BE251" s="213">
        <v>0</v>
      </c>
      <c r="BF251" s="213">
        <v>0</v>
      </c>
      <c r="BG251" s="213">
        <v>0</v>
      </c>
      <c r="BH251" s="213">
        <v>0</v>
      </c>
      <c r="BI251" s="213">
        <v>0</v>
      </c>
      <c r="BJ251" s="213">
        <v>0</v>
      </c>
      <c r="BK251" s="213">
        <v>0</v>
      </c>
      <c r="BL251" s="213">
        <v>0</v>
      </c>
      <c r="BM251" s="213">
        <v>0</v>
      </c>
      <c r="BN251" s="213">
        <v>0</v>
      </c>
      <c r="BO251" s="213">
        <v>0</v>
      </c>
      <c r="BP251" s="213">
        <v>0</v>
      </c>
      <c r="BQ251" s="217">
        <v>0</v>
      </c>
      <c r="BS251" s="57">
        <v>-208.57142857142833</v>
      </c>
      <c r="BT251" s="57">
        <v>0</v>
      </c>
      <c r="BU251" s="57">
        <v>0</v>
      </c>
      <c r="BV251" s="57">
        <v>0</v>
      </c>
      <c r="BW251" s="57">
        <v>0</v>
      </c>
      <c r="BX251" s="57">
        <v>0</v>
      </c>
      <c r="BY251" s="57">
        <v>0</v>
      </c>
      <c r="BZ251" s="57">
        <v>0</v>
      </c>
      <c r="CA251" s="57">
        <v>0</v>
      </c>
      <c r="CB251" s="57">
        <v>0</v>
      </c>
      <c r="CC251" s="57">
        <v>0</v>
      </c>
      <c r="CD251" s="57">
        <v>0</v>
      </c>
      <c r="CE251" s="57">
        <v>0</v>
      </c>
      <c r="CG251" s="57">
        <v>0</v>
      </c>
      <c r="CH251" s="57">
        <v>0</v>
      </c>
      <c r="CI251" s="57">
        <v>0</v>
      </c>
      <c r="CJ251" s="57">
        <v>0</v>
      </c>
      <c r="CK251" s="57">
        <v>0</v>
      </c>
      <c r="CL251" s="57">
        <v>0</v>
      </c>
      <c r="CM251" s="57">
        <v>0</v>
      </c>
      <c r="CN251" s="57">
        <v>0</v>
      </c>
      <c r="CO251" s="57">
        <v>0</v>
      </c>
      <c r="CP251" s="57">
        <v>0</v>
      </c>
      <c r="CQ251" s="57">
        <v>0</v>
      </c>
      <c r="CR251" s="57">
        <v>0</v>
      </c>
      <c r="CS251" s="57">
        <v>0</v>
      </c>
    </row>
    <row r="252" spans="2:97" x14ac:dyDescent="0.25">
      <c r="D252" s="150" t="s">
        <v>305</v>
      </c>
      <c r="F252" s="150" t="s">
        <v>305</v>
      </c>
      <c r="H252" s="150" t="s">
        <v>305</v>
      </c>
      <c r="K252" s="165" t="s">
        <v>317</v>
      </c>
      <c r="O252" s="57" t="s">
        <v>679</v>
      </c>
      <c r="V252" s="57" t="s">
        <v>462</v>
      </c>
      <c r="W252" s="57" t="s">
        <v>463</v>
      </c>
      <c r="X252" s="57">
        <v>200</v>
      </c>
      <c r="Z252" s="57" t="s">
        <v>673</v>
      </c>
      <c r="AC252" s="209">
        <v>96000710</v>
      </c>
      <c r="AD252" s="210" t="s">
        <v>680</v>
      </c>
      <c r="AE252" s="213">
        <v>0.13041122687238388</v>
      </c>
      <c r="AF252" s="213">
        <v>0</v>
      </c>
      <c r="AG252" s="213">
        <v>0</v>
      </c>
      <c r="AH252" s="214">
        <v>0.14999989754105317</v>
      </c>
      <c r="AI252" s="215">
        <v>0</v>
      </c>
      <c r="AJ252" s="214">
        <v>0</v>
      </c>
      <c r="AK252" s="215">
        <v>0</v>
      </c>
      <c r="AL252" s="214">
        <v>0</v>
      </c>
      <c r="AM252" s="215">
        <v>0.14999975409876337</v>
      </c>
      <c r="AN252" s="215">
        <v>2.499998292350885E-2</v>
      </c>
      <c r="AO252" s="214">
        <v>0</v>
      </c>
      <c r="AP252" s="214">
        <v>0</v>
      </c>
      <c r="AQ252" s="214">
        <v>0</v>
      </c>
      <c r="AR252" s="214">
        <v>0</v>
      </c>
      <c r="AS252" s="216">
        <v>0</v>
      </c>
      <c r="AT252" s="214">
        <v>0.14999989754105317</v>
      </c>
      <c r="AU252" s="216">
        <v>1</v>
      </c>
      <c r="AV252" s="214">
        <v>0</v>
      </c>
      <c r="AW252" s="216">
        <v>0</v>
      </c>
      <c r="AX252" s="214">
        <v>0</v>
      </c>
      <c r="AY252" s="216">
        <v>0</v>
      </c>
      <c r="AZ252" s="214">
        <v>0.14999989754105317</v>
      </c>
      <c r="BA252" s="216">
        <v>1</v>
      </c>
      <c r="BB252" s="214">
        <v>0</v>
      </c>
      <c r="BC252" s="216">
        <v>0</v>
      </c>
      <c r="BE252" s="213">
        <v>0</v>
      </c>
      <c r="BF252" s="213">
        <v>0</v>
      </c>
      <c r="BG252" s="213">
        <v>0</v>
      </c>
      <c r="BH252" s="213">
        <v>0</v>
      </c>
      <c r="BI252" s="213">
        <v>0</v>
      </c>
      <c r="BJ252" s="213">
        <v>0</v>
      </c>
      <c r="BK252" s="213">
        <v>0</v>
      </c>
      <c r="BL252" s="213">
        <v>0</v>
      </c>
      <c r="BM252" s="213">
        <v>0</v>
      </c>
      <c r="BN252" s="213">
        <v>0</v>
      </c>
      <c r="BO252" s="213">
        <v>0</v>
      </c>
      <c r="BP252" s="213">
        <v>0</v>
      </c>
      <c r="BQ252" s="217">
        <v>0</v>
      </c>
      <c r="BS252" s="57">
        <v>271.99999999999977</v>
      </c>
      <c r="BT252" s="57">
        <v>0</v>
      </c>
      <c r="BU252" s="57">
        <v>0</v>
      </c>
      <c r="BV252" s="57">
        <v>313.71428571428481</v>
      </c>
      <c r="BW252" s="57">
        <v>0</v>
      </c>
      <c r="BX252" s="57">
        <v>0</v>
      </c>
      <c r="BY252" s="57">
        <v>0</v>
      </c>
      <c r="BZ252" s="57">
        <v>0</v>
      </c>
      <c r="CA252" s="57">
        <v>261.42857142857071</v>
      </c>
      <c r="CB252" s="57">
        <v>52.285714285714107</v>
      </c>
      <c r="CC252" s="57">
        <v>0</v>
      </c>
      <c r="CD252" s="57">
        <v>0</v>
      </c>
      <c r="CE252" s="57">
        <v>0</v>
      </c>
      <c r="CG252" s="57">
        <v>0</v>
      </c>
      <c r="CH252" s="57">
        <v>0</v>
      </c>
      <c r="CI252" s="57">
        <v>0</v>
      </c>
      <c r="CJ252" s="57">
        <v>0</v>
      </c>
      <c r="CK252" s="57">
        <v>0</v>
      </c>
      <c r="CL252" s="57">
        <v>0</v>
      </c>
      <c r="CM252" s="57">
        <v>0</v>
      </c>
      <c r="CN252" s="57">
        <v>0</v>
      </c>
      <c r="CO252" s="57">
        <v>0</v>
      </c>
      <c r="CP252" s="57">
        <v>0</v>
      </c>
      <c r="CQ252" s="57">
        <v>0</v>
      </c>
      <c r="CR252" s="57">
        <v>0</v>
      </c>
      <c r="CS252" s="57">
        <v>0</v>
      </c>
    </row>
    <row r="253" spans="2:97" x14ac:dyDescent="0.25">
      <c r="D253" s="150" t="s">
        <v>305</v>
      </c>
      <c r="F253" s="150" t="s">
        <v>305</v>
      </c>
      <c r="H253" s="150" t="s">
        <v>305</v>
      </c>
      <c r="K253" s="165" t="s">
        <v>317</v>
      </c>
      <c r="O253" s="57" t="s">
        <v>681</v>
      </c>
      <c r="V253" s="57" t="s">
        <v>462</v>
      </c>
      <c r="W253" s="57" t="s">
        <v>463</v>
      </c>
      <c r="X253" s="57">
        <v>200</v>
      </c>
      <c r="Z253" s="57" t="s">
        <v>673</v>
      </c>
      <c r="AC253" s="209">
        <v>96640095</v>
      </c>
      <c r="AD253" s="210" t="s">
        <v>682</v>
      </c>
      <c r="AE253" s="213">
        <v>0</v>
      </c>
      <c r="AF253" s="213">
        <v>0</v>
      </c>
      <c r="AG253" s="213">
        <v>2.8987970523227102</v>
      </c>
      <c r="AH253" s="214">
        <v>0.71038202842757547</v>
      </c>
      <c r="AI253" s="215">
        <v>1.8581225279572033</v>
      </c>
      <c r="AJ253" s="214">
        <v>1.8581225279572036</v>
      </c>
      <c r="AK253" s="215">
        <v>1.5156122694880829</v>
      </c>
      <c r="AL253" s="214">
        <v>1.5156122694880829</v>
      </c>
      <c r="AM253" s="215">
        <v>0.85245761892193528</v>
      </c>
      <c r="AN253" s="215">
        <v>1.2630114323692403</v>
      </c>
      <c r="AO253" s="214">
        <v>1.3817208660555891</v>
      </c>
      <c r="AP253" s="214">
        <v>3.2500066780959047</v>
      </c>
      <c r="AQ253" s="214">
        <v>3.25000667809591</v>
      </c>
      <c r="AR253" s="214">
        <v>-1.3918841501387065</v>
      </c>
      <c r="AS253" s="216">
        <v>-0.74908092937709891</v>
      </c>
      <c r="AT253" s="214">
        <v>-2.5396246496683346</v>
      </c>
      <c r="AU253" s="216">
        <v>-3.5750125257106684</v>
      </c>
      <c r="AV253" s="214">
        <v>-0.35120962577319981</v>
      </c>
      <c r="AW253" s="216">
        <v>-0.12115702459811291</v>
      </c>
      <c r="AX253" s="214">
        <v>-1.3918841501387011</v>
      </c>
      <c r="AY253" s="216">
        <v>-0.74908092937709603</v>
      </c>
      <c r="AZ253" s="214">
        <v>-2.5396246496683292</v>
      </c>
      <c r="BA253" s="216">
        <v>-3.5750125257106613</v>
      </c>
      <c r="BB253" s="214">
        <v>-5.3290705182007514E-15</v>
      </c>
      <c r="BC253" s="216">
        <v>-1.6397106363248819E-15</v>
      </c>
      <c r="BE253" s="213">
        <v>3.2500524202003254</v>
      </c>
      <c r="BF253" s="213">
        <v>3.2499729168923497</v>
      </c>
      <c r="BG253" s="213">
        <v>3.2500524202003254</v>
      </c>
      <c r="BH253" s="213">
        <v>3.2500524202003254</v>
      </c>
      <c r="BI253" s="213">
        <v>3.25</v>
      </c>
      <c r="BJ253" s="213">
        <v>3.2500524202003254</v>
      </c>
      <c r="BK253" s="213">
        <v>3.2499729168923497</v>
      </c>
      <c r="BL253" s="213">
        <v>3.2500524202003254</v>
      </c>
      <c r="BM253" s="213">
        <v>3.2499729168923497</v>
      </c>
      <c r="BN253" s="213">
        <v>3.2500524202003254</v>
      </c>
      <c r="BO253" s="213">
        <v>3.2500524202003254</v>
      </c>
      <c r="BP253" s="213">
        <v>3.2499729168923497</v>
      </c>
      <c r="BQ253" s="217">
        <v>3.25000667809591</v>
      </c>
      <c r="BS253" s="57">
        <v>0</v>
      </c>
      <c r="BT253" s="57">
        <v>0</v>
      </c>
      <c r="BU253" s="57">
        <v>6046.05</v>
      </c>
      <c r="BV253" s="57">
        <v>1485.714285714284</v>
      </c>
      <c r="BW253" s="57">
        <v>1306</v>
      </c>
      <c r="BX253" s="57">
        <v>3918</v>
      </c>
      <c r="BY253" s="57">
        <v>2641.5</v>
      </c>
      <c r="BZ253" s="57">
        <v>3169.7999999999997</v>
      </c>
      <c r="CA253" s="57">
        <v>1485.714285714284</v>
      </c>
      <c r="CB253" s="57">
        <v>2641.5</v>
      </c>
      <c r="CC253" s="57">
        <v>2889.7724708946403</v>
      </c>
      <c r="CD253" s="57">
        <v>6778.5714285714093</v>
      </c>
      <c r="CE253" s="57">
        <v>6778.5714285714203</v>
      </c>
      <c r="CG253" s="57">
        <v>575.71428571428555</v>
      </c>
      <c r="CH253" s="57">
        <v>557.14285714285552</v>
      </c>
      <c r="CI253" s="57">
        <v>575.71428571428555</v>
      </c>
      <c r="CJ253" s="57">
        <v>575.71428571428555</v>
      </c>
      <c r="CK253" s="57">
        <v>520</v>
      </c>
      <c r="CL253" s="57">
        <v>575.71428571428555</v>
      </c>
      <c r="CM253" s="57">
        <v>557.14285714285552</v>
      </c>
      <c r="CN253" s="57">
        <v>575.71428571428555</v>
      </c>
      <c r="CO253" s="57">
        <v>557.14285714285552</v>
      </c>
      <c r="CP253" s="57">
        <v>575.71428571428555</v>
      </c>
      <c r="CQ253" s="57">
        <v>575.71428571428555</v>
      </c>
      <c r="CR253" s="57">
        <v>557.14285714285552</v>
      </c>
      <c r="CS253" s="57">
        <v>6778.5714285714203</v>
      </c>
    </row>
    <row r="254" spans="2:97" x14ac:dyDescent="0.25">
      <c r="D254" s="150" t="s">
        <v>305</v>
      </c>
      <c r="F254" s="150" t="s">
        <v>305</v>
      </c>
      <c r="H254" s="150" t="s">
        <v>305</v>
      </c>
      <c r="K254" s="165" t="s">
        <v>317</v>
      </c>
      <c r="O254" s="57" t="s">
        <v>683</v>
      </c>
      <c r="V254" s="57" t="s">
        <v>462</v>
      </c>
      <c r="W254" s="57" t="s">
        <v>465</v>
      </c>
      <c r="X254" s="57">
        <v>201</v>
      </c>
      <c r="Z254" s="57" t="s">
        <v>673</v>
      </c>
      <c r="AC254" s="209">
        <v>96000040</v>
      </c>
      <c r="AD254" s="210" t="s">
        <v>684</v>
      </c>
      <c r="AE254" s="213">
        <v>53.429837184596948</v>
      </c>
      <c r="AF254" s="213">
        <v>57.762586301369744</v>
      </c>
      <c r="AG254" s="213">
        <v>61.528346291122496</v>
      </c>
      <c r="AH254" s="214">
        <v>65.077122215080365</v>
      </c>
      <c r="AI254" s="215">
        <v>60.789893130515715</v>
      </c>
      <c r="AJ254" s="214">
        <v>60.789893130515722</v>
      </c>
      <c r="AK254" s="215">
        <v>61.509445066483487</v>
      </c>
      <c r="AL254" s="214">
        <v>61.509445066483487</v>
      </c>
      <c r="AM254" s="215">
        <v>65.077059982961686</v>
      </c>
      <c r="AN254" s="215">
        <v>62.104106941639138</v>
      </c>
      <c r="AO254" s="214">
        <v>62.191174901738101</v>
      </c>
      <c r="AP254" s="214">
        <v>71.657272240970286</v>
      </c>
      <c r="AQ254" s="214">
        <v>71.657272240970244</v>
      </c>
      <c r="AR254" s="214">
        <v>-10.867379110454522</v>
      </c>
      <c r="AS254" s="216">
        <v>-0.17876950510707906</v>
      </c>
      <c r="AT254" s="214">
        <v>-6.5801500258898784</v>
      </c>
      <c r="AU254" s="216">
        <v>-0.10111310706306949</v>
      </c>
      <c r="AV254" s="214">
        <v>-10.128925949847748</v>
      </c>
      <c r="AW254" s="216">
        <v>-0.164622106076483</v>
      </c>
      <c r="AX254" s="214">
        <v>-10.867379110454564</v>
      </c>
      <c r="AY254" s="216">
        <v>-0.17876950510707978</v>
      </c>
      <c r="AZ254" s="214">
        <v>-6.580150025889921</v>
      </c>
      <c r="BA254" s="216">
        <v>-0.10111310706307014</v>
      </c>
      <c r="BB254" s="214">
        <v>4.2632564145606011E-14</v>
      </c>
      <c r="BC254" s="216">
        <v>5.9495097723285507E-16</v>
      </c>
      <c r="BE254" s="213">
        <v>71.658280778722158</v>
      </c>
      <c r="BF254" s="213">
        <v>71.656527862267609</v>
      </c>
      <c r="BG254" s="213">
        <v>71.658280778722158</v>
      </c>
      <c r="BH254" s="213">
        <v>71.658280778722158</v>
      </c>
      <c r="BI254" s="213">
        <v>71.657124999999994</v>
      </c>
      <c r="BJ254" s="213">
        <v>71.658280778722158</v>
      </c>
      <c r="BK254" s="213">
        <v>71.656527862267609</v>
      </c>
      <c r="BL254" s="213">
        <v>71.658280778722158</v>
      </c>
      <c r="BM254" s="213">
        <v>71.656527862267609</v>
      </c>
      <c r="BN254" s="213">
        <v>71.658280778722158</v>
      </c>
      <c r="BO254" s="213">
        <v>71.658280778722158</v>
      </c>
      <c r="BP254" s="213">
        <v>71.656527862267609</v>
      </c>
      <c r="BQ254" s="217">
        <v>71.657272240970244</v>
      </c>
      <c r="BS254" s="57">
        <v>111439.1457142857</v>
      </c>
      <c r="BT254" s="57">
        <v>120476.25142857141</v>
      </c>
      <c r="BU254" s="57">
        <v>128330.28714285711</v>
      </c>
      <c r="BV254" s="57">
        <v>136104.24571428553</v>
      </c>
      <c r="BW254" s="57">
        <v>42726.784285714275</v>
      </c>
      <c r="BX254" s="57">
        <v>128180.35285714283</v>
      </c>
      <c r="BY254" s="57">
        <v>107202.3514285714</v>
      </c>
      <c r="BZ254" s="57">
        <v>128642.82171428567</v>
      </c>
      <c r="CA254" s="57">
        <v>113420.20476190461</v>
      </c>
      <c r="CB254" s="57">
        <v>129886.39238095233</v>
      </c>
      <c r="CC254" s="57">
        <v>130068.48892474211</v>
      </c>
      <c r="CD254" s="57">
        <v>149456.28928571413</v>
      </c>
      <c r="CE254" s="57">
        <v>149456.28928571404</v>
      </c>
      <c r="CG254" s="57">
        <v>12693.547857142843</v>
      </c>
      <c r="CH254" s="57">
        <v>12284.078571428536</v>
      </c>
      <c r="CI254" s="57">
        <v>12693.547857142843</v>
      </c>
      <c r="CJ254" s="57">
        <v>12693.547857142843</v>
      </c>
      <c r="CK254" s="57">
        <v>11465.14</v>
      </c>
      <c r="CL254" s="57">
        <v>12693.547857142843</v>
      </c>
      <c r="CM254" s="57">
        <v>12284.078571428536</v>
      </c>
      <c r="CN254" s="57">
        <v>12693.547857142843</v>
      </c>
      <c r="CO254" s="57">
        <v>12284.078571428536</v>
      </c>
      <c r="CP254" s="57">
        <v>12693.547857142843</v>
      </c>
      <c r="CQ254" s="57">
        <v>12693.547857142843</v>
      </c>
      <c r="CR254" s="57">
        <v>12284.078571428536</v>
      </c>
      <c r="CS254" s="57">
        <v>149456.28928571404</v>
      </c>
    </row>
    <row r="255" spans="2:97" x14ac:dyDescent="0.25">
      <c r="D255" s="150" t="s">
        <v>305</v>
      </c>
      <c r="F255" s="150" t="s">
        <v>305</v>
      </c>
      <c r="H255" s="150" t="s">
        <v>305</v>
      </c>
      <c r="K255" s="165" t="s">
        <v>317</v>
      </c>
      <c r="O255" s="57" t="s">
        <v>685</v>
      </c>
      <c r="V255" s="57" t="s">
        <v>462</v>
      </c>
      <c r="W255" s="57" t="s">
        <v>465</v>
      </c>
      <c r="X255" s="57">
        <v>201</v>
      </c>
      <c r="Z255" s="57" t="s">
        <v>673</v>
      </c>
      <c r="AC255" s="209">
        <v>96000088</v>
      </c>
      <c r="AD255" s="210" t="s">
        <v>686</v>
      </c>
      <c r="AE255" s="213">
        <v>1.6397293967042399E-5</v>
      </c>
      <c r="AF255" s="213">
        <v>0</v>
      </c>
      <c r="AG255" s="213">
        <v>2.6174875701799381</v>
      </c>
      <c r="AH255" s="214">
        <v>2.8493066513845857</v>
      </c>
      <c r="AI255" s="215">
        <v>7.1491010199145499</v>
      </c>
      <c r="AJ255" s="214">
        <v>7.1491010199145499</v>
      </c>
      <c r="AK255" s="215">
        <v>6.2946634513713891</v>
      </c>
      <c r="AL255" s="214">
        <v>6.2946634513713891</v>
      </c>
      <c r="AM255" s="215">
        <v>2.8496954010358753</v>
      </c>
      <c r="AN255" s="215">
        <v>5.7201161053026013</v>
      </c>
      <c r="AO255" s="214">
        <v>6.8711594571315535</v>
      </c>
      <c r="AP255" s="214">
        <v>5.3148942900859808</v>
      </c>
      <c r="AQ255" s="214">
        <v>5.3148942900859826</v>
      </c>
      <c r="AR255" s="214">
        <v>1.8342067298285674</v>
      </c>
      <c r="AS255" s="216">
        <v>0.25656466802178307</v>
      </c>
      <c r="AT255" s="214">
        <v>-2.4655876387013969</v>
      </c>
      <c r="AU255" s="216">
        <v>-0.86532898714263506</v>
      </c>
      <c r="AV255" s="214">
        <v>-2.6974067199060445</v>
      </c>
      <c r="AW255" s="216">
        <v>-1.0305327714395269</v>
      </c>
      <c r="AX255" s="214">
        <v>1.8342067298285691</v>
      </c>
      <c r="AY255" s="216">
        <v>0.25656466802178335</v>
      </c>
      <c r="AZ255" s="214">
        <v>-2.4655876387013951</v>
      </c>
      <c r="BA255" s="216">
        <v>-0.86532898714263451</v>
      </c>
      <c r="BB255" s="214">
        <v>-1.7763568394002505E-15</v>
      </c>
      <c r="BC255" s="216">
        <v>-3.3422242145318635E-16</v>
      </c>
      <c r="BE255" s="213">
        <v>7.5385231124910819</v>
      </c>
      <c r="BF255" s="213">
        <v>8.3442219431431663</v>
      </c>
      <c r="BG255" s="213">
        <v>7.0408225056475615</v>
      </c>
      <c r="BH255" s="213">
        <v>3.6189938845335146</v>
      </c>
      <c r="BI255" s="213">
        <v>4.0349772313412782</v>
      </c>
      <c r="BJ255" s="213">
        <v>4.2571981080998151</v>
      </c>
      <c r="BK255" s="213">
        <v>2.2429373922547824</v>
      </c>
      <c r="BL255" s="213">
        <v>4.6815095286713122</v>
      </c>
      <c r="BM255" s="213">
        <v>5.3128938422704222</v>
      </c>
      <c r="BN255" s="213">
        <v>3.1035679953430146</v>
      </c>
      <c r="BO255" s="213">
        <v>6.9147185819805701</v>
      </c>
      <c r="BP255" s="213">
        <v>6.6049692698177616</v>
      </c>
      <c r="BQ255" s="217">
        <v>5.3148942900859817</v>
      </c>
      <c r="BS255" s="57">
        <v>3.4200000000000001E-2</v>
      </c>
      <c r="BT255" s="57">
        <v>0</v>
      </c>
      <c r="BU255" s="57">
        <v>5459.3199999999988</v>
      </c>
      <c r="BV255" s="57">
        <v>5959.125409905264</v>
      </c>
      <c r="BW255" s="57">
        <v>5024.8171428571404</v>
      </c>
      <c r="BX255" s="57">
        <v>15074.451428571421</v>
      </c>
      <c r="BY255" s="57">
        <v>10970.717142857138</v>
      </c>
      <c r="BZ255" s="57">
        <v>13164.860571428566</v>
      </c>
      <c r="CA255" s="57">
        <v>4966.6201266493854</v>
      </c>
      <c r="CB255" s="57">
        <v>11963.222426113018</v>
      </c>
      <c r="CC255" s="57">
        <v>14370.549023428644</v>
      </c>
      <c r="CD255" s="57">
        <v>11085.328169775232</v>
      </c>
      <c r="CE255" s="57">
        <v>11085.328169775235</v>
      </c>
      <c r="CG255" s="57">
        <v>1335.3739841466702</v>
      </c>
      <c r="CH255" s="57">
        <v>1430.4499677130332</v>
      </c>
      <c r="CI255" s="57">
        <v>1247.2112986504089</v>
      </c>
      <c r="CJ255" s="57">
        <v>641.06857670626675</v>
      </c>
      <c r="CK255" s="57">
        <v>645.59635701460445</v>
      </c>
      <c r="CL255" s="57">
        <v>754.12007286880112</v>
      </c>
      <c r="CM255" s="57">
        <v>384.50675715423733</v>
      </c>
      <c r="CN255" s="57">
        <v>829.28259790883612</v>
      </c>
      <c r="CO255" s="57">
        <v>910.78939138041846</v>
      </c>
      <c r="CP255" s="57">
        <v>549.76603469506153</v>
      </c>
      <c r="CQ255" s="57">
        <v>1224.8732496120381</v>
      </c>
      <c r="CR255" s="57">
        <v>1132.2898819248589</v>
      </c>
      <c r="CS255" s="57">
        <v>11085.328169775234</v>
      </c>
    </row>
    <row r="256" spans="2:97" x14ac:dyDescent="0.25">
      <c r="D256" s="150" t="s">
        <v>305</v>
      </c>
      <c r="F256" s="150" t="s">
        <v>305</v>
      </c>
      <c r="H256" s="150" t="s">
        <v>305</v>
      </c>
      <c r="K256" s="165" t="s">
        <v>317</v>
      </c>
      <c r="O256" s="57" t="s">
        <v>687</v>
      </c>
      <c r="V256" s="57" t="s">
        <v>462</v>
      </c>
      <c r="W256" s="57" t="s">
        <v>465</v>
      </c>
      <c r="X256" s="57">
        <v>201</v>
      </c>
      <c r="Z256" s="57" t="s">
        <v>673</v>
      </c>
      <c r="AC256" s="209">
        <v>96000089</v>
      </c>
      <c r="AD256" s="210" t="s">
        <v>688</v>
      </c>
      <c r="AE256" s="213">
        <v>110.01430708419262</v>
      </c>
      <c r="AF256" s="213">
        <v>121.5687195205477</v>
      </c>
      <c r="AG256" s="213">
        <v>112.34761407043987</v>
      </c>
      <c r="AH256" s="214">
        <v>124.06400602553147</v>
      </c>
      <c r="AI256" s="215">
        <v>112.24159353010759</v>
      </c>
      <c r="AJ256" s="214">
        <v>112.24159353010761</v>
      </c>
      <c r="AK256" s="215">
        <v>107.32093430994375</v>
      </c>
      <c r="AL256" s="214">
        <v>107.32093430994374</v>
      </c>
      <c r="AM256" s="215">
        <v>118.53463201754333</v>
      </c>
      <c r="AN256" s="215">
        <v>114.71924899963673</v>
      </c>
      <c r="AO256" s="214">
        <v>102.04339846151974</v>
      </c>
      <c r="AP256" s="214">
        <v>116.05792157082303</v>
      </c>
      <c r="AQ256" s="214">
        <v>116.05792157082301</v>
      </c>
      <c r="AR256" s="214">
        <v>-3.8163280407154048</v>
      </c>
      <c r="AS256" s="216">
        <v>-3.4001014425117868E-2</v>
      </c>
      <c r="AT256" s="214">
        <v>8.0060844547084571</v>
      </c>
      <c r="AU256" s="216">
        <v>6.4531887299051613E-2</v>
      </c>
      <c r="AV256" s="214">
        <v>-3.7103075003831378</v>
      </c>
      <c r="AW256" s="216">
        <v>-3.3025245182838003E-2</v>
      </c>
      <c r="AX256" s="214">
        <v>-3.816328040715419</v>
      </c>
      <c r="AY256" s="216">
        <v>-3.4001014425117992E-2</v>
      </c>
      <c r="AZ256" s="214">
        <v>8.0060844547084429</v>
      </c>
      <c r="BA256" s="216">
        <v>6.4531887299051502E-2</v>
      </c>
      <c r="BB256" s="214">
        <v>1.4210854715202004E-14</v>
      </c>
      <c r="BC256" s="216">
        <v>1.2244622790810527E-16</v>
      </c>
      <c r="BE256" s="213">
        <v>77.686809270128975</v>
      </c>
      <c r="BF256" s="213">
        <v>132.19856828408948</v>
      </c>
      <c r="BG256" s="213">
        <v>106.08151717862185</v>
      </c>
      <c r="BH256" s="213">
        <v>134.01439848696577</v>
      </c>
      <c r="BI256" s="213">
        <v>77.902393149880879</v>
      </c>
      <c r="BJ256" s="213">
        <v>101.86837983068192</v>
      </c>
      <c r="BK256" s="213">
        <v>87.170788287797535</v>
      </c>
      <c r="BL256" s="213">
        <v>104.72319261528811</v>
      </c>
      <c r="BM256" s="213">
        <v>122.98573730449789</v>
      </c>
      <c r="BN256" s="213">
        <v>165.40760499842929</v>
      </c>
      <c r="BO256" s="213">
        <v>139.46673112051758</v>
      </c>
      <c r="BP256" s="213">
        <v>140.09069599235517</v>
      </c>
      <c r="BQ256" s="217">
        <v>116.05792157082301</v>
      </c>
      <c r="BS256" s="57">
        <v>229457.9404285714</v>
      </c>
      <c r="BT256" s="57">
        <v>253557.61499999999</v>
      </c>
      <c r="BU256" s="57">
        <v>234324.54214285716</v>
      </c>
      <c r="BV256" s="57">
        <v>259471.18412197725</v>
      </c>
      <c r="BW256" s="57">
        <v>78890.126428571428</v>
      </c>
      <c r="BX256" s="57">
        <v>236670.3792857143</v>
      </c>
      <c r="BY256" s="57">
        <v>187045.36357142855</v>
      </c>
      <c r="BZ256" s="57">
        <v>224454.43628571424</v>
      </c>
      <c r="CA256" s="57">
        <v>206589.26875809557</v>
      </c>
      <c r="CB256" s="57">
        <v>239927.27893531023</v>
      </c>
      <c r="CC256" s="57">
        <v>213416.62484437623</v>
      </c>
      <c r="CD256" s="57">
        <v>242063.1675994813</v>
      </c>
      <c r="CE256" s="57">
        <v>242063.16759948127</v>
      </c>
      <c r="CG256" s="57">
        <v>13761.441394110647</v>
      </c>
      <c r="CH256" s="57">
        <v>22662.800560941458</v>
      </c>
      <c r="CI256" s="57">
        <v>18791.279953021072</v>
      </c>
      <c r="CJ256" s="57">
        <v>23739.310547981117</v>
      </c>
      <c r="CK256" s="57">
        <v>12464.382903980941</v>
      </c>
      <c r="CL256" s="57">
        <v>18044.964803206993</v>
      </c>
      <c r="CM256" s="57">
        <v>14943.688236177131</v>
      </c>
      <c r="CN256" s="57">
        <v>18550.666339872136</v>
      </c>
      <c r="CO256" s="57">
        <v>21083.444946110074</v>
      </c>
      <c r="CP256" s="57">
        <v>29300.303149421761</v>
      </c>
      <c r="CQ256" s="57">
        <v>24705.136750688482</v>
      </c>
      <c r="CR256" s="57">
        <v>24015.748013969445</v>
      </c>
      <c r="CS256" s="57">
        <v>242063.16759948127</v>
      </c>
    </row>
    <row r="257" spans="2:97" x14ac:dyDescent="0.25">
      <c r="D257" s="150" t="s">
        <v>305</v>
      </c>
      <c r="F257" s="150" t="s">
        <v>305</v>
      </c>
      <c r="H257" s="150" t="s">
        <v>305</v>
      </c>
      <c r="K257" s="165" t="s">
        <v>317</v>
      </c>
      <c r="O257" s="57" t="s">
        <v>689</v>
      </c>
      <c r="V257" s="57" t="s">
        <v>462</v>
      </c>
      <c r="W257" s="57" t="s">
        <v>465</v>
      </c>
      <c r="X257" s="57">
        <v>201</v>
      </c>
      <c r="Z257" s="57" t="s">
        <v>673</v>
      </c>
      <c r="AC257" s="209">
        <v>96000090</v>
      </c>
      <c r="AD257" s="210" t="s">
        <v>690</v>
      </c>
      <c r="AE257" s="213">
        <v>1022.0624405392613</v>
      </c>
      <c r="AF257" s="213">
        <v>999.44015136986093</v>
      </c>
      <c r="AG257" s="213">
        <v>981.64265440271447</v>
      </c>
      <c r="AH257" s="214">
        <v>1014.307932308566</v>
      </c>
      <c r="AI257" s="215">
        <v>982.7434126284038</v>
      </c>
      <c r="AJ257" s="214">
        <v>982.74341262840392</v>
      </c>
      <c r="AK257" s="215">
        <v>985.63341330587969</v>
      </c>
      <c r="AL257" s="214">
        <v>985.63341330587969</v>
      </c>
      <c r="AM257" s="215">
        <v>1019.218554268586</v>
      </c>
      <c r="AN257" s="215">
        <v>986.3202880755473</v>
      </c>
      <c r="AO257" s="214">
        <v>994.31132878321171</v>
      </c>
      <c r="AP257" s="214">
        <v>1025.5069793056023</v>
      </c>
      <c r="AQ257" s="214">
        <v>1025.5069793056025</v>
      </c>
      <c r="AR257" s="214">
        <v>-42.763566677198583</v>
      </c>
      <c r="AS257" s="216">
        <v>-4.3514478069941936E-2</v>
      </c>
      <c r="AT257" s="214">
        <v>-11.199046997036476</v>
      </c>
      <c r="AU257" s="216">
        <v>-1.1041072085029871E-2</v>
      </c>
      <c r="AV257" s="214">
        <v>-43.864324902888029</v>
      </c>
      <c r="AW257" s="216">
        <v>-4.4684615838721374E-2</v>
      </c>
      <c r="AX257" s="214">
        <v>-42.763566677198355</v>
      </c>
      <c r="AY257" s="216">
        <v>-4.3514478069941707E-2</v>
      </c>
      <c r="AZ257" s="214">
        <v>-11.199046997036248</v>
      </c>
      <c r="BA257" s="216">
        <v>-1.1041072085029646E-2</v>
      </c>
      <c r="BB257" s="214">
        <v>-2.2737367544323206E-13</v>
      </c>
      <c r="BC257" s="216">
        <v>-2.217183110710692E-16</v>
      </c>
      <c r="BE257" s="213">
        <v>1068.6116179496587</v>
      </c>
      <c r="BF257" s="213">
        <v>1015.2274048520286</v>
      </c>
      <c r="BG257" s="213">
        <v>1028.085136790043</v>
      </c>
      <c r="BH257" s="213">
        <v>990.75208553803816</v>
      </c>
      <c r="BI257" s="213">
        <v>1056.4156821099141</v>
      </c>
      <c r="BJ257" s="213">
        <v>1048.0399820614052</v>
      </c>
      <c r="BK257" s="213">
        <v>1064.3942808366182</v>
      </c>
      <c r="BL257" s="213">
        <v>1044.7918780020157</v>
      </c>
      <c r="BM257" s="213">
        <v>1013.011849443656</v>
      </c>
      <c r="BN257" s="213">
        <v>974.69882273700796</v>
      </c>
      <c r="BO257" s="213">
        <v>1009.4488618119491</v>
      </c>
      <c r="BP257" s="213">
        <v>995.19711627332458</v>
      </c>
      <c r="BQ257" s="217">
        <v>1025.5069793056025</v>
      </c>
      <c r="BS257" s="57">
        <v>2131725.8528571427</v>
      </c>
      <c r="BT257" s="57">
        <v>2084546.6014285712</v>
      </c>
      <c r="BU257" s="57">
        <v>2047421.9007142857</v>
      </c>
      <c r="BV257" s="57">
        <v>2121354.0388681041</v>
      </c>
      <c r="BW257" s="57">
        <v>690731.03499999992</v>
      </c>
      <c r="BX257" s="57">
        <v>2072193.1049999997</v>
      </c>
      <c r="BY257" s="57">
        <v>1717821.0507142853</v>
      </c>
      <c r="BZ257" s="57">
        <v>2061385.2608571423</v>
      </c>
      <c r="CA257" s="57">
        <v>1776355.2494925477</v>
      </c>
      <c r="CB257" s="57">
        <v>2062819.8400898417</v>
      </c>
      <c r="CC257" s="57">
        <v>2079532.5423570722</v>
      </c>
      <c r="CD257" s="57">
        <v>2138910.1618074877</v>
      </c>
      <c r="CE257" s="57">
        <v>2138910.1618074882</v>
      </c>
      <c r="CG257" s="57">
        <v>189293.86200360252</v>
      </c>
      <c r="CH257" s="57">
        <v>174040.43401378326</v>
      </c>
      <c r="CI257" s="57">
        <v>182115.00113098821</v>
      </c>
      <c r="CJ257" s="57">
        <v>175501.82443220806</v>
      </c>
      <c r="CK257" s="57">
        <v>169026.50913758625</v>
      </c>
      <c r="CL257" s="57">
        <v>185649.80242235732</v>
      </c>
      <c r="CM257" s="57">
        <v>182469.11156382147</v>
      </c>
      <c r="CN257" s="57">
        <v>185074.43326927704</v>
      </c>
      <c r="CO257" s="57">
        <v>173660.62135012596</v>
      </c>
      <c r="CP257" s="57">
        <v>172658.14945963357</v>
      </c>
      <c r="CQ257" s="57">
        <v>178813.77138136866</v>
      </c>
      <c r="CR257" s="57">
        <v>170606.64164273604</v>
      </c>
      <c r="CS257" s="57">
        <v>2138910.1618074882</v>
      </c>
    </row>
    <row r="258" spans="2:97" x14ac:dyDescent="0.25">
      <c r="D258" s="150" t="s">
        <v>305</v>
      </c>
      <c r="F258" s="150" t="s">
        <v>305</v>
      </c>
      <c r="H258" s="150" t="s">
        <v>305</v>
      </c>
      <c r="K258" s="165" t="s">
        <v>317</v>
      </c>
      <c r="O258" s="57" t="s">
        <v>691</v>
      </c>
      <c r="V258" s="57" t="s">
        <v>462</v>
      </c>
      <c r="W258" s="57" t="s">
        <v>465</v>
      </c>
      <c r="X258" s="57">
        <v>201</v>
      </c>
      <c r="Z258" s="57" t="s">
        <v>673</v>
      </c>
      <c r="AC258" s="209">
        <v>96000100</v>
      </c>
      <c r="AD258" s="210" t="s">
        <v>692</v>
      </c>
      <c r="AE258" s="213">
        <v>8.8208023715117214</v>
      </c>
      <c r="AF258" s="213">
        <v>16.644173972602704</v>
      </c>
      <c r="AG258" s="213">
        <v>12.458005050695309</v>
      </c>
      <c r="AH258" s="214">
        <v>13.108053504076338</v>
      </c>
      <c r="AI258" s="215">
        <v>16.005880057398141</v>
      </c>
      <c r="AJ258" s="214">
        <v>16.005880057398141</v>
      </c>
      <c r="AK258" s="215">
        <v>13.09913836206826</v>
      </c>
      <c r="AL258" s="214">
        <v>13.09913836206826</v>
      </c>
      <c r="AM258" s="215">
        <v>13.098820573514672</v>
      </c>
      <c r="AN258" s="215">
        <v>13.108318328124241</v>
      </c>
      <c r="AO258" s="214">
        <v>14.682907883542981</v>
      </c>
      <c r="AP258" s="214">
        <v>14.777868424208268</v>
      </c>
      <c r="AQ258" s="214">
        <v>14.777868424208274</v>
      </c>
      <c r="AR258" s="214">
        <v>1.2280116331898672</v>
      </c>
      <c r="AS258" s="216">
        <v>7.6722531268892211E-2</v>
      </c>
      <c r="AT258" s="214">
        <v>-1.6698149201319357</v>
      </c>
      <c r="AU258" s="216">
        <v>-0.12738847301871764</v>
      </c>
      <c r="AV258" s="214">
        <v>-2.3198633735129643</v>
      </c>
      <c r="AW258" s="216">
        <v>-0.18621467595114577</v>
      </c>
      <c r="AX258" s="214">
        <v>1.2280116331898725</v>
      </c>
      <c r="AY258" s="216">
        <v>7.6722531268892544E-2</v>
      </c>
      <c r="AZ258" s="214">
        <v>-1.6698149201319303</v>
      </c>
      <c r="BA258" s="216">
        <v>-0.12738847301871722</v>
      </c>
      <c r="BB258" s="214">
        <v>-5.3290705182007514E-15</v>
      </c>
      <c r="BC258" s="216">
        <v>-3.6061158248445152E-16</v>
      </c>
      <c r="BE258" s="213">
        <v>14.744457740558587</v>
      </c>
      <c r="BF258" s="213">
        <v>14.800085154701559</v>
      </c>
      <c r="BG258" s="213">
        <v>14.771217717043388</v>
      </c>
      <c r="BH258" s="213">
        <v>14.792472384728352</v>
      </c>
      <c r="BI258" s="213">
        <v>14.736513332375079</v>
      </c>
      <c r="BJ258" s="213">
        <v>14.761015517470545</v>
      </c>
      <c r="BK258" s="213">
        <v>14.742395738238171</v>
      </c>
      <c r="BL258" s="213">
        <v>14.764828954485356</v>
      </c>
      <c r="BM258" s="213">
        <v>14.784857205752216</v>
      </c>
      <c r="BN258" s="213">
        <v>14.824004211761878</v>
      </c>
      <c r="BO258" s="213">
        <v>14.805025167454618</v>
      </c>
      <c r="BP258" s="213">
        <v>14.805055036047328</v>
      </c>
      <c r="BQ258" s="217">
        <v>14.777868424208272</v>
      </c>
      <c r="BS258" s="57">
        <v>18397.635714285712</v>
      </c>
      <c r="BT258" s="57">
        <v>34714.991428571426</v>
      </c>
      <c r="BU258" s="57">
        <v>25983.785714285714</v>
      </c>
      <c r="BV258" s="57">
        <v>27414.576340030373</v>
      </c>
      <c r="BW258" s="57">
        <v>11249.892857142857</v>
      </c>
      <c r="BX258" s="57">
        <v>33749.678571428572</v>
      </c>
      <c r="BY258" s="57">
        <v>22829.964285714286</v>
      </c>
      <c r="BZ258" s="57">
        <v>27395.957142857143</v>
      </c>
      <c r="CA258" s="57">
        <v>22829.410424755781</v>
      </c>
      <c r="CB258" s="57">
        <v>27415.130200988879</v>
      </c>
      <c r="CC258" s="57">
        <v>30708.274034878294</v>
      </c>
      <c r="CD258" s="57">
        <v>30822.347951055428</v>
      </c>
      <c r="CE258" s="57">
        <v>30822.347951055439</v>
      </c>
      <c r="CG258" s="57">
        <v>2611.833244162548</v>
      </c>
      <c r="CH258" s="57">
        <v>2537.1785980704885</v>
      </c>
      <c r="CI258" s="57">
        <v>2616.5735063970656</v>
      </c>
      <c r="CJ258" s="57">
        <v>2620.3385582307801</v>
      </c>
      <c r="CK258" s="57">
        <v>2357.8421331800128</v>
      </c>
      <c r="CL258" s="57">
        <v>2614.7662887647321</v>
      </c>
      <c r="CM258" s="57">
        <v>2527.2889014061698</v>
      </c>
      <c r="CN258" s="57">
        <v>2615.4418009975357</v>
      </c>
      <c r="CO258" s="57">
        <v>2534.5680707821025</v>
      </c>
      <c r="CP258" s="57">
        <v>2625.924106071499</v>
      </c>
      <c r="CQ258" s="57">
        <v>2622.5621581629107</v>
      </c>
      <c r="CR258" s="57">
        <v>2538.0305848295934</v>
      </c>
      <c r="CS258" s="57">
        <v>30822.347951055435</v>
      </c>
    </row>
    <row r="259" spans="2:97" x14ac:dyDescent="0.25">
      <c r="D259" s="150" t="s">
        <v>305</v>
      </c>
      <c r="F259" s="150" t="s">
        <v>305</v>
      </c>
      <c r="H259" s="150" t="s">
        <v>305</v>
      </c>
      <c r="K259" s="165" t="s">
        <v>317</v>
      </c>
      <c r="O259" s="57" t="s">
        <v>693</v>
      </c>
      <c r="V259" s="57" t="s">
        <v>462</v>
      </c>
      <c r="W259" s="57" t="s">
        <v>465</v>
      </c>
      <c r="X259" s="57">
        <v>201</v>
      </c>
      <c r="Z259" s="57" t="s">
        <v>673</v>
      </c>
      <c r="AC259" s="209">
        <v>96000104</v>
      </c>
      <c r="AD259" s="210" t="s">
        <v>694</v>
      </c>
      <c r="AE259" s="213">
        <v>23.135642744471394</v>
      </c>
      <c r="AF259" s="213">
        <v>22.491144520547902</v>
      </c>
      <c r="AG259" s="213">
        <v>19.641457824913335</v>
      </c>
      <c r="AH259" s="214">
        <v>16.080353969409284</v>
      </c>
      <c r="AI259" s="215">
        <v>18.880914101975193</v>
      </c>
      <c r="AJ259" s="214">
        <v>18.880914101975193</v>
      </c>
      <c r="AK259" s="215">
        <v>19.448252134012893</v>
      </c>
      <c r="AL259" s="214">
        <v>19.44825213401289</v>
      </c>
      <c r="AM259" s="215">
        <v>16.072440307915372</v>
      </c>
      <c r="AN259" s="215">
        <v>18.893533181351504</v>
      </c>
      <c r="AO259" s="214">
        <v>19.508297101280945</v>
      </c>
      <c r="AP259" s="214">
        <v>17.112596120551594</v>
      </c>
      <c r="AQ259" s="214">
        <v>17.112596120551594</v>
      </c>
      <c r="AR259" s="214">
        <v>1.7683179814235999</v>
      </c>
      <c r="AS259" s="216">
        <v>9.3656375526787156E-2</v>
      </c>
      <c r="AT259" s="214">
        <v>-1.0322421511423094</v>
      </c>
      <c r="AU259" s="216">
        <v>-6.4192750551760963E-2</v>
      </c>
      <c r="AV259" s="214">
        <v>2.5288617043617414</v>
      </c>
      <c r="AW259" s="216">
        <v>0.12875122238401873</v>
      </c>
      <c r="AX259" s="214">
        <v>1.7683179814235999</v>
      </c>
      <c r="AY259" s="216">
        <v>9.3656375526787156E-2</v>
      </c>
      <c r="AZ259" s="214">
        <v>-1.0322421511423094</v>
      </c>
      <c r="BA259" s="216">
        <v>-6.4192750551760963E-2</v>
      </c>
      <c r="BB259" s="214">
        <v>0</v>
      </c>
      <c r="BC259" s="216">
        <v>0</v>
      </c>
      <c r="BE259" s="213">
        <v>17.095815108562803</v>
      </c>
      <c r="BF259" s="213">
        <v>17.123815584017727</v>
      </c>
      <c r="BG259" s="213">
        <v>17.109909561708964</v>
      </c>
      <c r="BH259" s="213">
        <v>17.120351177113079</v>
      </c>
      <c r="BI259" s="213">
        <v>17.091442057969104</v>
      </c>
      <c r="BJ259" s="213">
        <v>17.104108278467447</v>
      </c>
      <c r="BK259" s="213">
        <v>17.096854571542703</v>
      </c>
      <c r="BL259" s="213">
        <v>17.105861192404436</v>
      </c>
      <c r="BM259" s="213">
        <v>17.115416863601023</v>
      </c>
      <c r="BN259" s="213">
        <v>17.136431072803564</v>
      </c>
      <c r="BO259" s="213">
        <v>17.125303010079165</v>
      </c>
      <c r="BP259" s="213">
        <v>17.125112783689662</v>
      </c>
      <c r="BQ259" s="217">
        <v>17.112596120551597</v>
      </c>
      <c r="BS259" s="57">
        <v>48254.241428571433</v>
      </c>
      <c r="BT259" s="57">
        <v>46910.101428571434</v>
      </c>
      <c r="BU259" s="57">
        <v>40966.384999999995</v>
      </c>
      <c r="BV259" s="57">
        <v>33630.934702241655</v>
      </c>
      <c r="BW259" s="57">
        <v>13270.639285714284</v>
      </c>
      <c r="BX259" s="57">
        <v>39811.917857142849</v>
      </c>
      <c r="BY259" s="57">
        <v>33895.580714285708</v>
      </c>
      <c r="BZ259" s="57">
        <v>40674.696857142844</v>
      </c>
      <c r="CA259" s="57">
        <v>28012.013315053384</v>
      </c>
      <c r="CB259" s="57">
        <v>39514.502101473976</v>
      </c>
      <c r="CC259" s="57">
        <v>40800.237806532001</v>
      </c>
      <c r="CD259" s="57">
        <v>35691.912854595663</v>
      </c>
      <c r="CE259" s="57">
        <v>35691.912854595663</v>
      </c>
      <c r="CG259" s="57">
        <v>3028.352688330815</v>
      </c>
      <c r="CH259" s="57">
        <v>2935.5357055681588</v>
      </c>
      <c r="CI259" s="57">
        <v>3030.8493797611259</v>
      </c>
      <c r="CJ259" s="57">
        <v>3032.6990075138106</v>
      </c>
      <c r="CK259" s="57">
        <v>2734.6307292750566</v>
      </c>
      <c r="CL259" s="57">
        <v>3029.8217404477232</v>
      </c>
      <c r="CM259" s="57">
        <v>2930.9137791995659</v>
      </c>
      <c r="CN259" s="57">
        <v>3030.1322516225214</v>
      </c>
      <c r="CO259" s="57">
        <v>2934.0959129271237</v>
      </c>
      <c r="CP259" s="57">
        <v>3035.5474002364231</v>
      </c>
      <c r="CQ259" s="57">
        <v>3033.5761752054232</v>
      </c>
      <c r="CR259" s="57">
        <v>2935.7580845079187</v>
      </c>
      <c r="CS259" s="57">
        <v>35691.91285459567</v>
      </c>
    </row>
    <row r="260" spans="2:97" x14ac:dyDescent="0.25">
      <c r="D260" s="150" t="s">
        <v>305</v>
      </c>
      <c r="F260" s="150" t="s">
        <v>305</v>
      </c>
      <c r="H260" s="150" t="s">
        <v>305</v>
      </c>
      <c r="K260" s="165" t="s">
        <v>317</v>
      </c>
      <c r="O260" s="57" t="s">
        <v>695</v>
      </c>
      <c r="V260" s="57" t="s">
        <v>462</v>
      </c>
      <c r="W260" s="57" t="s">
        <v>465</v>
      </c>
      <c r="X260" s="57">
        <v>201</v>
      </c>
      <c r="Z260" s="57" t="s">
        <v>673</v>
      </c>
      <c r="AC260" s="209">
        <v>96000105</v>
      </c>
      <c r="AD260" s="210" t="s">
        <v>696</v>
      </c>
      <c r="AE260" s="213">
        <v>1.7650611610845777</v>
      </c>
      <c r="AF260" s="213">
        <v>1.5871130136986269</v>
      </c>
      <c r="AG260" s="213">
        <v>1.3556072375491188</v>
      </c>
      <c r="AH260" s="214">
        <v>1.7612184374198907</v>
      </c>
      <c r="AI260" s="215">
        <v>1.9008327201921944</v>
      </c>
      <c r="AJ260" s="214">
        <v>1.9008327201921946</v>
      </c>
      <c r="AK260" s="215">
        <v>1.8318006855726467</v>
      </c>
      <c r="AL260" s="214">
        <v>1.8318006855726465</v>
      </c>
      <c r="AM260" s="215">
        <v>1.7612939223842001</v>
      </c>
      <c r="AN260" s="215">
        <v>1.819974129597308</v>
      </c>
      <c r="AO260" s="214">
        <v>1.7897922837430993</v>
      </c>
      <c r="AP260" s="214">
        <v>1.9572202207405025</v>
      </c>
      <c r="AQ260" s="214">
        <v>1.9572202207405023</v>
      </c>
      <c r="AR260" s="214">
        <v>-5.6387500548307656E-2</v>
      </c>
      <c r="AS260" s="216">
        <v>-2.9664630637569345E-2</v>
      </c>
      <c r="AT260" s="214">
        <v>-0.19600178332061158</v>
      </c>
      <c r="AU260" s="216">
        <v>-0.11128760587343485</v>
      </c>
      <c r="AV260" s="214">
        <v>-0.60161298319138345</v>
      </c>
      <c r="AW260" s="216">
        <v>-0.44379593626179997</v>
      </c>
      <c r="AX260" s="214">
        <v>-5.6387500548307878E-2</v>
      </c>
      <c r="AY260" s="216">
        <v>-2.9664630637569463E-2</v>
      </c>
      <c r="AZ260" s="214">
        <v>-0.1960017833206118</v>
      </c>
      <c r="BA260" s="216">
        <v>-0.11128760587343497</v>
      </c>
      <c r="BB260" s="214">
        <v>2.2204460492503131E-16</v>
      </c>
      <c r="BC260" s="216">
        <v>1.1344896326537138E-16</v>
      </c>
      <c r="BE260" s="213">
        <v>1.9533425789131578</v>
      </c>
      <c r="BF260" s="213">
        <v>1.9610373210933099</v>
      </c>
      <c r="BG260" s="213">
        <v>1.9563846181151627</v>
      </c>
      <c r="BH260" s="213">
        <v>1.9587374280881249</v>
      </c>
      <c r="BI260" s="213">
        <v>1.9507694859064735</v>
      </c>
      <c r="BJ260" s="213">
        <v>1.9540596216355628</v>
      </c>
      <c r="BK260" s="213">
        <v>1.9514753915575402</v>
      </c>
      <c r="BL260" s="213">
        <v>1.9547622225144889</v>
      </c>
      <c r="BM260" s="213">
        <v>1.9583610876614819</v>
      </c>
      <c r="BN260" s="213">
        <v>1.9639347230618667</v>
      </c>
      <c r="BO260" s="213">
        <v>1.9615631888634355</v>
      </c>
      <c r="BP260" s="213">
        <v>1.9618243480358086</v>
      </c>
      <c r="BQ260" s="217">
        <v>1.9572202207405023</v>
      </c>
      <c r="BS260" s="57">
        <v>3681.4057142857146</v>
      </c>
      <c r="BT260" s="57">
        <v>3310.2642857142855</v>
      </c>
      <c r="BU260" s="57">
        <v>2827.4035714285728</v>
      </c>
      <c r="BV260" s="57">
        <v>3683.4650765730817</v>
      </c>
      <c r="BW260" s="57">
        <v>1336.0192857142858</v>
      </c>
      <c r="BX260" s="57">
        <v>4008.0578571428578</v>
      </c>
      <c r="BY260" s="57">
        <v>3192.5721428571428</v>
      </c>
      <c r="BZ260" s="57">
        <v>3831.086571428571</v>
      </c>
      <c r="CA260" s="57">
        <v>3069.688725566527</v>
      </c>
      <c r="CB260" s="57">
        <v>3806.3484938636975</v>
      </c>
      <c r="CC260" s="57">
        <v>3743.2252759888297</v>
      </c>
      <c r="CD260" s="57">
        <v>4082.1937866006738</v>
      </c>
      <c r="CE260" s="57">
        <v>4082.1937866006729</v>
      </c>
      <c r="CG260" s="57">
        <v>346.01510442867675</v>
      </c>
      <c r="CH260" s="57">
        <v>336.18062795502613</v>
      </c>
      <c r="CI260" s="57">
        <v>346.55397125291989</v>
      </c>
      <c r="CJ260" s="57">
        <v>346.97074801153042</v>
      </c>
      <c r="CK260" s="57">
        <v>312.12311774503576</v>
      </c>
      <c r="CL260" s="57">
        <v>346.14212137652356</v>
      </c>
      <c r="CM260" s="57">
        <v>334.54142637470915</v>
      </c>
      <c r="CN260" s="57">
        <v>346.26658009621656</v>
      </c>
      <c r="CO260" s="57">
        <v>335.72184125780785</v>
      </c>
      <c r="CP260" s="57">
        <v>347.89139684317905</v>
      </c>
      <c r="CQ260" s="57">
        <v>347.47130327526895</v>
      </c>
      <c r="CR260" s="57">
        <v>336.31554798377869</v>
      </c>
      <c r="CS260" s="57">
        <v>4082.1937866006729</v>
      </c>
    </row>
    <row r="261" spans="2:97" x14ac:dyDescent="0.25">
      <c r="D261" s="150" t="s">
        <v>305</v>
      </c>
      <c r="F261" s="150" t="s">
        <v>305</v>
      </c>
      <c r="H261" s="150" t="s">
        <v>305</v>
      </c>
      <c r="K261" s="165" t="s">
        <v>317</v>
      </c>
      <c r="O261" s="57" t="s">
        <v>697</v>
      </c>
      <c r="V261" s="57" t="s">
        <v>462</v>
      </c>
      <c r="W261" s="57" t="s">
        <v>465</v>
      </c>
      <c r="X261" s="57">
        <v>201</v>
      </c>
      <c r="Z261" s="57" t="s">
        <v>673</v>
      </c>
      <c r="AC261" s="209">
        <v>96000106</v>
      </c>
      <c r="AD261" s="210" t="s">
        <v>698</v>
      </c>
      <c r="AE261" s="213">
        <v>9.3840329808896854</v>
      </c>
      <c r="AF261" s="213">
        <v>10.514419863013678</v>
      </c>
      <c r="AG261" s="213">
        <v>9.666194519577779</v>
      </c>
      <c r="AH261" s="214">
        <v>11.343858761240504</v>
      </c>
      <c r="AI261" s="215">
        <v>12.430640525851526</v>
      </c>
      <c r="AJ261" s="214">
        <v>12.430640525851526</v>
      </c>
      <c r="AK261" s="215">
        <v>6.45920580458065</v>
      </c>
      <c r="AL261" s="214">
        <v>6.4592058045806509</v>
      </c>
      <c r="AM261" s="215">
        <v>11.667957853686101</v>
      </c>
      <c r="AN261" s="215">
        <v>7.0032279027829301</v>
      </c>
      <c r="AO261" s="214">
        <v>5.6339551675976116</v>
      </c>
      <c r="AP261" s="214">
        <v>8.0295493879319313</v>
      </c>
      <c r="AQ261" s="214">
        <v>8.0295493879319313</v>
      </c>
      <c r="AR261" s="214">
        <v>4.4010911379195949</v>
      </c>
      <c r="AS261" s="216">
        <v>0.3540518389834228</v>
      </c>
      <c r="AT261" s="214">
        <v>3.3143093733085731</v>
      </c>
      <c r="AU261" s="216">
        <v>0.29216772203060626</v>
      </c>
      <c r="AV261" s="214">
        <v>1.6366451316458477</v>
      </c>
      <c r="AW261" s="216">
        <v>0.16931638695362575</v>
      </c>
      <c r="AX261" s="214">
        <v>4.4010911379195949</v>
      </c>
      <c r="AY261" s="216">
        <v>0.3540518389834228</v>
      </c>
      <c r="AZ261" s="214">
        <v>3.3143093733085731</v>
      </c>
      <c r="BA261" s="216">
        <v>0.29216772203060626</v>
      </c>
      <c r="BB261" s="214">
        <v>0</v>
      </c>
      <c r="BC261" s="216">
        <v>0</v>
      </c>
      <c r="BE261" s="213">
        <v>0</v>
      </c>
      <c r="BF261" s="213">
        <v>0</v>
      </c>
      <c r="BG261" s="213">
        <v>13.506114174344361</v>
      </c>
      <c r="BH261" s="213">
        <v>27.01222834868873</v>
      </c>
      <c r="BI261" s="213">
        <v>14.952956655271</v>
      </c>
      <c r="BJ261" s="213">
        <v>0</v>
      </c>
      <c r="BK261" s="213">
        <v>0</v>
      </c>
      <c r="BL261" s="213">
        <v>0.11000177422216499</v>
      </c>
      <c r="BM261" s="213">
        <v>13.80888550705038</v>
      </c>
      <c r="BN261" s="213">
        <v>13.506114174344361</v>
      </c>
      <c r="BO261" s="213">
        <v>0</v>
      </c>
      <c r="BP261" s="213">
        <v>13.989401930393422</v>
      </c>
      <c r="BQ261" s="217">
        <v>8.0295493879319295</v>
      </c>
      <c r="BS261" s="57">
        <v>19572.371428571427</v>
      </c>
      <c r="BT261" s="57">
        <v>21930.075714285715</v>
      </c>
      <c r="BU261" s="57">
        <v>20160.87857142857</v>
      </c>
      <c r="BV261" s="57">
        <v>23724.886529021227</v>
      </c>
      <c r="BW261" s="57">
        <v>8737.0000000000036</v>
      </c>
      <c r="BX261" s="57">
        <v>26211.000000000011</v>
      </c>
      <c r="BY261" s="57">
        <v>11257.491428571431</v>
      </c>
      <c r="BZ261" s="57">
        <v>13508.989714285719</v>
      </c>
      <c r="CA261" s="57">
        <v>20335.617024875355</v>
      </c>
      <c r="CB261" s="57">
        <v>14646.760932717303</v>
      </c>
      <c r="CC261" s="57">
        <v>11783.022856168673</v>
      </c>
      <c r="CD261" s="57">
        <v>16747.311453903509</v>
      </c>
      <c r="CE261" s="57">
        <v>16747.311453903509</v>
      </c>
      <c r="CG261" s="57">
        <v>0</v>
      </c>
      <c r="CH261" s="57">
        <v>0</v>
      </c>
      <c r="CI261" s="57">
        <v>2392.4730648433601</v>
      </c>
      <c r="CJ261" s="57">
        <v>4784.9461296867212</v>
      </c>
      <c r="CK261" s="57">
        <v>2392.4730648433601</v>
      </c>
      <c r="CL261" s="57">
        <v>0</v>
      </c>
      <c r="CM261" s="57">
        <v>0</v>
      </c>
      <c r="CN261" s="57">
        <v>19.485714285714305</v>
      </c>
      <c r="CO261" s="57">
        <v>2367.2572424736468</v>
      </c>
      <c r="CP261" s="57">
        <v>2392.4730648433601</v>
      </c>
      <c r="CQ261" s="57">
        <v>0</v>
      </c>
      <c r="CR261" s="57">
        <v>2398.2031729273444</v>
      </c>
      <c r="CS261" s="57">
        <v>16747.311453903505</v>
      </c>
    </row>
    <row r="262" spans="2:97" x14ac:dyDescent="0.25">
      <c r="D262" s="150" t="s">
        <v>305</v>
      </c>
      <c r="F262" s="150" t="s">
        <v>305</v>
      </c>
      <c r="H262" s="150" t="s">
        <v>305</v>
      </c>
      <c r="K262" s="165" t="s">
        <v>317</v>
      </c>
      <c r="O262" s="57" t="s">
        <v>699</v>
      </c>
      <c r="V262" s="57" t="s">
        <v>462</v>
      </c>
      <c r="W262" s="57" t="s">
        <v>465</v>
      </c>
      <c r="X262" s="57">
        <v>201</v>
      </c>
      <c r="Z262" s="57" t="s">
        <v>673</v>
      </c>
      <c r="AC262" s="209">
        <v>96000107</v>
      </c>
      <c r="AD262" s="210" t="s">
        <v>700</v>
      </c>
      <c r="AE262" s="213">
        <v>3.8914220371685695</v>
      </c>
      <c r="AF262" s="213">
        <v>4.2970188356164289</v>
      </c>
      <c r="AG262" s="213">
        <v>0.33224383337773977</v>
      </c>
      <c r="AH262" s="214">
        <v>4.7439147646015636E-3</v>
      </c>
      <c r="AI262" s="215">
        <v>1.2766208267446066</v>
      </c>
      <c r="AJ262" s="214">
        <v>1.2766208267446066</v>
      </c>
      <c r="AK262" s="215">
        <v>0.96698611969488568</v>
      </c>
      <c r="AL262" s="214">
        <v>0.96698611969488579</v>
      </c>
      <c r="AM262" s="215">
        <v>4.7439102280784889E-3</v>
      </c>
      <c r="AN262" s="215">
        <v>0.80661318946723071</v>
      </c>
      <c r="AO262" s="214">
        <v>1.0088918545220624</v>
      </c>
      <c r="AP262" s="214">
        <v>1.9295624215920459</v>
      </c>
      <c r="AQ262" s="214">
        <v>1.9295624215920466</v>
      </c>
      <c r="AR262" s="214">
        <v>-0.65294159484743997</v>
      </c>
      <c r="AS262" s="216">
        <v>-0.51146086697680337</v>
      </c>
      <c r="AT262" s="214">
        <v>-1.924818506827445</v>
      </c>
      <c r="AU262" s="216">
        <v>-405.7447492923302</v>
      </c>
      <c r="AV262" s="214">
        <v>-1.5973185882143068</v>
      </c>
      <c r="AW262" s="216">
        <v>-4.8076696321952763</v>
      </c>
      <c r="AX262" s="214">
        <v>-0.6529415948474393</v>
      </c>
      <c r="AY262" s="216">
        <v>-0.51146086697680282</v>
      </c>
      <c r="AZ262" s="214">
        <v>-1.9248185068274444</v>
      </c>
      <c r="BA262" s="216">
        <v>-405.74474929233003</v>
      </c>
      <c r="BB262" s="214">
        <v>-6.6613381477509392E-16</v>
      </c>
      <c r="BC262" s="216">
        <v>-3.4522532534888369E-16</v>
      </c>
      <c r="BE262" s="213">
        <v>1.9295895791503239</v>
      </c>
      <c r="BF262" s="213">
        <v>1.9295423772179425</v>
      </c>
      <c r="BG262" s="213">
        <v>1.9295895791503239</v>
      </c>
      <c r="BH262" s="213">
        <v>1.9295895791503239</v>
      </c>
      <c r="BI262" s="213">
        <v>1.9295584567377582</v>
      </c>
      <c r="BJ262" s="213">
        <v>1.9295895791503239</v>
      </c>
      <c r="BK262" s="213">
        <v>1.9295423772179425</v>
      </c>
      <c r="BL262" s="213">
        <v>1.9295895791503239</v>
      </c>
      <c r="BM262" s="213">
        <v>1.9295423772179425</v>
      </c>
      <c r="BN262" s="213">
        <v>1.9295895791503239</v>
      </c>
      <c r="BO262" s="213">
        <v>1.9295895791503239</v>
      </c>
      <c r="BP262" s="213">
        <v>1.9295423772179425</v>
      </c>
      <c r="BQ262" s="217">
        <v>1.9295624215920466</v>
      </c>
      <c r="BS262" s="57">
        <v>8116.3778571428575</v>
      </c>
      <c r="BT262" s="57">
        <v>8962.3535714285699</v>
      </c>
      <c r="BU262" s="57">
        <v>692.96428571428567</v>
      </c>
      <c r="BV262" s="57">
        <v>9.9215656561306478</v>
      </c>
      <c r="BW262" s="57">
        <v>897.28571428571422</v>
      </c>
      <c r="BX262" s="57">
        <v>2691.8571428571427</v>
      </c>
      <c r="BY262" s="57">
        <v>1685.3214285714284</v>
      </c>
      <c r="BZ262" s="57">
        <v>2022.3857142857141</v>
      </c>
      <c r="CA262" s="57">
        <v>8.2679713801088752</v>
      </c>
      <c r="CB262" s="57">
        <v>1686.9750228474502</v>
      </c>
      <c r="CC262" s="57">
        <v>2110.0266913030769</v>
      </c>
      <c r="CD262" s="57">
        <v>4024.5076383387463</v>
      </c>
      <c r="CE262" s="57">
        <v>4024.5076383387477</v>
      </c>
      <c r="CG262" s="57">
        <v>341.80749805068837</v>
      </c>
      <c r="CH262" s="57">
        <v>330.78144972647192</v>
      </c>
      <c r="CI262" s="57">
        <v>341.80749805068837</v>
      </c>
      <c r="CJ262" s="57">
        <v>341.80749805068837</v>
      </c>
      <c r="CK262" s="57">
        <v>308.7293530780413</v>
      </c>
      <c r="CL262" s="57">
        <v>341.80749805068837</v>
      </c>
      <c r="CM262" s="57">
        <v>330.78144972647192</v>
      </c>
      <c r="CN262" s="57">
        <v>341.80749805068837</v>
      </c>
      <c r="CO262" s="57">
        <v>330.78144972647192</v>
      </c>
      <c r="CP262" s="57">
        <v>341.80749805068837</v>
      </c>
      <c r="CQ262" s="57">
        <v>341.80749805068837</v>
      </c>
      <c r="CR262" s="57">
        <v>330.78144972647192</v>
      </c>
      <c r="CS262" s="57">
        <v>4024.5076383387477</v>
      </c>
    </row>
    <row r="263" spans="2:97" x14ac:dyDescent="0.25">
      <c r="D263" s="150" t="s">
        <v>305</v>
      </c>
      <c r="F263" s="150" t="s">
        <v>305</v>
      </c>
      <c r="H263" s="150" t="s">
        <v>305</v>
      </c>
      <c r="K263" s="165" t="s">
        <v>317</v>
      </c>
      <c r="O263" s="57" t="s">
        <v>701</v>
      </c>
      <c r="V263" s="57" t="s">
        <v>462</v>
      </c>
      <c r="W263" s="57" t="s">
        <v>465</v>
      </c>
      <c r="X263" s="57">
        <v>201</v>
      </c>
      <c r="Z263" s="57" t="s">
        <v>673</v>
      </c>
      <c r="AC263" s="209">
        <v>96000108</v>
      </c>
      <c r="AD263" s="210" t="s">
        <v>702</v>
      </c>
      <c r="AE263" s="213">
        <v>1.6397293967042399E-5</v>
      </c>
      <c r="AF263" s="213">
        <v>0</v>
      </c>
      <c r="AG263" s="213">
        <v>4.6311540366178834</v>
      </c>
      <c r="AH263" s="214">
        <v>4.8156791630286602</v>
      </c>
      <c r="AI263" s="215">
        <v>5.1953914821484464</v>
      </c>
      <c r="AJ263" s="214">
        <v>5.1953914821484473</v>
      </c>
      <c r="AK263" s="215">
        <v>6.2988068872018257</v>
      </c>
      <c r="AL263" s="214">
        <v>6.2988068872018248</v>
      </c>
      <c r="AM263" s="215">
        <v>4.8156745578785403</v>
      </c>
      <c r="AN263" s="215">
        <v>6.0516239527105427</v>
      </c>
      <c r="AO263" s="214">
        <v>6.2720403130790521</v>
      </c>
      <c r="AP263" s="214">
        <v>5.7551168546390654</v>
      </c>
      <c r="AQ263" s="214">
        <v>5.7551168546390645</v>
      </c>
      <c r="AR263" s="214">
        <v>-0.55972537249061727</v>
      </c>
      <c r="AS263" s="216">
        <v>-0.10773497520135948</v>
      </c>
      <c r="AT263" s="214">
        <v>-0.93943769161040436</v>
      </c>
      <c r="AU263" s="216">
        <v>-0.19507896182593204</v>
      </c>
      <c r="AV263" s="214">
        <v>-1.1239628180211811</v>
      </c>
      <c r="AW263" s="216">
        <v>-0.24269605569889605</v>
      </c>
      <c r="AX263" s="214">
        <v>-0.55972537249061816</v>
      </c>
      <c r="AY263" s="216">
        <v>-0.10773497520135966</v>
      </c>
      <c r="AZ263" s="214">
        <v>-0.93943769161040525</v>
      </c>
      <c r="BA263" s="216">
        <v>-0.19507896182593223</v>
      </c>
      <c r="BB263" s="214">
        <v>8.8817841970012523E-16</v>
      </c>
      <c r="BC263" s="216">
        <v>1.5432847709845983E-16</v>
      </c>
      <c r="BE263" s="213">
        <v>5.7551978548283413</v>
      </c>
      <c r="BF263" s="213">
        <v>5.7550570702475605</v>
      </c>
      <c r="BG263" s="213">
        <v>5.7551978548283413</v>
      </c>
      <c r="BH263" s="213">
        <v>5.7551978548283413</v>
      </c>
      <c r="BI263" s="213">
        <v>5.7551050290564945</v>
      </c>
      <c r="BJ263" s="213">
        <v>5.7551978548283413</v>
      </c>
      <c r="BK263" s="213">
        <v>5.7550570702475605</v>
      </c>
      <c r="BL263" s="213">
        <v>5.7551978548283413</v>
      </c>
      <c r="BM263" s="213">
        <v>5.7550570702475605</v>
      </c>
      <c r="BN263" s="213">
        <v>5.7551978548283413</v>
      </c>
      <c r="BO263" s="213">
        <v>5.7551978548283413</v>
      </c>
      <c r="BP263" s="213">
        <v>5.7550570702475605</v>
      </c>
      <c r="BQ263" s="217">
        <v>5.7551168546390636</v>
      </c>
      <c r="BS263" s="57">
        <v>3.4200000000000001E-2</v>
      </c>
      <c r="BT263" s="57">
        <v>0</v>
      </c>
      <c r="BU263" s="57">
        <v>9659.2442857142851</v>
      </c>
      <c r="BV263" s="57">
        <v>10071.65587193303</v>
      </c>
      <c r="BW263" s="57">
        <v>3651.6328571428571</v>
      </c>
      <c r="BX263" s="57">
        <v>10954.898571428572</v>
      </c>
      <c r="BY263" s="57">
        <v>10977.938571428573</v>
      </c>
      <c r="BZ263" s="57">
        <v>13173.526285714286</v>
      </c>
      <c r="CA263" s="57">
        <v>8393.0465599441923</v>
      </c>
      <c r="CB263" s="57">
        <v>12656.54788341741</v>
      </c>
      <c r="CC263" s="57">
        <v>13117.53327198292</v>
      </c>
      <c r="CD263" s="57">
        <v>12003.504774889245</v>
      </c>
      <c r="CE263" s="57">
        <v>12003.504774889243</v>
      </c>
      <c r="CG263" s="57">
        <v>1019.4757480042923</v>
      </c>
      <c r="CH263" s="57">
        <v>986.58943355253928</v>
      </c>
      <c r="CI263" s="57">
        <v>1019.4757480042923</v>
      </c>
      <c r="CJ263" s="57">
        <v>1019.4757480042923</v>
      </c>
      <c r="CK263" s="57">
        <v>920.81680464903911</v>
      </c>
      <c r="CL263" s="57">
        <v>1019.4757480042923</v>
      </c>
      <c r="CM263" s="57">
        <v>986.58943355253928</v>
      </c>
      <c r="CN263" s="57">
        <v>1019.4757480042923</v>
      </c>
      <c r="CO263" s="57">
        <v>986.58943355253928</v>
      </c>
      <c r="CP263" s="57">
        <v>1019.4757480042923</v>
      </c>
      <c r="CQ263" s="57">
        <v>1019.4757480042923</v>
      </c>
      <c r="CR263" s="57">
        <v>986.58943355253939</v>
      </c>
      <c r="CS263" s="57">
        <v>12003.504774889241</v>
      </c>
    </row>
    <row r="264" spans="2:97" x14ac:dyDescent="0.25">
      <c r="D264" s="150" t="s">
        <v>305</v>
      </c>
      <c r="F264" s="150" t="s">
        <v>305</v>
      </c>
      <c r="H264" s="150" t="s">
        <v>305</v>
      </c>
      <c r="K264" s="165" t="s">
        <v>317</v>
      </c>
      <c r="O264" s="57" t="s">
        <v>703</v>
      </c>
      <c r="V264" s="57" t="s">
        <v>462</v>
      </c>
      <c r="W264" s="57" t="s">
        <v>465</v>
      </c>
      <c r="X264" s="57">
        <v>201</v>
      </c>
      <c r="Z264" s="57" t="s">
        <v>673</v>
      </c>
      <c r="AC264" s="209">
        <v>96000109</v>
      </c>
      <c r="AD264" s="210" t="s">
        <v>704</v>
      </c>
      <c r="AE264" s="213">
        <v>1.6397293967042399E-5</v>
      </c>
      <c r="AF264" s="213">
        <v>0</v>
      </c>
      <c r="AG264" s="213">
        <v>0.15378456257101894</v>
      </c>
      <c r="AH264" s="214">
        <v>0.21331064625135676</v>
      </c>
      <c r="AI264" s="215">
        <v>10.900768696062212</v>
      </c>
      <c r="AJ264" s="214">
        <v>10.900768696062212</v>
      </c>
      <c r="AK264" s="215">
        <v>12.30694703779174</v>
      </c>
      <c r="AL264" s="214">
        <v>12.306947037791742</v>
      </c>
      <c r="AM264" s="215">
        <v>0.21331044226610052</v>
      </c>
      <c r="AN264" s="215">
        <v>10.291350779976996</v>
      </c>
      <c r="AO264" s="214">
        <v>11.813597500903475</v>
      </c>
      <c r="AP264" s="214">
        <v>10.264093055661087</v>
      </c>
      <c r="AQ264" s="214">
        <v>10.264093055661087</v>
      </c>
      <c r="AR264" s="214">
        <v>0.63667564040112445</v>
      </c>
      <c r="AS264" s="216">
        <v>5.8406490235052587E-2</v>
      </c>
      <c r="AT264" s="214">
        <v>-10.050782409409731</v>
      </c>
      <c r="AU264" s="216">
        <v>-47.118053346321446</v>
      </c>
      <c r="AV264" s="214">
        <v>-10.110308493090068</v>
      </c>
      <c r="AW264" s="216">
        <v>-65.743325104046434</v>
      </c>
      <c r="AX264" s="214">
        <v>0.63667564040112445</v>
      </c>
      <c r="AY264" s="216">
        <v>5.8406490235052587E-2</v>
      </c>
      <c r="AZ264" s="214">
        <v>-10.050782409409731</v>
      </c>
      <c r="BA264" s="216">
        <v>-47.118053346321446</v>
      </c>
      <c r="BB264" s="214">
        <v>0</v>
      </c>
      <c r="BC264" s="216">
        <v>0</v>
      </c>
      <c r="BE264" s="213">
        <v>10.264237517276944</v>
      </c>
      <c r="BF264" s="213">
        <v>10.26398643183864</v>
      </c>
      <c r="BG264" s="213">
        <v>10.264237517276944</v>
      </c>
      <c r="BH264" s="213">
        <v>10.264237517276944</v>
      </c>
      <c r="BI264" s="213">
        <v>10.264071965058928</v>
      </c>
      <c r="BJ264" s="213">
        <v>10.264237517276944</v>
      </c>
      <c r="BK264" s="213">
        <v>10.26398643183864</v>
      </c>
      <c r="BL264" s="213">
        <v>10.264237517276944</v>
      </c>
      <c r="BM264" s="213">
        <v>10.26398643183864</v>
      </c>
      <c r="BN264" s="213">
        <v>10.264237517276944</v>
      </c>
      <c r="BO264" s="213">
        <v>10.264237517276944</v>
      </c>
      <c r="BP264" s="213">
        <v>10.263986431838648</v>
      </c>
      <c r="BQ264" s="217">
        <v>10.264093055661089</v>
      </c>
      <c r="BS264" s="57">
        <v>3.4200000000000001E-2</v>
      </c>
      <c r="BT264" s="57">
        <v>0</v>
      </c>
      <c r="BU264" s="57">
        <v>320.74999999999994</v>
      </c>
      <c r="BV264" s="57">
        <v>446.12428488947506</v>
      </c>
      <c r="BW264" s="57">
        <v>7661.7142857142862</v>
      </c>
      <c r="BX264" s="57">
        <v>22985.142857142859</v>
      </c>
      <c r="BY264" s="57">
        <v>21449.28571428571</v>
      </c>
      <c r="BZ264" s="57">
        <v>25739.142857142855</v>
      </c>
      <c r="CA264" s="57">
        <v>371.77023740789593</v>
      </c>
      <c r="CB264" s="57">
        <v>21523.639761767288</v>
      </c>
      <c r="CC264" s="57">
        <v>24707.312221314551</v>
      </c>
      <c r="CD264" s="57">
        <v>21407.921527122886</v>
      </c>
      <c r="CE264" s="57">
        <v>21407.921527122886</v>
      </c>
      <c r="CG264" s="57">
        <v>1818.2070338104379</v>
      </c>
      <c r="CH264" s="57">
        <v>1759.5551940100981</v>
      </c>
      <c r="CI264" s="57">
        <v>1818.2070338104379</v>
      </c>
      <c r="CJ264" s="57">
        <v>1818.2070338104379</v>
      </c>
      <c r="CK264" s="57">
        <v>1642.2515144094284</v>
      </c>
      <c r="CL264" s="57">
        <v>1818.2070338104379</v>
      </c>
      <c r="CM264" s="57">
        <v>1759.5551940100981</v>
      </c>
      <c r="CN264" s="57">
        <v>1818.2070338104379</v>
      </c>
      <c r="CO264" s="57">
        <v>1759.5551940100981</v>
      </c>
      <c r="CP264" s="57">
        <v>1818.2070338104379</v>
      </c>
      <c r="CQ264" s="57">
        <v>1818.2070338104379</v>
      </c>
      <c r="CR264" s="57">
        <v>1759.5551940100993</v>
      </c>
      <c r="CS264" s="57">
        <v>21407.92152712289</v>
      </c>
    </row>
    <row r="265" spans="2:97" x14ac:dyDescent="0.25">
      <c r="D265" s="150" t="s">
        <v>305</v>
      </c>
      <c r="F265" s="150" t="s">
        <v>305</v>
      </c>
      <c r="H265" s="150" t="s">
        <v>305</v>
      </c>
      <c r="K265" s="165" t="s">
        <v>317</v>
      </c>
      <c r="O265" s="57" t="s">
        <v>705</v>
      </c>
      <c r="V265" s="57" t="s">
        <v>462</v>
      </c>
      <c r="W265" s="57" t="s">
        <v>465</v>
      </c>
      <c r="X265" s="57">
        <v>201</v>
      </c>
      <c r="Z265" s="57" t="s">
        <v>673</v>
      </c>
      <c r="AC265" s="209">
        <v>96640855</v>
      </c>
      <c r="AD265" s="210" t="s">
        <v>706</v>
      </c>
      <c r="AE265" s="213">
        <v>26.542765727144189</v>
      </c>
      <c r="AF265" s="213">
        <v>75.960284246575185</v>
      </c>
      <c r="AG265" s="213">
        <v>93.058806171062912</v>
      </c>
      <c r="AH265" s="214">
        <v>75.31994855194759</v>
      </c>
      <c r="AI265" s="215">
        <v>91.374452746127048</v>
      </c>
      <c r="AJ265" s="214">
        <v>91.374452746127048</v>
      </c>
      <c r="AK265" s="215">
        <v>94.15834441255015</v>
      </c>
      <c r="AL265" s="214">
        <v>94.158344412550164</v>
      </c>
      <c r="AM265" s="215">
        <v>75.319876524792463</v>
      </c>
      <c r="AN265" s="215">
        <v>91.018686804175658</v>
      </c>
      <c r="AO265" s="214">
        <v>93.757635476323742</v>
      </c>
      <c r="AP265" s="214">
        <v>75.863294772371205</v>
      </c>
      <c r="AQ265" s="214">
        <v>75.863294772371191</v>
      </c>
      <c r="AR265" s="214">
        <v>15.511157973755857</v>
      </c>
      <c r="AS265" s="216">
        <v>0.16975377151479909</v>
      </c>
      <c r="AT265" s="214">
        <v>-0.54334622042360081</v>
      </c>
      <c r="AU265" s="216">
        <v>-7.2138421609364099E-3</v>
      </c>
      <c r="AV265" s="214">
        <v>17.195511398691721</v>
      </c>
      <c r="AW265" s="216">
        <v>0.18478113040782537</v>
      </c>
      <c r="AX265" s="214">
        <v>15.511157973755843</v>
      </c>
      <c r="AY265" s="216">
        <v>0.16975377151479892</v>
      </c>
      <c r="AZ265" s="214">
        <v>-0.54334622042361502</v>
      </c>
      <c r="BA265" s="216">
        <v>-7.2138421609365981E-3</v>
      </c>
      <c r="BB265" s="214">
        <v>1.4210854715202004E-14</v>
      </c>
      <c r="BC265" s="216">
        <v>1.8732187624913808E-16</v>
      </c>
      <c r="BE265" s="213">
        <v>75.864362507638972</v>
      </c>
      <c r="BF265" s="213">
        <v>75.862506701332805</v>
      </c>
      <c r="BG265" s="213">
        <v>75.864362507638972</v>
      </c>
      <c r="BH265" s="213">
        <v>75.864362507638972</v>
      </c>
      <c r="BI265" s="213">
        <v>75.863138888888912</v>
      </c>
      <c r="BJ265" s="213">
        <v>75.864362507638972</v>
      </c>
      <c r="BK265" s="213">
        <v>75.862506701332805</v>
      </c>
      <c r="BL265" s="213">
        <v>75.864362507638972</v>
      </c>
      <c r="BM265" s="213">
        <v>75.862506701332805</v>
      </c>
      <c r="BN265" s="213">
        <v>75.864362507638972</v>
      </c>
      <c r="BO265" s="213">
        <v>75.864362507638972</v>
      </c>
      <c r="BP265" s="213">
        <v>75.862506701332805</v>
      </c>
      <c r="BQ265" s="217">
        <v>75.863294772371205</v>
      </c>
      <c r="BS265" s="57">
        <v>55360.511904761908</v>
      </c>
      <c r="BT265" s="57">
        <v>158431.44999999998</v>
      </c>
      <c r="BU265" s="57">
        <v>194093.68261904764</v>
      </c>
      <c r="BV265" s="57">
        <v>157526.39999999973</v>
      </c>
      <c r="BW265" s="57">
        <v>64223.447857142855</v>
      </c>
      <c r="BX265" s="57">
        <v>192670.34357142856</v>
      </c>
      <c r="BY265" s="57">
        <v>164104.81214285715</v>
      </c>
      <c r="BZ265" s="57">
        <v>196925.7745714286</v>
      </c>
      <c r="CA265" s="57">
        <v>131271.9999999998</v>
      </c>
      <c r="CB265" s="57">
        <v>190359.21214285708</v>
      </c>
      <c r="CC265" s="57">
        <v>196087.53156424774</v>
      </c>
      <c r="CD265" s="57">
        <v>158228.83253968233</v>
      </c>
      <c r="CE265" s="57">
        <v>158228.83253968231</v>
      </c>
      <c r="CG265" s="57">
        <v>13438.613174603166</v>
      </c>
      <c r="CH265" s="57">
        <v>13005.109523809484</v>
      </c>
      <c r="CI265" s="57">
        <v>13438.613174603166</v>
      </c>
      <c r="CJ265" s="57">
        <v>13438.613174603166</v>
      </c>
      <c r="CK265" s="57">
        <v>12138.102222222225</v>
      </c>
      <c r="CL265" s="57">
        <v>13438.613174603166</v>
      </c>
      <c r="CM265" s="57">
        <v>13005.109523809484</v>
      </c>
      <c r="CN265" s="57">
        <v>13438.613174603166</v>
      </c>
      <c r="CO265" s="57">
        <v>13005.109523809484</v>
      </c>
      <c r="CP265" s="57">
        <v>13438.613174603166</v>
      </c>
      <c r="CQ265" s="57">
        <v>13438.613174603166</v>
      </c>
      <c r="CR265" s="57">
        <v>13005.109523809484</v>
      </c>
      <c r="CS265" s="57">
        <v>158228.83253968233</v>
      </c>
    </row>
    <row r="266" spans="2:97" ht="16.5" hidden="1" x14ac:dyDescent="0.25">
      <c r="B266" s="150" t="s">
        <v>305</v>
      </c>
      <c r="C266" s="150" t="s">
        <v>305</v>
      </c>
      <c r="D266" s="150" t="s">
        <v>305</v>
      </c>
      <c r="E266" s="150" t="s">
        <v>305</v>
      </c>
      <c r="F266" s="150" t="s">
        <v>305</v>
      </c>
      <c r="G266" s="150" t="s">
        <v>305</v>
      </c>
      <c r="H266" s="150" t="s">
        <v>305</v>
      </c>
      <c r="I266" s="150" t="s">
        <v>305</v>
      </c>
      <c r="J266" s="150" t="s">
        <v>305</v>
      </c>
      <c r="O266" s="57" t="s">
        <v>707</v>
      </c>
      <c r="AC266" s="371"/>
      <c r="AS266" s="271"/>
      <c r="AU266" s="271"/>
      <c r="AW266" s="271"/>
      <c r="AY266" s="271"/>
      <c r="BA266" s="271"/>
      <c r="BB266" s="57"/>
      <c r="BC266" s="271"/>
    </row>
    <row r="267" spans="2:97" ht="17.25" x14ac:dyDescent="0.3">
      <c r="D267" s="150" t="s">
        <v>305</v>
      </c>
      <c r="F267" s="150" t="s">
        <v>305</v>
      </c>
      <c r="H267" s="150" t="s">
        <v>305</v>
      </c>
      <c r="AC267" s="367" t="s">
        <v>708</v>
      </c>
      <c r="AE267" s="276">
        <v>1352.1527001233142</v>
      </c>
      <c r="AF267" s="276">
        <v>1404.1765211689208</v>
      </c>
      <c r="AG267" s="276">
        <v>1397.5183786950392</v>
      </c>
      <c r="AH267" s="276">
        <v>1421.9070100840856</v>
      </c>
      <c r="AI267" s="277">
        <v>1418.2100857100882</v>
      </c>
      <c r="AJ267" s="276">
        <v>1418.2100857100884</v>
      </c>
      <c r="AK267" s="277">
        <v>1410.2536954274783</v>
      </c>
      <c r="AL267" s="276">
        <v>1410.2536954274783</v>
      </c>
      <c r="AM267" s="277">
        <v>1421.7375230705575</v>
      </c>
      <c r="AN267" s="277">
        <v>1412.3371445633572</v>
      </c>
      <c r="AO267" s="276">
        <v>1416.1285708377659</v>
      </c>
      <c r="AP267" s="276">
        <v>1451.6975689484652</v>
      </c>
      <c r="AQ267" s="276">
        <v>1451.6975689484652</v>
      </c>
      <c r="AR267" s="276">
        <v>-33.487483238376853</v>
      </c>
      <c r="AS267" s="278">
        <v>-2.3612498300355757E-2</v>
      </c>
      <c r="AT267" s="276">
        <v>-29.790558864379591</v>
      </c>
      <c r="AU267" s="278">
        <v>-2.0951130174551923E-2</v>
      </c>
      <c r="AV267" s="276">
        <v>-54.179190253425986</v>
      </c>
      <c r="AW267" s="278">
        <v>-3.8768141499517801E-2</v>
      </c>
      <c r="AX267" s="276">
        <v>-33.487483238376853</v>
      </c>
      <c r="AY267" s="278">
        <v>-2.3612498300355757E-2</v>
      </c>
      <c r="AZ267" s="276">
        <v>-29.790558864379591</v>
      </c>
      <c r="BA267" s="278">
        <v>-2.0951130174551923E-2</v>
      </c>
      <c r="BB267" s="276">
        <v>0</v>
      </c>
      <c r="BC267" s="278">
        <v>0</v>
      </c>
      <c r="BE267" s="342">
        <v>1450.5748061361905</v>
      </c>
      <c r="BF267" s="342">
        <v>1452.5929413304136</v>
      </c>
      <c r="BG267" s="342">
        <v>1451.4953429214015</v>
      </c>
      <c r="BH267" s="342">
        <v>1452.2135076240329</v>
      </c>
      <c r="BI267" s="342">
        <v>1450.0247333624002</v>
      </c>
      <c r="BJ267" s="342">
        <v>1450.9289837936376</v>
      </c>
      <c r="BK267" s="342">
        <v>1450.5365404093491</v>
      </c>
      <c r="BL267" s="342">
        <v>1451.0762746654789</v>
      </c>
      <c r="BM267" s="342">
        <v>1451.9158094458294</v>
      </c>
      <c r="BN267" s="342">
        <v>1453.5847202886289</v>
      </c>
      <c r="BO267" s="342">
        <v>1452.6664432567215</v>
      </c>
      <c r="BP267" s="342">
        <v>1452.7119838250037</v>
      </c>
      <c r="BQ267" s="342">
        <v>1451.6975689484652</v>
      </c>
    </row>
    <row r="268" spans="2:97" ht="17.25" x14ac:dyDescent="0.3">
      <c r="AC268" s="367"/>
      <c r="AE268" s="276"/>
      <c r="AF268" s="276"/>
      <c r="AG268" s="276"/>
      <c r="AH268" s="276"/>
      <c r="AI268" s="277"/>
      <c r="AJ268" s="276"/>
      <c r="AK268" s="277"/>
      <c r="AL268" s="276"/>
      <c r="AM268" s="277"/>
      <c r="AN268" s="277"/>
      <c r="AO268" s="276"/>
      <c r="AP268" s="276"/>
      <c r="AQ268" s="276"/>
      <c r="AR268" s="276"/>
      <c r="AS268" s="278"/>
      <c r="AT268" s="276"/>
      <c r="AU268" s="278"/>
      <c r="AV268" s="276"/>
      <c r="AW268" s="278"/>
      <c r="AX268" s="276"/>
      <c r="AY268" s="278"/>
      <c r="AZ268" s="276"/>
      <c r="BA268" s="278"/>
      <c r="BB268" s="276"/>
      <c r="BC268" s="278"/>
      <c r="BE268" s="342"/>
      <c r="BF268" s="342"/>
      <c r="BG268" s="342"/>
      <c r="BH268" s="342"/>
      <c r="BI268" s="342"/>
      <c r="BJ268" s="342"/>
      <c r="BK268" s="342"/>
      <c r="BL268" s="342"/>
      <c r="BM268" s="342"/>
      <c r="BN268" s="342"/>
      <c r="BO268" s="342"/>
      <c r="BP268" s="342"/>
      <c r="BQ268" s="342"/>
    </row>
    <row r="269" spans="2:97" ht="17.25" x14ac:dyDescent="0.3">
      <c r="AC269" s="367"/>
      <c r="AE269" s="276"/>
      <c r="AF269" s="276"/>
      <c r="AG269" s="276"/>
      <c r="AH269" s="276"/>
      <c r="AI269" s="277"/>
      <c r="AJ269" s="276"/>
      <c r="AK269" s="277"/>
      <c r="AL269" s="276"/>
      <c r="AM269" s="277"/>
      <c r="AN269" s="277"/>
      <c r="AO269" s="276"/>
      <c r="AP269" s="276"/>
      <c r="AQ269" s="276"/>
      <c r="AR269" s="276"/>
      <c r="AS269" s="278"/>
      <c r="AT269" s="276"/>
      <c r="AU269" s="278"/>
      <c r="AV269" s="276"/>
      <c r="AW269" s="278"/>
      <c r="AX269" s="276"/>
      <c r="AY269" s="278"/>
      <c r="AZ269" s="276"/>
      <c r="BA269" s="278"/>
      <c r="BB269" s="276"/>
      <c r="BC269" s="278"/>
      <c r="BE269" s="342"/>
      <c r="BF269" s="342"/>
      <c r="BG269" s="342"/>
      <c r="BH269" s="342"/>
      <c r="BI269" s="342"/>
      <c r="BJ269" s="342"/>
      <c r="BK269" s="342"/>
      <c r="BL269" s="342"/>
      <c r="BM269" s="342"/>
      <c r="BN269" s="342"/>
      <c r="BO269" s="342"/>
      <c r="BP269" s="342"/>
      <c r="BQ269" s="342"/>
    </row>
    <row r="270" spans="2:97" x14ac:dyDescent="0.25">
      <c r="D270" s="150" t="s">
        <v>305</v>
      </c>
      <c r="F270" s="150" t="s">
        <v>305</v>
      </c>
      <c r="H270" s="150" t="s">
        <v>305</v>
      </c>
      <c r="AC270" s="246"/>
      <c r="AD270" s="247"/>
      <c r="AE270" s="247"/>
      <c r="AF270" s="247"/>
      <c r="AG270" s="247"/>
      <c r="AH270" s="247"/>
      <c r="AI270" s="354"/>
      <c r="AJ270" s="247"/>
      <c r="AK270" s="354"/>
      <c r="AL270" s="247"/>
      <c r="AM270" s="354"/>
      <c r="AN270" s="354"/>
      <c r="AO270" s="247"/>
      <c r="AP270" s="247"/>
      <c r="AQ270" s="247"/>
      <c r="AR270" s="247"/>
      <c r="AS270" s="355"/>
      <c r="AT270" s="247"/>
      <c r="AU270" s="355"/>
      <c r="AV270" s="247"/>
      <c r="AW270" s="355"/>
      <c r="AX270" s="247"/>
      <c r="AY270" s="355"/>
      <c r="AZ270" s="247"/>
      <c r="BA270" s="355"/>
      <c r="BB270" s="247"/>
      <c r="BC270" s="355"/>
    </row>
    <row r="271" spans="2:97" ht="26.25" x14ac:dyDescent="0.4">
      <c r="AC271" s="344" t="s">
        <v>709</v>
      </c>
      <c r="AD271" s="153"/>
      <c r="AE271" s="153"/>
      <c r="AF271" s="153"/>
      <c r="AG271" s="153"/>
      <c r="AH271" s="153"/>
      <c r="AJ271" s="153"/>
      <c r="AL271" s="153"/>
      <c r="AO271" s="153"/>
      <c r="AP271" s="153"/>
      <c r="AQ271" s="153"/>
      <c r="AR271" s="153"/>
      <c r="AS271" s="164"/>
      <c r="AT271" s="153"/>
      <c r="AU271" s="164"/>
      <c r="AV271" s="153"/>
      <c r="AW271" s="164"/>
      <c r="AX271" s="153"/>
      <c r="AY271" s="164"/>
      <c r="AZ271" s="153"/>
      <c r="BA271" s="164"/>
      <c r="BB271" s="153"/>
      <c r="BC271" s="164"/>
      <c r="BE271" s="153"/>
      <c r="BF271" s="153"/>
      <c r="BG271" s="153"/>
      <c r="BH271" s="153"/>
      <c r="BI271" s="153"/>
      <c r="BJ271" s="153"/>
      <c r="BK271" s="153"/>
      <c r="BL271" s="153"/>
      <c r="BM271" s="153"/>
      <c r="BN271" s="153"/>
      <c r="BO271" s="153"/>
      <c r="BP271" s="153"/>
      <c r="BQ271" s="153"/>
    </row>
    <row r="272" spans="2:97" x14ac:dyDescent="0.25">
      <c r="B272" s="150" t="s">
        <v>307</v>
      </c>
      <c r="C272" s="150" t="s">
        <v>307</v>
      </c>
      <c r="D272" s="150" t="s">
        <v>307</v>
      </c>
      <c r="E272" s="150" t="s">
        <v>307</v>
      </c>
      <c r="F272" s="150" t="s">
        <v>307</v>
      </c>
      <c r="G272" s="150" t="s">
        <v>307</v>
      </c>
      <c r="H272" s="150" t="s">
        <v>307</v>
      </c>
      <c r="I272" s="150" t="s">
        <v>307</v>
      </c>
      <c r="J272" s="150" t="s">
        <v>307</v>
      </c>
      <c r="L272" s="57" t="s">
        <v>710</v>
      </c>
      <c r="BB272" s="57"/>
    </row>
    <row r="273" spans="11:96" ht="21" x14ac:dyDescent="0.35">
      <c r="K273" s="165" t="s">
        <v>308</v>
      </c>
      <c r="L273" s="57" t="s">
        <v>373</v>
      </c>
      <c r="M273" s="57" t="s">
        <v>711</v>
      </c>
      <c r="V273" s="57" t="s">
        <v>373</v>
      </c>
      <c r="AC273" s="176" t="s">
        <v>374</v>
      </c>
      <c r="AD273" s="177"/>
      <c r="AE273" s="178"/>
      <c r="AF273" s="177"/>
      <c r="AG273" s="177"/>
      <c r="AH273" s="177"/>
      <c r="AI273" s="179"/>
      <c r="AJ273" s="177"/>
      <c r="AK273" s="180"/>
      <c r="AL273" s="177"/>
      <c r="AM273" s="180"/>
      <c r="AN273" s="180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81"/>
      <c r="BE273" s="178"/>
      <c r="BF273" s="178"/>
      <c r="BG273" s="178"/>
      <c r="BH273" s="178"/>
      <c r="BI273" s="178"/>
      <c r="BJ273" s="178"/>
      <c r="BK273" s="178"/>
      <c r="BL273" s="178"/>
      <c r="BM273" s="178"/>
      <c r="BN273" s="178"/>
      <c r="BO273" s="178"/>
      <c r="BP273" s="178"/>
      <c r="BQ273" s="178"/>
      <c r="BR273" s="181"/>
      <c r="BS273" s="57">
        <v>1912286.0622333332</v>
      </c>
      <c r="BT273" s="57">
        <v>2799301.2106681396</v>
      </c>
      <c r="BU273" s="57">
        <v>3316947.9587198389</v>
      </c>
      <c r="BV273" s="57">
        <v>3877590.2730893935</v>
      </c>
      <c r="BW273" s="57">
        <v>1219320.3828264801</v>
      </c>
      <c r="BY273" s="57">
        <v>3027750.6812191415</v>
      </c>
      <c r="CA273" s="57">
        <v>3234060.2299846113</v>
      </c>
      <c r="CC273" s="57">
        <v>3664016.6763756704</v>
      </c>
      <c r="CD273" s="57">
        <v>3639793.4335333318</v>
      </c>
      <c r="CE273" s="57">
        <v>3639793.4335333332</v>
      </c>
      <c r="CG273" s="57">
        <v>318597.61919206206</v>
      </c>
      <c r="CH273" s="57">
        <v>295992.02284032013</v>
      </c>
      <c r="CI273" s="57">
        <v>306090.50513428426</v>
      </c>
      <c r="CJ273" s="57">
        <v>301980.83728413167</v>
      </c>
      <c r="CK273" s="57">
        <v>281920.85286442988</v>
      </c>
      <c r="CL273" s="57">
        <v>311335.71255773422</v>
      </c>
      <c r="CM273" s="57">
        <v>304617.30028987082</v>
      </c>
      <c r="CN273" s="57">
        <v>306220.65092706442</v>
      </c>
      <c r="CO273" s="57">
        <v>302507.58263837994</v>
      </c>
      <c r="CP273" s="57">
        <v>305315.96542827727</v>
      </c>
      <c r="CQ273" s="57">
        <v>308379.77527538827</v>
      </c>
      <c r="CR273" s="57">
        <v>296834.60910139</v>
      </c>
    </row>
    <row r="274" spans="11:96" ht="18.75" x14ac:dyDescent="0.3">
      <c r="K274" s="165" t="s">
        <v>312</v>
      </c>
      <c r="M274" s="57" t="s">
        <v>376</v>
      </c>
      <c r="N274" s="57" t="s">
        <v>712</v>
      </c>
      <c r="V274" s="57" t="s">
        <v>373</v>
      </c>
      <c r="W274" s="57" t="s">
        <v>377</v>
      </c>
      <c r="X274" s="57">
        <v>1</v>
      </c>
      <c r="AB274" s="166" t="s">
        <v>378</v>
      </c>
      <c r="AC274" s="192" t="s">
        <v>379</v>
      </c>
      <c r="AD274" s="168"/>
      <c r="AE274" s="63"/>
      <c r="AI274" s="193"/>
      <c r="AS274" s="57"/>
      <c r="AU274" s="57"/>
      <c r="AW274" s="57"/>
      <c r="AY274" s="57"/>
      <c r="BA274" s="57"/>
      <c r="BB274" s="57"/>
      <c r="BC274" s="57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194"/>
      <c r="BS274" s="57">
        <v>325906.64389999997</v>
      </c>
      <c r="BT274" s="57">
        <v>845079.43900147255</v>
      </c>
      <c r="BU274" s="57">
        <v>1124415.6066056734</v>
      </c>
      <c r="BV274" s="57">
        <v>1223656.3331925727</v>
      </c>
      <c r="BW274" s="57">
        <v>420604.36282648018</v>
      </c>
      <c r="BX274" s="57">
        <v>1261813.0884794407</v>
      </c>
      <c r="BY274" s="57">
        <v>1017359.6712191412</v>
      </c>
      <c r="BZ274" s="57">
        <v>1220831.6054629693</v>
      </c>
      <c r="CA274" s="57">
        <v>1019713.610993873</v>
      </c>
      <c r="CB274" s="57">
        <v>1221302.3934178408</v>
      </c>
      <c r="CC274" s="57">
        <v>1260549.8420899559</v>
      </c>
      <c r="CD274" s="57">
        <v>1202365.8684049679</v>
      </c>
      <c r="CE274" s="57">
        <v>1202365.8684049679</v>
      </c>
      <c r="CG274" s="57">
        <v>102118.62549635</v>
      </c>
      <c r="CH274" s="57">
        <v>98824.67727475999</v>
      </c>
      <c r="CI274" s="57">
        <v>102118.62549635</v>
      </c>
      <c r="CJ274" s="57">
        <v>102118.62549635</v>
      </c>
      <c r="CK274" s="57">
        <v>92236.780831480006</v>
      </c>
      <c r="CL274" s="57">
        <v>102118.62549635</v>
      </c>
      <c r="CM274" s="57">
        <v>98824.60410402999</v>
      </c>
      <c r="CN274" s="57">
        <v>102118.62549635</v>
      </c>
      <c r="CO274" s="57">
        <v>98824.67727475999</v>
      </c>
      <c r="CP274" s="57">
        <v>102118.62549635</v>
      </c>
      <c r="CQ274" s="57">
        <v>102118.62549635</v>
      </c>
      <c r="CR274" s="57">
        <v>98824.750445488069</v>
      </c>
    </row>
    <row r="275" spans="11:96" x14ac:dyDescent="0.25">
      <c r="K275" s="165" t="s">
        <v>315</v>
      </c>
      <c r="N275" s="57" t="s">
        <v>713</v>
      </c>
      <c r="V275" s="57" t="s">
        <v>373</v>
      </c>
      <c r="W275" s="57" t="s">
        <v>377</v>
      </c>
      <c r="X275" s="57">
        <v>1</v>
      </c>
      <c r="AB275" s="166" t="s">
        <v>378</v>
      </c>
      <c r="AC275" s="209">
        <v>811100</v>
      </c>
      <c r="AD275" s="210" t="s">
        <v>714</v>
      </c>
      <c r="AE275" s="169">
        <v>0</v>
      </c>
      <c r="AF275" s="38">
        <v>11725</v>
      </c>
      <c r="AG275" s="38">
        <v>12733</v>
      </c>
      <c r="AH275" s="170">
        <v>13446.999999999996</v>
      </c>
      <c r="AI275" s="171">
        <v>4788</v>
      </c>
      <c r="AJ275" s="172">
        <v>14364</v>
      </c>
      <c r="AK275" s="151">
        <v>11351</v>
      </c>
      <c r="AL275" s="172">
        <v>13621.199999999999</v>
      </c>
      <c r="AM275" s="211">
        <v>11205.833333309996</v>
      </c>
      <c r="AN275" s="171">
        <v>13592.16666669</v>
      </c>
      <c r="AO275" s="170">
        <v>14074.285714285699</v>
      </c>
      <c r="AP275" s="170">
        <v>15058.2926829317</v>
      </c>
      <c r="AQ275" s="170">
        <v>15058.292682931691</v>
      </c>
      <c r="AR275" s="172">
        <v>694.29268293169116</v>
      </c>
      <c r="AS275" s="173">
        <v>4.8335608669708381E-2</v>
      </c>
      <c r="AT275" s="172">
        <v>1611.2926829316948</v>
      </c>
      <c r="AU275" s="173">
        <v>0.11982543934942332</v>
      </c>
      <c r="AV275" s="172">
        <v>2325.2926829316912</v>
      </c>
      <c r="AW275" s="173">
        <v>0.18261938921948412</v>
      </c>
      <c r="AX275" s="172">
        <v>694.29268293170026</v>
      </c>
      <c r="AY275" s="173">
        <v>4.8335608669709013E-2</v>
      </c>
      <c r="AZ275" s="172">
        <v>1611.2926829317039</v>
      </c>
      <c r="BA275" s="173">
        <v>0.11982543934942398</v>
      </c>
      <c r="BB275" s="172">
        <v>-9.0949470177292824E-12</v>
      </c>
      <c r="BC275" s="173">
        <v>-6.0398261670383378E-16</v>
      </c>
      <c r="BE275" s="169">
        <v>1278.92348814</v>
      </c>
      <c r="BF275" s="169">
        <v>1237.6678917500001</v>
      </c>
      <c r="BG275" s="169">
        <v>1278.92348814</v>
      </c>
      <c r="BH275" s="169">
        <v>1278.92348814</v>
      </c>
      <c r="BI275" s="169">
        <v>1155.1566989600001</v>
      </c>
      <c r="BJ275" s="169">
        <v>1278.92348814</v>
      </c>
      <c r="BK275" s="169">
        <v>1237.6678917500001</v>
      </c>
      <c r="BL275" s="169">
        <v>1278.92348814</v>
      </c>
      <c r="BM275" s="169">
        <v>1237.6678917500001</v>
      </c>
      <c r="BN275" s="169">
        <v>1278.92348814</v>
      </c>
      <c r="BO275" s="169">
        <v>1278.92348814</v>
      </c>
      <c r="BP275" s="169">
        <v>1237.66789174169</v>
      </c>
      <c r="BQ275" s="174">
        <v>15058.292682931691</v>
      </c>
    </row>
    <row r="276" spans="11:96" x14ac:dyDescent="0.25">
      <c r="K276" s="165" t="s">
        <v>315</v>
      </c>
      <c r="N276" s="57" t="s">
        <v>715</v>
      </c>
      <c r="V276" s="57" t="s">
        <v>373</v>
      </c>
      <c r="W276" s="57" t="s">
        <v>377</v>
      </c>
      <c r="X276" s="57">
        <v>1</v>
      </c>
      <c r="AB276" s="166" t="s">
        <v>378</v>
      </c>
      <c r="AC276" s="209">
        <v>811102</v>
      </c>
      <c r="AD276" s="210" t="s">
        <v>716</v>
      </c>
      <c r="AE276" s="169">
        <v>0</v>
      </c>
      <c r="AF276" s="38">
        <v>2966</v>
      </c>
      <c r="AG276" s="38">
        <v>2944</v>
      </c>
      <c r="AH276" s="170">
        <v>3085.6829268269034</v>
      </c>
      <c r="AI276" s="171">
        <v>901</v>
      </c>
      <c r="AJ276" s="172">
        <v>2703</v>
      </c>
      <c r="AK276" s="151">
        <v>2129</v>
      </c>
      <c r="AL276" s="172">
        <v>2554.8000000000002</v>
      </c>
      <c r="AM276" s="211">
        <v>2571.4024390500003</v>
      </c>
      <c r="AN276" s="171">
        <v>2643.2804877769031</v>
      </c>
      <c r="AO276" s="170">
        <v>2677.7142857142899</v>
      </c>
      <c r="AP276" s="170">
        <v>2873.6991869879798</v>
      </c>
      <c r="AQ276" s="170">
        <v>2873.6991869879785</v>
      </c>
      <c r="AR276" s="172">
        <v>170.69918698797846</v>
      </c>
      <c r="AS276" s="173">
        <v>6.3151752492777824E-2</v>
      </c>
      <c r="AT276" s="172">
        <v>-211.98373983892498</v>
      </c>
      <c r="AU276" s="173">
        <v>-6.8699132369025986E-2</v>
      </c>
      <c r="AV276" s="172">
        <v>-70.300813012021536</v>
      </c>
      <c r="AW276" s="173">
        <v>-2.387935224593123E-2</v>
      </c>
      <c r="AX276" s="172">
        <v>170.69918698797983</v>
      </c>
      <c r="AY276" s="173">
        <v>6.3151752492778337E-2</v>
      </c>
      <c r="AZ276" s="172">
        <v>-211.98373983892361</v>
      </c>
      <c r="BA276" s="173">
        <v>-6.8699132369025542E-2</v>
      </c>
      <c r="BB276" s="172">
        <v>-1.3642420526593924E-12</v>
      </c>
      <c r="BC276" s="173">
        <v>-4.7473377131351734E-16</v>
      </c>
      <c r="BE276" s="169">
        <v>244.06760217999999</v>
      </c>
      <c r="BF276" s="169">
        <v>236.19445372999999</v>
      </c>
      <c r="BG276" s="169">
        <v>244.06760217999999</v>
      </c>
      <c r="BH276" s="169">
        <v>244.06760217999999</v>
      </c>
      <c r="BI276" s="169">
        <v>220.44815681</v>
      </c>
      <c r="BJ276" s="169">
        <v>244.06760217999999</v>
      </c>
      <c r="BK276" s="169">
        <v>236.19445372999999</v>
      </c>
      <c r="BL276" s="169">
        <v>244.06760217999999</v>
      </c>
      <c r="BM276" s="169">
        <v>236.19445372999999</v>
      </c>
      <c r="BN276" s="169">
        <v>244.06760217999999</v>
      </c>
      <c r="BO276" s="169">
        <v>244.06760217999999</v>
      </c>
      <c r="BP276" s="169">
        <v>236.19445372797799</v>
      </c>
      <c r="BQ276" s="174">
        <v>2873.699186987978</v>
      </c>
    </row>
    <row r="277" spans="11:96" x14ac:dyDescent="0.25">
      <c r="K277" s="165" t="s">
        <v>315</v>
      </c>
      <c r="N277" s="57" t="s">
        <v>717</v>
      </c>
      <c r="V277" s="57" t="s">
        <v>373</v>
      </c>
      <c r="W277" s="57" t="s">
        <v>377</v>
      </c>
      <c r="X277" s="57">
        <v>1</v>
      </c>
      <c r="AB277" s="166" t="s">
        <v>378</v>
      </c>
      <c r="AC277" s="209">
        <v>811104</v>
      </c>
      <c r="AD277" s="210" t="s">
        <v>718</v>
      </c>
      <c r="AE277" s="169">
        <v>0</v>
      </c>
      <c r="AF277" s="38">
        <v>3749</v>
      </c>
      <c r="AG277" s="38">
        <v>3618</v>
      </c>
      <c r="AH277" s="170">
        <v>3000.3170731664113</v>
      </c>
      <c r="AI277" s="171">
        <v>1163</v>
      </c>
      <c r="AJ277" s="172">
        <v>3489</v>
      </c>
      <c r="AK277" s="151">
        <v>2503</v>
      </c>
      <c r="AL277" s="172">
        <v>3003.6000000000004</v>
      </c>
      <c r="AM277" s="211">
        <v>2500.2642276500001</v>
      </c>
      <c r="AN277" s="171">
        <v>3003.0528455164113</v>
      </c>
      <c r="AO277" s="170">
        <v>3116.5714285714298</v>
      </c>
      <c r="AP277" s="170">
        <v>2921.1788617871593</v>
      </c>
      <c r="AQ277" s="170">
        <v>2921.1788617871589</v>
      </c>
      <c r="AR277" s="172">
        <v>-567.82113821284111</v>
      </c>
      <c r="AS277" s="173">
        <v>-0.16274609865658959</v>
      </c>
      <c r="AT277" s="172">
        <v>-79.138211379252425</v>
      </c>
      <c r="AU277" s="173">
        <v>-2.6376616020697175E-2</v>
      </c>
      <c r="AV277" s="172">
        <v>-696.82113821284111</v>
      </c>
      <c r="AW277" s="173">
        <v>-0.19259843510581567</v>
      </c>
      <c r="AX277" s="172">
        <v>-567.82113821284065</v>
      </c>
      <c r="AY277" s="173">
        <v>-0.16274609865658946</v>
      </c>
      <c r="AZ277" s="172">
        <v>-79.13821137925197</v>
      </c>
      <c r="BA277" s="173">
        <v>-2.6376616020697023E-2</v>
      </c>
      <c r="BB277" s="172">
        <v>-4.5474735088646412E-13</v>
      </c>
      <c r="BC277" s="173">
        <v>-1.5567254605158017E-16</v>
      </c>
      <c r="BE277" s="169">
        <v>248.10012251000001</v>
      </c>
      <c r="BF277" s="169">
        <v>240.09689274999999</v>
      </c>
      <c r="BG277" s="169">
        <v>248.10012251000001</v>
      </c>
      <c r="BH277" s="169">
        <v>248.10012251000001</v>
      </c>
      <c r="BI277" s="169">
        <v>224.09043323</v>
      </c>
      <c r="BJ277" s="169">
        <v>248.10012251000001</v>
      </c>
      <c r="BK277" s="169">
        <v>240.09689274999999</v>
      </c>
      <c r="BL277" s="169">
        <v>248.10012251000001</v>
      </c>
      <c r="BM277" s="169">
        <v>240.09689274999999</v>
      </c>
      <c r="BN277" s="169">
        <v>248.10012251000001</v>
      </c>
      <c r="BO277" s="169">
        <v>248.10012251000001</v>
      </c>
      <c r="BP277" s="169">
        <v>240.09689273715901</v>
      </c>
      <c r="BQ277" s="174">
        <v>2921.1788617871589</v>
      </c>
    </row>
    <row r="278" spans="11:96" x14ac:dyDescent="0.25">
      <c r="K278" s="165" t="s">
        <v>315</v>
      </c>
      <c r="N278" s="57" t="s">
        <v>719</v>
      </c>
      <c r="V278" s="57" t="s">
        <v>373</v>
      </c>
      <c r="W278" s="57" t="s">
        <v>377</v>
      </c>
      <c r="X278" s="57">
        <v>1</v>
      </c>
      <c r="AB278" s="166" t="s">
        <v>378</v>
      </c>
      <c r="AC278" s="209">
        <v>811106</v>
      </c>
      <c r="AD278" s="210" t="s">
        <v>720</v>
      </c>
      <c r="AE278" s="169">
        <v>0</v>
      </c>
      <c r="AF278" s="38">
        <v>624</v>
      </c>
      <c r="AG278" s="38">
        <v>560</v>
      </c>
      <c r="AH278" s="170">
        <v>648.68292683358902</v>
      </c>
      <c r="AI278" s="171">
        <v>212</v>
      </c>
      <c r="AJ278" s="172">
        <v>636</v>
      </c>
      <c r="AK278" s="151">
        <v>537</v>
      </c>
      <c r="AL278" s="172">
        <v>644.40000000000009</v>
      </c>
      <c r="AM278" s="211">
        <v>540.5691056899999</v>
      </c>
      <c r="AN278" s="171">
        <v>645.11382114358912</v>
      </c>
      <c r="AO278" s="170">
        <v>653.142857142857</v>
      </c>
      <c r="AP278" s="170">
        <v>669.10569105423497</v>
      </c>
      <c r="AQ278" s="170">
        <v>669.10569105423497</v>
      </c>
      <c r="AR278" s="172">
        <v>33.105691054234967</v>
      </c>
      <c r="AS278" s="173">
        <v>5.2052973355715355E-2</v>
      </c>
      <c r="AT278" s="172">
        <v>20.422764220645945</v>
      </c>
      <c r="AU278" s="173">
        <v>3.1483431081399699E-2</v>
      </c>
      <c r="AV278" s="172">
        <v>109.10569105423497</v>
      </c>
      <c r="AW278" s="173">
        <v>0.19483159116827672</v>
      </c>
      <c r="AX278" s="172">
        <v>33.105691054234967</v>
      </c>
      <c r="AY278" s="173">
        <v>5.2052973355715355E-2</v>
      </c>
      <c r="AZ278" s="172">
        <v>20.422764220645945</v>
      </c>
      <c r="BA278" s="173">
        <v>3.1483431081399699E-2</v>
      </c>
      <c r="BB278" s="172">
        <v>0</v>
      </c>
      <c r="BC278" s="173">
        <v>0</v>
      </c>
      <c r="BE278" s="169">
        <v>56.828154580000003</v>
      </c>
      <c r="BF278" s="169">
        <v>54.994988309999997</v>
      </c>
      <c r="BG278" s="169">
        <v>56.828154580000003</v>
      </c>
      <c r="BH278" s="169">
        <v>56.828154580000003</v>
      </c>
      <c r="BI278" s="169">
        <v>51.328655750000003</v>
      </c>
      <c r="BJ278" s="169">
        <v>56.828154580000003</v>
      </c>
      <c r="BK278" s="169">
        <v>54.994988309999997</v>
      </c>
      <c r="BL278" s="169">
        <v>56.828154580000003</v>
      </c>
      <c r="BM278" s="169">
        <v>54.994988309999997</v>
      </c>
      <c r="BN278" s="169">
        <v>56.828154580000003</v>
      </c>
      <c r="BO278" s="169">
        <v>56.828154580000003</v>
      </c>
      <c r="BP278" s="169">
        <v>54.994988314234902</v>
      </c>
      <c r="BQ278" s="174">
        <v>669.10569105423497</v>
      </c>
    </row>
    <row r="279" spans="11:96" x14ac:dyDescent="0.25">
      <c r="K279" s="165" t="s">
        <v>315</v>
      </c>
      <c r="N279" s="57" t="s">
        <v>721</v>
      </c>
      <c r="V279" s="57" t="s">
        <v>373</v>
      </c>
      <c r="W279" s="57" t="s">
        <v>377</v>
      </c>
      <c r="X279" s="57">
        <v>1</v>
      </c>
      <c r="AB279" s="166" t="s">
        <v>378</v>
      </c>
      <c r="AC279" s="209">
        <v>811126</v>
      </c>
      <c r="AD279" s="210" t="s">
        <v>722</v>
      </c>
      <c r="AE279" s="169">
        <v>0</v>
      </c>
      <c r="AF279" s="38">
        <v>462</v>
      </c>
      <c r="AG279" s="38">
        <v>488</v>
      </c>
      <c r="AH279" s="170">
        <v>374.92682926389034</v>
      </c>
      <c r="AI279" s="171">
        <v>131</v>
      </c>
      <c r="AJ279" s="172">
        <v>393</v>
      </c>
      <c r="AK279" s="151">
        <v>379</v>
      </c>
      <c r="AL279" s="172">
        <v>454.79999999999995</v>
      </c>
      <c r="AM279" s="211">
        <v>312.43902438999999</v>
      </c>
      <c r="AN279" s="171">
        <v>441.48780487389035</v>
      </c>
      <c r="AO279" s="170">
        <v>435.42857142857099</v>
      </c>
      <c r="AP279" s="170">
        <v>408.73983739959004</v>
      </c>
      <c r="AQ279" s="170">
        <v>408.73983739959027</v>
      </c>
      <c r="AR279" s="172">
        <v>15.739837399590272</v>
      </c>
      <c r="AS279" s="173">
        <v>4.0050476843741148E-2</v>
      </c>
      <c r="AT279" s="172">
        <v>33.813008135699931</v>
      </c>
      <c r="AU279" s="173">
        <v>9.0185618890188349E-2</v>
      </c>
      <c r="AV279" s="172">
        <v>-79.260162600409728</v>
      </c>
      <c r="AW279" s="173">
        <v>-0.16241836598444617</v>
      </c>
      <c r="AX279" s="172">
        <v>15.739837399590044</v>
      </c>
      <c r="AY279" s="173">
        <v>4.0050476843740572E-2</v>
      </c>
      <c r="AZ279" s="172">
        <v>33.813008135699704</v>
      </c>
      <c r="BA279" s="173">
        <v>9.0185618890187738E-2</v>
      </c>
      <c r="BB279" s="172">
        <v>2.2737367544323206E-13</v>
      </c>
      <c r="BC279" s="173">
        <v>5.5627970322097143E-16</v>
      </c>
      <c r="BE279" s="169">
        <v>34.7148903</v>
      </c>
      <c r="BF279" s="169">
        <v>33.595055129999999</v>
      </c>
      <c r="BG279" s="169">
        <v>34.7148903</v>
      </c>
      <c r="BH279" s="169">
        <v>34.7148903</v>
      </c>
      <c r="BI279" s="169">
        <v>31.355384789999999</v>
      </c>
      <c r="BJ279" s="169">
        <v>34.7148903</v>
      </c>
      <c r="BK279" s="169">
        <v>33.595055129999999</v>
      </c>
      <c r="BL279" s="169">
        <v>34.7148903</v>
      </c>
      <c r="BM279" s="169">
        <v>33.595055129999999</v>
      </c>
      <c r="BN279" s="169">
        <v>34.7148903</v>
      </c>
      <c r="BO279" s="169">
        <v>34.7148903</v>
      </c>
      <c r="BP279" s="169">
        <v>33.595055119590299</v>
      </c>
      <c r="BQ279" s="174">
        <v>408.73983739959027</v>
      </c>
    </row>
    <row r="280" spans="11:96" x14ac:dyDescent="0.25">
      <c r="K280" s="165" t="s">
        <v>315</v>
      </c>
      <c r="N280" s="57" t="s">
        <v>723</v>
      </c>
      <c r="V280" s="57" t="s">
        <v>373</v>
      </c>
      <c r="W280" s="57" t="s">
        <v>377</v>
      </c>
      <c r="X280" s="57">
        <v>1</v>
      </c>
      <c r="AB280" s="166" t="s">
        <v>378</v>
      </c>
      <c r="AC280" s="209">
        <v>811127</v>
      </c>
      <c r="AD280" s="210" t="s">
        <v>724</v>
      </c>
      <c r="AE280" s="169">
        <v>0</v>
      </c>
      <c r="AF280" s="38">
        <v>0</v>
      </c>
      <c r="AG280" s="38">
        <v>0</v>
      </c>
      <c r="AH280" s="170">
        <v>2.9756097512876711</v>
      </c>
      <c r="AI280" s="171">
        <v>0</v>
      </c>
      <c r="AJ280" s="172">
        <v>0</v>
      </c>
      <c r="AK280" s="151">
        <v>0</v>
      </c>
      <c r="AL280" s="172">
        <v>0</v>
      </c>
      <c r="AM280" s="211">
        <v>2.4796748000000002</v>
      </c>
      <c r="AN280" s="171">
        <v>0.49593495128767096</v>
      </c>
      <c r="AO280" s="170">
        <v>0</v>
      </c>
      <c r="AP280" s="170">
        <v>0</v>
      </c>
      <c r="AQ280" s="170">
        <v>0</v>
      </c>
      <c r="AR280" s="172">
        <v>0</v>
      </c>
      <c r="AS280" s="173">
        <v>0</v>
      </c>
      <c r="AT280" s="172">
        <v>-2.9756097512876711</v>
      </c>
      <c r="AU280" s="173">
        <v>-1</v>
      </c>
      <c r="AV280" s="172">
        <v>0</v>
      </c>
      <c r="AW280" s="173">
        <v>0</v>
      </c>
      <c r="AX280" s="172">
        <v>0</v>
      </c>
      <c r="AY280" s="173">
        <v>0</v>
      </c>
      <c r="AZ280" s="172">
        <v>-2.9756097512876711</v>
      </c>
      <c r="BA280" s="173">
        <v>-1</v>
      </c>
      <c r="BB280" s="172">
        <v>0</v>
      </c>
      <c r="BC280" s="173">
        <v>0</v>
      </c>
      <c r="BE280" s="169">
        <v>0</v>
      </c>
      <c r="BF280" s="169">
        <v>0</v>
      </c>
      <c r="BG280" s="169">
        <v>0</v>
      </c>
      <c r="BH280" s="169">
        <v>0</v>
      </c>
      <c r="BI280" s="169">
        <v>0</v>
      </c>
      <c r="BJ280" s="169">
        <v>0</v>
      </c>
      <c r="BK280" s="169">
        <v>0</v>
      </c>
      <c r="BL280" s="169">
        <v>0</v>
      </c>
      <c r="BM280" s="169">
        <v>0</v>
      </c>
      <c r="BN280" s="169">
        <v>0</v>
      </c>
      <c r="BO280" s="169">
        <v>0</v>
      </c>
      <c r="BP280" s="169">
        <v>0</v>
      </c>
      <c r="BQ280" s="174">
        <v>0</v>
      </c>
    </row>
    <row r="281" spans="11:96" x14ac:dyDescent="0.25">
      <c r="K281" s="165" t="s">
        <v>315</v>
      </c>
      <c r="N281" s="57" t="s">
        <v>725</v>
      </c>
      <c r="V281" s="57" t="s">
        <v>373</v>
      </c>
      <c r="W281" s="57" t="s">
        <v>377</v>
      </c>
      <c r="X281" s="57">
        <v>1</v>
      </c>
      <c r="AB281" s="166" t="s">
        <v>378</v>
      </c>
      <c r="AC281" s="209">
        <v>811201</v>
      </c>
      <c r="AD281" s="210" t="s">
        <v>726</v>
      </c>
      <c r="AE281" s="169">
        <v>0</v>
      </c>
      <c r="AF281" s="38">
        <v>2882</v>
      </c>
      <c r="AG281" s="38">
        <v>3324</v>
      </c>
      <c r="AH281" s="170">
        <v>3398.1463414655341</v>
      </c>
      <c r="AI281" s="171">
        <v>1173</v>
      </c>
      <c r="AJ281" s="172">
        <v>3519</v>
      </c>
      <c r="AK281" s="151">
        <v>2798</v>
      </c>
      <c r="AL281" s="172">
        <v>3357.6000000000004</v>
      </c>
      <c r="AM281" s="211">
        <v>2831.7886178900003</v>
      </c>
      <c r="AN281" s="171">
        <v>3364.3577235755338</v>
      </c>
      <c r="AO281" s="170">
        <v>3445.7142857142899</v>
      </c>
      <c r="AP281" s="170">
        <v>3480.8536585341494</v>
      </c>
      <c r="AQ281" s="170">
        <v>3480.8536585341531</v>
      </c>
      <c r="AR281" s="172">
        <v>-38.146341465846945</v>
      </c>
      <c r="AS281" s="173">
        <v>-1.0840108401775204E-2</v>
      </c>
      <c r="AT281" s="172">
        <v>82.707317068618977</v>
      </c>
      <c r="AU281" s="173">
        <v>2.4338950933157699E-2</v>
      </c>
      <c r="AV281" s="172">
        <v>156.85365853415306</v>
      </c>
      <c r="AW281" s="173">
        <v>4.7188224589095384E-2</v>
      </c>
      <c r="AX281" s="172">
        <v>-38.146341465850583</v>
      </c>
      <c r="AY281" s="173">
        <v>-1.0840108401776238E-2</v>
      </c>
      <c r="AZ281" s="172">
        <v>82.707317068615339</v>
      </c>
      <c r="BA281" s="173">
        <v>2.4338950933156626E-2</v>
      </c>
      <c r="BB281" s="172">
        <v>3.637978807091713E-12</v>
      </c>
      <c r="BC281" s="173">
        <v>1.0451398317686621E-15</v>
      </c>
      <c r="BE281" s="169">
        <v>295.63414633999997</v>
      </c>
      <c r="BF281" s="169">
        <v>286.09756098000003</v>
      </c>
      <c r="BG281" s="169">
        <v>295.63414633999997</v>
      </c>
      <c r="BH281" s="169">
        <v>295.63414633999997</v>
      </c>
      <c r="BI281" s="169">
        <v>267.02439024</v>
      </c>
      <c r="BJ281" s="169">
        <v>295.63414633999997</v>
      </c>
      <c r="BK281" s="169">
        <v>286.09756098000003</v>
      </c>
      <c r="BL281" s="169">
        <v>295.63414633999997</v>
      </c>
      <c r="BM281" s="169">
        <v>286.09756098000003</v>
      </c>
      <c r="BN281" s="169">
        <v>295.63414633999997</v>
      </c>
      <c r="BO281" s="169">
        <v>295.63414633999997</v>
      </c>
      <c r="BP281" s="169">
        <v>286.097560974153</v>
      </c>
      <c r="BQ281" s="174">
        <v>3480.8536585341531</v>
      </c>
    </row>
    <row r="282" spans="11:96" x14ac:dyDescent="0.25">
      <c r="K282" s="165" t="s">
        <v>315</v>
      </c>
      <c r="N282" s="57" t="s">
        <v>727</v>
      </c>
      <c r="V282" s="57" t="s">
        <v>373</v>
      </c>
      <c r="W282" s="57" t="s">
        <v>377</v>
      </c>
      <c r="X282" s="57">
        <v>1</v>
      </c>
      <c r="AB282" s="166" t="s">
        <v>378</v>
      </c>
      <c r="AC282" s="209">
        <v>811288</v>
      </c>
      <c r="AD282" s="210" t="s">
        <v>728</v>
      </c>
      <c r="AE282" s="169">
        <v>0</v>
      </c>
      <c r="AF282" s="38">
        <v>33</v>
      </c>
      <c r="AG282" s="38">
        <v>74</v>
      </c>
      <c r="AH282" s="170">
        <v>41.658536588219178</v>
      </c>
      <c r="AI282" s="171">
        <v>17</v>
      </c>
      <c r="AJ282" s="172">
        <v>51</v>
      </c>
      <c r="AK282" s="151">
        <v>79</v>
      </c>
      <c r="AL282" s="172">
        <v>94.800000000000011</v>
      </c>
      <c r="AM282" s="211">
        <v>34.715447140000002</v>
      </c>
      <c r="AN282" s="171">
        <v>85.943089448219183</v>
      </c>
      <c r="AO282" s="170">
        <v>102.857142857143</v>
      </c>
      <c r="AP282" s="170">
        <v>25.223577233948099</v>
      </c>
      <c r="AQ282" s="170">
        <v>25.223577233948092</v>
      </c>
      <c r="AR282" s="172">
        <v>-25.776422766051908</v>
      </c>
      <c r="AS282" s="173">
        <v>-0.50542005423631198</v>
      </c>
      <c r="AT282" s="172">
        <v>-16.434959354271086</v>
      </c>
      <c r="AU282" s="173">
        <v>-0.39451600320782293</v>
      </c>
      <c r="AV282" s="172">
        <v>-48.776422766051908</v>
      </c>
      <c r="AW282" s="173">
        <v>-0.6591408481898906</v>
      </c>
      <c r="AX282" s="172">
        <v>-25.776422766051901</v>
      </c>
      <c r="AY282" s="173">
        <v>-0.50542005423631176</v>
      </c>
      <c r="AZ282" s="172">
        <v>-16.434959354271079</v>
      </c>
      <c r="BA282" s="173">
        <v>-0.39451600320782276</v>
      </c>
      <c r="BB282" s="172">
        <v>-7.1054273576010019E-15</v>
      </c>
      <c r="BC282" s="173">
        <v>-2.8169784530157345E-16</v>
      </c>
      <c r="BE282" s="169">
        <v>2.14227642</v>
      </c>
      <c r="BF282" s="169">
        <v>2.0731707300000002</v>
      </c>
      <c r="BG282" s="169">
        <v>2.14227642</v>
      </c>
      <c r="BH282" s="169">
        <v>2.14227642</v>
      </c>
      <c r="BI282" s="169">
        <v>1.93495935</v>
      </c>
      <c r="BJ282" s="169">
        <v>2.14227642</v>
      </c>
      <c r="BK282" s="169">
        <v>2</v>
      </c>
      <c r="BL282" s="169">
        <v>2.14227642</v>
      </c>
      <c r="BM282" s="169">
        <v>2.0731707300000002</v>
      </c>
      <c r="BN282" s="169">
        <v>2.14227642</v>
      </c>
      <c r="BO282" s="169">
        <v>2.14227642</v>
      </c>
      <c r="BP282" s="169">
        <v>2.1463414839480901</v>
      </c>
      <c r="BQ282" s="174">
        <v>25.223577233948092</v>
      </c>
    </row>
    <row r="283" spans="11:96" x14ac:dyDescent="0.25">
      <c r="K283" s="165" t="s">
        <v>315</v>
      </c>
      <c r="N283" s="57" t="s">
        <v>729</v>
      </c>
      <c r="V283" s="57" t="s">
        <v>373</v>
      </c>
      <c r="W283" s="57" t="s">
        <v>377</v>
      </c>
      <c r="X283" s="57">
        <v>1</v>
      </c>
      <c r="AB283" s="166" t="s">
        <v>378</v>
      </c>
      <c r="AC283" s="209">
        <v>811289</v>
      </c>
      <c r="AD283" s="210" t="s">
        <v>730</v>
      </c>
      <c r="AE283" s="169">
        <v>0</v>
      </c>
      <c r="AF283" s="38">
        <v>4656</v>
      </c>
      <c r="AG283" s="38">
        <v>5698</v>
      </c>
      <c r="AH283" s="170">
        <v>5327.9999999966576</v>
      </c>
      <c r="AI283" s="171">
        <v>2141</v>
      </c>
      <c r="AJ283" s="172">
        <v>6423</v>
      </c>
      <c r="AK283" s="151">
        <v>5486</v>
      </c>
      <c r="AL283" s="172">
        <v>6583.2000000000007</v>
      </c>
      <c r="AM283" s="211">
        <v>4439.9999999900001</v>
      </c>
      <c r="AN283" s="171">
        <v>6374.0000000066575</v>
      </c>
      <c r="AO283" s="170">
        <v>6716.5714285714303</v>
      </c>
      <c r="AP283" s="170">
        <v>5918.3739837349704</v>
      </c>
      <c r="AQ283" s="170">
        <v>5918.3739837349731</v>
      </c>
      <c r="AR283" s="172">
        <v>-504.62601626502692</v>
      </c>
      <c r="AS283" s="173">
        <v>-7.8565470382224334E-2</v>
      </c>
      <c r="AT283" s="172">
        <v>590.37398373831547</v>
      </c>
      <c r="AU283" s="173">
        <v>0.11080592787888248</v>
      </c>
      <c r="AV283" s="172">
        <v>220.37398373497308</v>
      </c>
      <c r="AW283" s="173">
        <v>3.8675672821160599E-2</v>
      </c>
      <c r="AX283" s="172">
        <v>-504.62601626502965</v>
      </c>
      <c r="AY283" s="173">
        <v>-7.8565470382224764E-2</v>
      </c>
      <c r="AZ283" s="172">
        <v>590.37398373831275</v>
      </c>
      <c r="BA283" s="173">
        <v>0.11080592787888197</v>
      </c>
      <c r="BB283" s="172">
        <v>2.7284841053187847E-12</v>
      </c>
      <c r="BC283" s="173">
        <v>4.6101921115787474E-16</v>
      </c>
      <c r="BE283" s="169">
        <v>502.65642054</v>
      </c>
      <c r="BF283" s="169">
        <v>486.44169728999998</v>
      </c>
      <c r="BG283" s="169">
        <v>502.65642054</v>
      </c>
      <c r="BH283" s="169">
        <v>502.65642054</v>
      </c>
      <c r="BI283" s="169">
        <v>454.01225081000001</v>
      </c>
      <c r="BJ283" s="169">
        <v>502.65642054</v>
      </c>
      <c r="BK283" s="169">
        <v>486.44169728999998</v>
      </c>
      <c r="BL283" s="169">
        <v>502.65642054</v>
      </c>
      <c r="BM283" s="169">
        <v>486.44169728999998</v>
      </c>
      <c r="BN283" s="169">
        <v>502.65642054</v>
      </c>
      <c r="BO283" s="169">
        <v>502.65642054</v>
      </c>
      <c r="BP283" s="169">
        <v>486.44169727497297</v>
      </c>
      <c r="BQ283" s="174">
        <v>5918.3739837349731</v>
      </c>
    </row>
    <row r="284" spans="11:96" x14ac:dyDescent="0.25">
      <c r="K284" s="165" t="s">
        <v>315</v>
      </c>
      <c r="N284" s="57" t="s">
        <v>731</v>
      </c>
      <c r="V284" s="57" t="s">
        <v>373</v>
      </c>
      <c r="W284" s="57" t="s">
        <v>377</v>
      </c>
      <c r="X284" s="57">
        <v>1</v>
      </c>
      <c r="AB284" s="166" t="s">
        <v>378</v>
      </c>
      <c r="AC284" s="209">
        <v>811292</v>
      </c>
      <c r="AD284" s="210" t="s">
        <v>732</v>
      </c>
      <c r="AE284" s="169">
        <v>0</v>
      </c>
      <c r="AF284" s="38">
        <v>150</v>
      </c>
      <c r="AG284" s="38">
        <v>236</v>
      </c>
      <c r="AH284" s="170">
        <v>220.1951219462465</v>
      </c>
      <c r="AI284" s="171">
        <v>82</v>
      </c>
      <c r="AJ284" s="172">
        <v>246</v>
      </c>
      <c r="AK284" s="151">
        <v>169</v>
      </c>
      <c r="AL284" s="172">
        <v>202.79999999999998</v>
      </c>
      <c r="AM284" s="211">
        <v>183.49593494000001</v>
      </c>
      <c r="AN284" s="171">
        <v>205.69918700624649</v>
      </c>
      <c r="AO284" s="170">
        <v>214.28571428571399</v>
      </c>
      <c r="AP284" s="170">
        <v>243.333333333333</v>
      </c>
      <c r="AQ284" s="170">
        <v>243.33333333333331</v>
      </c>
      <c r="AR284" s="172">
        <v>-2.6666666666666856</v>
      </c>
      <c r="AS284" s="173">
        <v>-1.0840108401084087E-2</v>
      </c>
      <c r="AT284" s="172">
        <v>23.138211387086812</v>
      </c>
      <c r="AU284" s="173">
        <v>0.10508049035134964</v>
      </c>
      <c r="AV284" s="172">
        <v>7.3333333333333144</v>
      </c>
      <c r="AW284" s="173">
        <v>3.1073446327683534E-2</v>
      </c>
      <c r="AX284" s="172">
        <v>-2.6666666666669983</v>
      </c>
      <c r="AY284" s="173">
        <v>-1.0840108401085359E-2</v>
      </c>
      <c r="AZ284" s="172">
        <v>23.1382113870865</v>
      </c>
      <c r="BA284" s="173">
        <v>0.10508049035134821</v>
      </c>
      <c r="BB284" s="172">
        <v>3.1263880373444408E-13</v>
      </c>
      <c r="BC284" s="173">
        <v>1.2848170016484022E-15</v>
      </c>
      <c r="BE284" s="169">
        <v>20.666666670000001</v>
      </c>
      <c r="BF284" s="169">
        <v>20</v>
      </c>
      <c r="BG284" s="169">
        <v>20.666666670000001</v>
      </c>
      <c r="BH284" s="169">
        <v>20.666666670000001</v>
      </c>
      <c r="BI284" s="169">
        <v>18.666666670000001</v>
      </c>
      <c r="BJ284" s="169">
        <v>20.666666670000001</v>
      </c>
      <c r="BK284" s="169">
        <v>20</v>
      </c>
      <c r="BL284" s="169">
        <v>20.666666670000001</v>
      </c>
      <c r="BM284" s="169">
        <v>20</v>
      </c>
      <c r="BN284" s="169">
        <v>20.666666670000001</v>
      </c>
      <c r="BO284" s="169">
        <v>20.666666670000001</v>
      </c>
      <c r="BP284" s="169">
        <v>19.999999973333299</v>
      </c>
      <c r="BQ284" s="174">
        <v>243.33333333333331</v>
      </c>
    </row>
    <row r="285" spans="11:96" x14ac:dyDescent="0.25">
      <c r="K285" s="165" t="s">
        <v>315</v>
      </c>
      <c r="N285" s="57" t="s">
        <v>733</v>
      </c>
      <c r="V285" s="57" t="s">
        <v>373</v>
      </c>
      <c r="W285" s="57" t="s">
        <v>377</v>
      </c>
      <c r="X285" s="57">
        <v>1</v>
      </c>
      <c r="AB285" s="166" t="s">
        <v>378</v>
      </c>
      <c r="AC285" s="209">
        <v>811293</v>
      </c>
      <c r="AD285" s="210" t="s">
        <v>734</v>
      </c>
      <c r="AE285" s="169">
        <v>0</v>
      </c>
      <c r="AF285" s="38">
        <v>349</v>
      </c>
      <c r="AG285" s="38">
        <v>377</v>
      </c>
      <c r="AH285" s="170">
        <v>370.95121951260273</v>
      </c>
      <c r="AI285" s="171">
        <v>148</v>
      </c>
      <c r="AJ285" s="172">
        <v>444</v>
      </c>
      <c r="AK285" s="151">
        <v>386</v>
      </c>
      <c r="AL285" s="172">
        <v>463.20000000000005</v>
      </c>
      <c r="AM285" s="211">
        <v>309.12601625999997</v>
      </c>
      <c r="AN285" s="171">
        <v>447.82520325260276</v>
      </c>
      <c r="AO285" s="170">
        <v>456</v>
      </c>
      <c r="AP285" s="170">
        <v>339.18699186748597</v>
      </c>
      <c r="AQ285" s="170">
        <v>339.18699186748631</v>
      </c>
      <c r="AR285" s="172">
        <v>-104.81300813251369</v>
      </c>
      <c r="AS285" s="173">
        <v>-0.23606533363178758</v>
      </c>
      <c r="AT285" s="172">
        <v>-31.764227645116421</v>
      </c>
      <c r="AU285" s="173">
        <v>-8.5629123114494193E-2</v>
      </c>
      <c r="AV285" s="172">
        <v>-37.813008132513687</v>
      </c>
      <c r="AW285" s="173">
        <v>-0.10029975631966495</v>
      </c>
      <c r="AX285" s="172">
        <v>-104.81300813251403</v>
      </c>
      <c r="AY285" s="173">
        <v>-0.23606533363178836</v>
      </c>
      <c r="AZ285" s="172">
        <v>-31.764227645116762</v>
      </c>
      <c r="BA285" s="173">
        <v>-8.5629123114495109E-2</v>
      </c>
      <c r="BB285" s="172">
        <v>3.4106051316484809E-13</v>
      </c>
      <c r="BC285" s="173">
        <v>1.0055235647070277E-15</v>
      </c>
      <c r="BE285" s="169">
        <v>28.807662319999999</v>
      </c>
      <c r="BF285" s="169">
        <v>27.878382890000001</v>
      </c>
      <c r="BG285" s="169">
        <v>28.807662319999999</v>
      </c>
      <c r="BH285" s="169">
        <v>28.807662319999999</v>
      </c>
      <c r="BI285" s="169">
        <v>26.019824029999999</v>
      </c>
      <c r="BJ285" s="169">
        <v>28.807662319999999</v>
      </c>
      <c r="BK285" s="169">
        <v>27.878382890000001</v>
      </c>
      <c r="BL285" s="169">
        <v>28.807662319999999</v>
      </c>
      <c r="BM285" s="169">
        <v>27.878382890000001</v>
      </c>
      <c r="BN285" s="169">
        <v>28.807662319999999</v>
      </c>
      <c r="BO285" s="169">
        <v>28.807662319999999</v>
      </c>
      <c r="BP285" s="169">
        <v>27.8783829274863</v>
      </c>
      <c r="BQ285" s="174">
        <v>339.18699186748631</v>
      </c>
    </row>
    <row r="286" spans="11:96" x14ac:dyDescent="0.25">
      <c r="K286" s="165" t="s">
        <v>315</v>
      </c>
      <c r="N286" s="57" t="s">
        <v>735</v>
      </c>
      <c r="V286" s="57" t="s">
        <v>373</v>
      </c>
      <c r="W286" s="57" t="s">
        <v>377</v>
      </c>
      <c r="X286" s="57">
        <v>1</v>
      </c>
      <c r="AB286" s="166" t="s">
        <v>378</v>
      </c>
      <c r="AC286" s="209">
        <v>811294</v>
      </c>
      <c r="AD286" s="210" t="s">
        <v>736</v>
      </c>
      <c r="AE286" s="169">
        <v>0</v>
      </c>
      <c r="AF286" s="38">
        <v>3045</v>
      </c>
      <c r="AG286" s="38">
        <v>3886</v>
      </c>
      <c r="AH286" s="170">
        <v>3780.9268292672327</v>
      </c>
      <c r="AI286" s="171">
        <v>1613</v>
      </c>
      <c r="AJ286" s="172">
        <v>4839</v>
      </c>
      <c r="AK286" s="151">
        <v>4132</v>
      </c>
      <c r="AL286" s="172">
        <v>4958.3999999999996</v>
      </c>
      <c r="AM286" s="211">
        <v>3150.7723577399997</v>
      </c>
      <c r="AN286" s="171">
        <v>4762.154471527233</v>
      </c>
      <c r="AO286" s="170">
        <v>4985.1428571428596</v>
      </c>
      <c r="AP286" s="170">
        <v>4386.5447154517797</v>
      </c>
      <c r="AQ286" s="170">
        <v>4386.544715451776</v>
      </c>
      <c r="AR286" s="172">
        <v>-452.45528454822397</v>
      </c>
      <c r="AS286" s="173">
        <v>-9.3501815364377752E-2</v>
      </c>
      <c r="AT286" s="172">
        <v>605.61788618454329</v>
      </c>
      <c r="AU286" s="173">
        <v>0.16017709771493141</v>
      </c>
      <c r="AV286" s="172">
        <v>500.54471545177603</v>
      </c>
      <c r="AW286" s="173">
        <v>0.12880718359541329</v>
      </c>
      <c r="AX286" s="172">
        <v>-452.45528454822033</v>
      </c>
      <c r="AY286" s="173">
        <v>-9.3501815364377003E-2</v>
      </c>
      <c r="AZ286" s="172">
        <v>605.61788618454693</v>
      </c>
      <c r="BA286" s="173">
        <v>0.16017709771493235</v>
      </c>
      <c r="BB286" s="172">
        <v>-3.637978807091713E-12</v>
      </c>
      <c r="BC286" s="173">
        <v>-8.2934953205350595E-16</v>
      </c>
      <c r="BE286" s="169">
        <v>372.55585255</v>
      </c>
      <c r="BF286" s="169">
        <v>360.53792182000001</v>
      </c>
      <c r="BG286" s="169">
        <v>372.55585255</v>
      </c>
      <c r="BH286" s="169">
        <v>372.55585255</v>
      </c>
      <c r="BI286" s="169">
        <v>336.50206035999997</v>
      </c>
      <c r="BJ286" s="169">
        <v>372.55585255</v>
      </c>
      <c r="BK286" s="169">
        <v>360.53792182000001</v>
      </c>
      <c r="BL286" s="169">
        <v>372.55585255</v>
      </c>
      <c r="BM286" s="169">
        <v>360.53792182000001</v>
      </c>
      <c r="BN286" s="169">
        <v>372.55585255</v>
      </c>
      <c r="BO286" s="169">
        <v>372.55585255</v>
      </c>
      <c r="BP286" s="169">
        <v>360.53792178177599</v>
      </c>
      <c r="BQ286" s="174">
        <v>4386.544715451776</v>
      </c>
    </row>
    <row r="287" spans="11:96" x14ac:dyDescent="0.25">
      <c r="K287" s="165" t="s">
        <v>315</v>
      </c>
      <c r="N287" s="57" t="s">
        <v>737</v>
      </c>
      <c r="V287" s="57" t="s">
        <v>373</v>
      </c>
      <c r="W287" s="57" t="s">
        <v>377</v>
      </c>
      <c r="X287" s="57">
        <v>1</v>
      </c>
      <c r="AB287" s="166" t="s">
        <v>378</v>
      </c>
      <c r="AC287" s="209">
        <v>811295</v>
      </c>
      <c r="AD287" s="210" t="s">
        <v>738</v>
      </c>
      <c r="AE287" s="169">
        <v>0</v>
      </c>
      <c r="AF287" s="38">
        <v>104</v>
      </c>
      <c r="AG287" s="38">
        <v>112</v>
      </c>
      <c r="AH287" s="170">
        <v>93.195121942904109</v>
      </c>
      <c r="AI287" s="171">
        <v>32</v>
      </c>
      <c r="AJ287" s="172">
        <v>96</v>
      </c>
      <c r="AK287" s="151">
        <v>84</v>
      </c>
      <c r="AL287" s="172">
        <v>100.80000000000001</v>
      </c>
      <c r="AM287" s="211">
        <v>77.662601600000002</v>
      </c>
      <c r="AN287" s="171">
        <v>99.532520342904107</v>
      </c>
      <c r="AO287" s="170">
        <v>99.428571428571402</v>
      </c>
      <c r="AP287" s="170">
        <v>94.959349598360603</v>
      </c>
      <c r="AQ287" s="170">
        <v>94.959349598360646</v>
      </c>
      <c r="AR287" s="172">
        <v>-1.0406504016393541</v>
      </c>
      <c r="AS287" s="173">
        <v>-1.0840108350409938E-2</v>
      </c>
      <c r="AT287" s="172">
        <v>1.764227655456537</v>
      </c>
      <c r="AU287" s="173">
        <v>1.8930472096354886E-2</v>
      </c>
      <c r="AV287" s="172">
        <v>-17.040650401639354</v>
      </c>
      <c r="AW287" s="173">
        <v>-0.15214866430035137</v>
      </c>
      <c r="AX287" s="172">
        <v>-1.0406504016393967</v>
      </c>
      <c r="AY287" s="173">
        <v>-1.0840108350410382E-2</v>
      </c>
      <c r="AZ287" s="172">
        <v>1.7642276554564944</v>
      </c>
      <c r="BA287" s="173">
        <v>1.8930472096354428E-2</v>
      </c>
      <c r="BB287" s="172">
        <v>4.2632564145606011E-14</v>
      </c>
      <c r="BC287" s="173">
        <v>4.4895594089391306E-16</v>
      </c>
      <c r="BE287" s="169">
        <v>8.0650406500000003</v>
      </c>
      <c r="BF287" s="169">
        <v>7.8048780500000001</v>
      </c>
      <c r="BG287" s="169">
        <v>8.0650406500000003</v>
      </c>
      <c r="BH287" s="169">
        <v>8.0650406500000003</v>
      </c>
      <c r="BI287" s="169">
        <v>7.2845528499999999</v>
      </c>
      <c r="BJ287" s="169">
        <v>8.0650406500000003</v>
      </c>
      <c r="BK287" s="169">
        <v>7.8048780500000001</v>
      </c>
      <c r="BL287" s="169">
        <v>8.0650406500000003</v>
      </c>
      <c r="BM287" s="169">
        <v>7.8048780500000001</v>
      </c>
      <c r="BN287" s="169">
        <v>8.0650406500000003</v>
      </c>
      <c r="BO287" s="169">
        <v>8.0650406500000003</v>
      </c>
      <c r="BP287" s="169">
        <v>7.8048780483606501</v>
      </c>
      <c r="BQ287" s="174">
        <v>94.959349598360646</v>
      </c>
    </row>
    <row r="288" spans="11:96" x14ac:dyDescent="0.25">
      <c r="K288" s="165" t="s">
        <v>315</v>
      </c>
      <c r="N288" s="57" t="s">
        <v>739</v>
      </c>
      <c r="V288" s="57" t="s">
        <v>373</v>
      </c>
      <c r="W288" s="57" t="s">
        <v>377</v>
      </c>
      <c r="X288" s="57">
        <v>1</v>
      </c>
      <c r="AB288" s="166" t="s">
        <v>378</v>
      </c>
      <c r="AC288" s="209">
        <v>811296</v>
      </c>
      <c r="AD288" s="210" t="s">
        <v>740</v>
      </c>
      <c r="AE288" s="169">
        <v>0</v>
      </c>
      <c r="AF288" s="38">
        <v>3229</v>
      </c>
      <c r="AG288" s="38">
        <v>3854</v>
      </c>
      <c r="AH288" s="170">
        <v>4160.8048780537538</v>
      </c>
      <c r="AI288" s="171">
        <v>1457</v>
      </c>
      <c r="AJ288" s="172">
        <v>4371</v>
      </c>
      <c r="AK288" s="151">
        <v>3448</v>
      </c>
      <c r="AL288" s="172">
        <v>4137.6000000000004</v>
      </c>
      <c r="AM288" s="211">
        <v>3467.3373984</v>
      </c>
      <c r="AN288" s="171">
        <v>4141.4674796537538</v>
      </c>
      <c r="AO288" s="170">
        <v>4344</v>
      </c>
      <c r="AP288" s="170">
        <v>4323.6178861747303</v>
      </c>
      <c r="AQ288" s="170">
        <v>4323.6178861747267</v>
      </c>
      <c r="AR288" s="172">
        <v>-47.382113825273336</v>
      </c>
      <c r="AS288" s="173">
        <v>-1.0840108402030047E-2</v>
      </c>
      <c r="AT288" s="172">
        <v>162.81300812097288</v>
      </c>
      <c r="AU288" s="173">
        <v>3.9130171419412926E-2</v>
      </c>
      <c r="AV288" s="172">
        <v>469.61788617472666</v>
      </c>
      <c r="AW288" s="173">
        <v>0.12185207217818543</v>
      </c>
      <c r="AX288" s="172">
        <v>-47.382113825269698</v>
      </c>
      <c r="AY288" s="173">
        <v>-1.0840108402029215E-2</v>
      </c>
      <c r="AZ288" s="172">
        <v>162.81300812097652</v>
      </c>
      <c r="BA288" s="173">
        <v>3.9130171419413801E-2</v>
      </c>
      <c r="BB288" s="172">
        <v>-3.637978807091713E-12</v>
      </c>
      <c r="BC288" s="173">
        <v>-8.4142005673641327E-16</v>
      </c>
      <c r="BE288" s="169">
        <v>367.21138210999999</v>
      </c>
      <c r="BF288" s="169">
        <v>355.36585366000003</v>
      </c>
      <c r="BG288" s="169">
        <v>367.21138210999999</v>
      </c>
      <c r="BH288" s="169">
        <v>367.21138210999999</v>
      </c>
      <c r="BI288" s="169">
        <v>331.67479674999998</v>
      </c>
      <c r="BJ288" s="169">
        <v>367.21138210999999</v>
      </c>
      <c r="BK288" s="169">
        <v>355.36585366000003</v>
      </c>
      <c r="BL288" s="169">
        <v>367.21138210999999</v>
      </c>
      <c r="BM288" s="169">
        <v>355.36585366000003</v>
      </c>
      <c r="BN288" s="169">
        <v>367.21138210999999</v>
      </c>
      <c r="BO288" s="169">
        <v>367.21138210999999</v>
      </c>
      <c r="BP288" s="169">
        <v>355.365853674726</v>
      </c>
      <c r="BQ288" s="174">
        <v>4323.6178861747267</v>
      </c>
    </row>
    <row r="289" spans="11:69" x14ac:dyDescent="0.25">
      <c r="K289" s="165" t="s">
        <v>315</v>
      </c>
      <c r="N289" s="57" t="s">
        <v>741</v>
      </c>
      <c r="V289" s="57" t="s">
        <v>373</v>
      </c>
      <c r="W289" s="57" t="s">
        <v>377</v>
      </c>
      <c r="X289" s="57">
        <v>1</v>
      </c>
      <c r="AB289" s="166" t="s">
        <v>378</v>
      </c>
      <c r="AC289" s="209">
        <v>811297</v>
      </c>
      <c r="AD289" s="210" t="s">
        <v>742</v>
      </c>
      <c r="AE289" s="169">
        <v>0</v>
      </c>
      <c r="AF289" s="38">
        <v>404</v>
      </c>
      <c r="AG289" s="38">
        <v>467</v>
      </c>
      <c r="AH289" s="170">
        <v>445.34146341512331</v>
      </c>
      <c r="AI289" s="171">
        <v>210</v>
      </c>
      <c r="AJ289" s="172">
        <v>630</v>
      </c>
      <c r="AK289" s="151">
        <v>474</v>
      </c>
      <c r="AL289" s="172">
        <v>568.79999999999995</v>
      </c>
      <c r="AM289" s="211">
        <v>371.11788620999999</v>
      </c>
      <c r="AN289" s="171">
        <v>548.22357720512332</v>
      </c>
      <c r="AO289" s="170">
        <v>577.71428571428601</v>
      </c>
      <c r="AP289" s="170">
        <v>474.58056777240398</v>
      </c>
      <c r="AQ289" s="170">
        <v>474.58056777240438</v>
      </c>
      <c r="AR289" s="172">
        <v>-155.41943222759562</v>
      </c>
      <c r="AS289" s="173">
        <v>-0.24669751147237401</v>
      </c>
      <c r="AT289" s="172">
        <v>29.239104357281064</v>
      </c>
      <c r="AU289" s="173">
        <v>6.565547284337625E-2</v>
      </c>
      <c r="AV289" s="172">
        <v>7.580567772404379</v>
      </c>
      <c r="AW289" s="173">
        <v>1.6232479170030789E-2</v>
      </c>
      <c r="AX289" s="172">
        <v>-155.41943222759602</v>
      </c>
      <c r="AY289" s="173">
        <v>-0.24669751147237462</v>
      </c>
      <c r="AZ289" s="172">
        <v>29.239104357280667</v>
      </c>
      <c r="BA289" s="173">
        <v>6.5655472843375348E-2</v>
      </c>
      <c r="BB289" s="172">
        <v>3.979039320256561E-13</v>
      </c>
      <c r="BC289" s="173">
        <v>8.3843283742810152E-16</v>
      </c>
      <c r="BE289" s="169">
        <v>40.30684274</v>
      </c>
      <c r="BF289" s="169">
        <v>39.006622010000001</v>
      </c>
      <c r="BG289" s="169">
        <v>40.30684274</v>
      </c>
      <c r="BH289" s="169">
        <v>40.30684274</v>
      </c>
      <c r="BI289" s="169">
        <v>36.406180540000001</v>
      </c>
      <c r="BJ289" s="169">
        <v>40.30684274</v>
      </c>
      <c r="BK289" s="169">
        <v>39.006622010000001</v>
      </c>
      <c r="BL289" s="169">
        <v>40.30684274</v>
      </c>
      <c r="BM289" s="169">
        <v>39.006622010000001</v>
      </c>
      <c r="BN289" s="169">
        <v>40.30684274</v>
      </c>
      <c r="BO289" s="169">
        <v>40.30684274</v>
      </c>
      <c r="BP289" s="169">
        <v>39.006622022404301</v>
      </c>
      <c r="BQ289" s="174">
        <v>474.58056777240432</v>
      </c>
    </row>
    <row r="290" spans="11:69" x14ac:dyDescent="0.25">
      <c r="K290" s="165" t="s">
        <v>315</v>
      </c>
      <c r="N290" s="57" t="s">
        <v>743</v>
      </c>
      <c r="V290" s="57" t="s">
        <v>373</v>
      </c>
      <c r="W290" s="57" t="s">
        <v>377</v>
      </c>
      <c r="X290" s="57">
        <v>1</v>
      </c>
      <c r="AB290" s="166" t="s">
        <v>378</v>
      </c>
      <c r="AC290" s="209">
        <v>811298</v>
      </c>
      <c r="AD290" s="210" t="s">
        <v>744</v>
      </c>
      <c r="AE290" s="169">
        <v>0</v>
      </c>
      <c r="AF290" s="38">
        <v>2</v>
      </c>
      <c r="AG290" s="38">
        <v>0</v>
      </c>
      <c r="AH290" s="170">
        <v>0</v>
      </c>
      <c r="AI290" s="171">
        <v>2</v>
      </c>
      <c r="AJ290" s="172">
        <v>6</v>
      </c>
      <c r="AK290" s="151">
        <v>3</v>
      </c>
      <c r="AL290" s="172">
        <v>3.5999999999999996</v>
      </c>
      <c r="AM290" s="211">
        <v>0</v>
      </c>
      <c r="AN290" s="171">
        <v>3</v>
      </c>
      <c r="AO290" s="170">
        <v>3.4285714285714302</v>
      </c>
      <c r="AP290" s="170">
        <v>-6.5040652595629994E-2</v>
      </c>
      <c r="AQ290" s="170">
        <v>-6.5040652595629994E-2</v>
      </c>
      <c r="AR290" s="172">
        <v>-6.0650406525956297</v>
      </c>
      <c r="AS290" s="173">
        <v>-1.0108401087659382</v>
      </c>
      <c r="AT290" s="172">
        <v>-6.5040652595629994E-2</v>
      </c>
      <c r="AU290" s="173">
        <v>0</v>
      </c>
      <c r="AV290" s="172">
        <v>-6.5040652595629994E-2</v>
      </c>
      <c r="AW290" s="173">
        <v>0</v>
      </c>
      <c r="AX290" s="172">
        <v>-6.0650406525956297</v>
      </c>
      <c r="AY290" s="173">
        <v>-1.0108401087659382</v>
      </c>
      <c r="AZ290" s="172">
        <v>-6.5040652595629994E-2</v>
      </c>
      <c r="BA290" s="173">
        <v>0</v>
      </c>
      <c r="BB290" s="172">
        <v>0</v>
      </c>
      <c r="BC290" s="173">
        <v>0</v>
      </c>
      <c r="BE290" s="169">
        <v>-5.5240000000000003E-3</v>
      </c>
      <c r="BF290" s="169">
        <v>-5.3458100000000003E-3</v>
      </c>
      <c r="BG290" s="169">
        <v>-5.5240000000000003E-3</v>
      </c>
      <c r="BH290" s="169">
        <v>-5.5240000000000003E-3</v>
      </c>
      <c r="BI290" s="169">
        <v>-4.9894199999999996E-3</v>
      </c>
      <c r="BJ290" s="169">
        <v>-5.5240000000000003E-3</v>
      </c>
      <c r="BK290" s="169">
        <v>-5.3458100000000003E-3</v>
      </c>
      <c r="BL290" s="169">
        <v>-5.5240000000000003E-3</v>
      </c>
      <c r="BM290" s="169">
        <v>-5.3458100000000003E-3</v>
      </c>
      <c r="BN290" s="169">
        <v>-5.5240000000000003E-3</v>
      </c>
      <c r="BO290" s="169">
        <v>-5.5240000000000003E-3</v>
      </c>
      <c r="BP290" s="169">
        <v>-5.3458025956300004E-3</v>
      </c>
      <c r="BQ290" s="174">
        <v>-6.5040652595630008E-2</v>
      </c>
    </row>
    <row r="291" spans="11:69" x14ac:dyDescent="0.25">
      <c r="K291" s="165" t="s">
        <v>315</v>
      </c>
      <c r="N291" s="57" t="s">
        <v>745</v>
      </c>
      <c r="V291" s="57" t="s">
        <v>373</v>
      </c>
      <c r="W291" s="57" t="s">
        <v>377</v>
      </c>
      <c r="X291" s="57">
        <v>1</v>
      </c>
      <c r="AB291" s="166" t="s">
        <v>378</v>
      </c>
      <c r="AC291" s="209">
        <v>811299</v>
      </c>
      <c r="AD291" s="210" t="s">
        <v>746</v>
      </c>
      <c r="AE291" s="169">
        <v>0</v>
      </c>
      <c r="AF291" s="38">
        <v>11187</v>
      </c>
      <c r="AG291" s="38">
        <v>12618</v>
      </c>
      <c r="AH291" s="170">
        <v>14112.08332777025</v>
      </c>
      <c r="AI291" s="171">
        <v>5202.6000000000004</v>
      </c>
      <c r="AJ291" s="172">
        <v>15607.800000000001</v>
      </c>
      <c r="AK291" s="151">
        <v>12618.6</v>
      </c>
      <c r="AL291" s="172">
        <v>15142.320000000002</v>
      </c>
      <c r="AM291" s="211">
        <v>11760.069439800001</v>
      </c>
      <c r="AN291" s="171">
        <v>14970.613887970248</v>
      </c>
      <c r="AO291" s="170">
        <v>15458.742857142815</v>
      </c>
      <c r="AP291" s="170">
        <v>15357.109756104341</v>
      </c>
      <c r="AQ291" s="170">
        <v>15357.10975610437</v>
      </c>
      <c r="AR291" s="172">
        <v>-250.69024389563128</v>
      </c>
      <c r="AS291" s="173">
        <v>-1.6061856500956654E-2</v>
      </c>
      <c r="AT291" s="172">
        <v>1245.0264283341203</v>
      </c>
      <c r="AU291" s="173">
        <v>8.8224140930638767E-2</v>
      </c>
      <c r="AV291" s="172">
        <v>2739.1097561043698</v>
      </c>
      <c r="AW291" s="173">
        <v>0.21707954954068551</v>
      </c>
      <c r="AX291" s="172">
        <v>-250.69024389566039</v>
      </c>
      <c r="AY291" s="173">
        <v>-1.6061856500958517E-2</v>
      </c>
      <c r="AZ291" s="172">
        <v>1245.0264283340912</v>
      </c>
      <c r="BA291" s="173">
        <v>8.8224140930636713E-2</v>
      </c>
      <c r="BB291" s="172">
        <v>2.9103830456733704E-11</v>
      </c>
      <c r="BC291" s="173">
        <v>1.8951372308298532E-15</v>
      </c>
      <c r="BE291" s="169">
        <v>1304.3024724299999</v>
      </c>
      <c r="BF291" s="169">
        <v>1262.2281991299999</v>
      </c>
      <c r="BG291" s="169">
        <v>1304.3024724299999</v>
      </c>
      <c r="BH291" s="169">
        <v>1304.3024724299999</v>
      </c>
      <c r="BI291" s="169">
        <v>1178.07965251</v>
      </c>
      <c r="BJ291" s="169">
        <v>1304.3024724299999</v>
      </c>
      <c r="BK291" s="169">
        <v>1262.2281991299999</v>
      </c>
      <c r="BL291" s="169">
        <v>1304.3024724299999</v>
      </c>
      <c r="BM291" s="169">
        <v>1262.2281991299999</v>
      </c>
      <c r="BN291" s="169">
        <v>1304.3024724299999</v>
      </c>
      <c r="BO291" s="169">
        <v>1304.3024724299999</v>
      </c>
      <c r="BP291" s="169">
        <v>1262.2281991943726</v>
      </c>
      <c r="BQ291" s="174">
        <v>15357.109756104372</v>
      </c>
    </row>
    <row r="292" spans="11:69" x14ac:dyDescent="0.25">
      <c r="K292" s="165" t="s">
        <v>315</v>
      </c>
      <c r="N292" s="57" t="s">
        <v>747</v>
      </c>
      <c r="V292" s="57" t="s">
        <v>373</v>
      </c>
      <c r="W292" s="57" t="s">
        <v>377</v>
      </c>
      <c r="X292" s="57">
        <v>1</v>
      </c>
      <c r="AB292" s="166" t="s">
        <v>378</v>
      </c>
      <c r="AC292" s="209">
        <v>811300</v>
      </c>
      <c r="AD292" s="210" t="s">
        <v>748</v>
      </c>
      <c r="AE292" s="169">
        <v>0</v>
      </c>
      <c r="AF292" s="38">
        <v>384</v>
      </c>
      <c r="AG292" s="38">
        <v>465</v>
      </c>
      <c r="AH292" s="170">
        <v>496.31219512067946</v>
      </c>
      <c r="AI292" s="171">
        <v>165</v>
      </c>
      <c r="AJ292" s="172">
        <v>495</v>
      </c>
      <c r="AK292" s="151">
        <v>390</v>
      </c>
      <c r="AL292" s="172">
        <v>468</v>
      </c>
      <c r="AM292" s="211">
        <v>413.59349595000009</v>
      </c>
      <c r="AN292" s="171">
        <v>472.71869917067937</v>
      </c>
      <c r="AO292" s="170">
        <v>490.28571428571399</v>
      </c>
      <c r="AP292" s="170">
        <v>489.63414634535502</v>
      </c>
      <c r="AQ292" s="170">
        <v>489.63414634535519</v>
      </c>
      <c r="AR292" s="172">
        <v>-5.365853654644809</v>
      </c>
      <c r="AS292" s="173">
        <v>-1.0840108393221836E-2</v>
      </c>
      <c r="AT292" s="172">
        <v>-6.678048775324271</v>
      </c>
      <c r="AU292" s="173">
        <v>-1.3455338879393217E-2</v>
      </c>
      <c r="AV292" s="172">
        <v>24.634146345355191</v>
      </c>
      <c r="AW292" s="173">
        <v>5.2976658807215464E-2</v>
      </c>
      <c r="AX292" s="172">
        <v>-5.3658536546449795</v>
      </c>
      <c r="AY292" s="173">
        <v>-1.0840108393222182E-2</v>
      </c>
      <c r="AZ292" s="172">
        <v>-6.6780487753244415</v>
      </c>
      <c r="BA292" s="173">
        <v>-1.345533887939356E-2</v>
      </c>
      <c r="BB292" s="172">
        <v>1.7053025658242404E-13</v>
      </c>
      <c r="BC292" s="173">
        <v>3.4828097234489741E-16</v>
      </c>
      <c r="BE292" s="169">
        <v>41.585365850000002</v>
      </c>
      <c r="BF292" s="169">
        <v>40.243902439999999</v>
      </c>
      <c r="BG292" s="169">
        <v>41.585365850000002</v>
      </c>
      <c r="BH292" s="169">
        <v>41.585365850000002</v>
      </c>
      <c r="BI292" s="169">
        <v>37.56097561</v>
      </c>
      <c r="BJ292" s="169">
        <v>41.585365850000002</v>
      </c>
      <c r="BK292" s="169">
        <v>40.243902439999999</v>
      </c>
      <c r="BL292" s="169">
        <v>41.585365850000002</v>
      </c>
      <c r="BM292" s="169">
        <v>40.243902439999999</v>
      </c>
      <c r="BN292" s="169">
        <v>41.585365850000002</v>
      </c>
      <c r="BO292" s="169">
        <v>41.585365850000002</v>
      </c>
      <c r="BP292" s="169">
        <v>40.243902465355099</v>
      </c>
      <c r="BQ292" s="174">
        <v>489.63414634535519</v>
      </c>
    </row>
    <row r="293" spans="11:69" x14ac:dyDescent="0.25">
      <c r="K293" s="165" t="s">
        <v>315</v>
      </c>
      <c r="N293" s="57" t="s">
        <v>749</v>
      </c>
      <c r="V293" s="57" t="s">
        <v>373</v>
      </c>
      <c r="W293" s="57" t="s">
        <v>377</v>
      </c>
      <c r="X293" s="57">
        <v>1</v>
      </c>
      <c r="AB293" s="166" t="s">
        <v>378</v>
      </c>
      <c r="AC293" s="209">
        <v>811305</v>
      </c>
      <c r="AD293" s="210" t="s">
        <v>750</v>
      </c>
      <c r="AE293" s="169">
        <v>0</v>
      </c>
      <c r="AF293" s="38">
        <v>639788</v>
      </c>
      <c r="AG293" s="38">
        <v>601964</v>
      </c>
      <c r="AH293" s="170">
        <v>650447.46341463865</v>
      </c>
      <c r="AI293" s="171">
        <v>229361</v>
      </c>
      <c r="AJ293" s="172">
        <v>688083</v>
      </c>
      <c r="AK293" s="151">
        <v>557491</v>
      </c>
      <c r="AL293" s="172">
        <v>668989.19999999995</v>
      </c>
      <c r="AM293" s="211">
        <v>542039.55284554989</v>
      </c>
      <c r="AN293" s="171">
        <v>665898.91056908877</v>
      </c>
      <c r="AO293" s="170">
        <v>694664.57142857101</v>
      </c>
      <c r="AP293" s="170">
        <v>646678.10569105402</v>
      </c>
      <c r="AQ293" s="170">
        <v>646678.10569105414</v>
      </c>
      <c r="AR293" s="172">
        <v>-41404.894308945863</v>
      </c>
      <c r="AS293" s="173">
        <v>-6.0174273029483159E-2</v>
      </c>
      <c r="AT293" s="172">
        <v>-3769.357723584515</v>
      </c>
      <c r="AU293" s="173">
        <v>-5.795022558465532E-3</v>
      </c>
      <c r="AV293" s="172">
        <v>44714.105691054137</v>
      </c>
      <c r="AW293" s="173">
        <v>7.4280365090028874E-2</v>
      </c>
      <c r="AX293" s="172">
        <v>-41404.894308945979</v>
      </c>
      <c r="AY293" s="173">
        <v>-6.0174273029483333E-2</v>
      </c>
      <c r="AZ293" s="172">
        <v>-3769.3577235846315</v>
      </c>
      <c r="BA293" s="173">
        <v>-5.7950225584657115E-3</v>
      </c>
      <c r="BB293" s="172">
        <v>1.1641532182693481E-10</v>
      </c>
      <c r="BC293" s="173">
        <v>1.8002050912568149E-16</v>
      </c>
      <c r="BE293" s="169">
        <v>54923.345962799998</v>
      </c>
      <c r="BF293" s="169">
        <v>53151.625125290004</v>
      </c>
      <c r="BG293" s="169">
        <v>54923.345962799998</v>
      </c>
      <c r="BH293" s="169">
        <v>54923.345962799998</v>
      </c>
      <c r="BI293" s="169">
        <v>49608.18345027</v>
      </c>
      <c r="BJ293" s="169">
        <v>54923.345962799998</v>
      </c>
      <c r="BK293" s="169">
        <v>53151.625125290004</v>
      </c>
      <c r="BL293" s="169">
        <v>54923.345962799998</v>
      </c>
      <c r="BM293" s="169">
        <v>53151.625125290004</v>
      </c>
      <c r="BN293" s="169">
        <v>54923.345962799998</v>
      </c>
      <c r="BO293" s="169">
        <v>54923.345962799998</v>
      </c>
      <c r="BP293" s="169">
        <v>53151.625125314196</v>
      </c>
      <c r="BQ293" s="174">
        <v>646678.10569105414</v>
      </c>
    </row>
    <row r="294" spans="11:69" x14ac:dyDescent="0.25">
      <c r="K294" s="165" t="s">
        <v>315</v>
      </c>
      <c r="N294" s="57" t="s">
        <v>751</v>
      </c>
      <c r="V294" s="57" t="s">
        <v>373</v>
      </c>
      <c r="W294" s="57" t="s">
        <v>377</v>
      </c>
      <c r="X294" s="57">
        <v>1</v>
      </c>
      <c r="AB294" s="166" t="s">
        <v>378</v>
      </c>
      <c r="AC294" s="209">
        <v>811315</v>
      </c>
      <c r="AD294" s="210" t="s">
        <v>752</v>
      </c>
      <c r="AE294" s="169">
        <v>0</v>
      </c>
      <c r="AF294" s="38">
        <v>91959</v>
      </c>
      <c r="AG294" s="38">
        <v>105352</v>
      </c>
      <c r="AH294" s="170">
        <v>104112.19512195629</v>
      </c>
      <c r="AI294" s="171">
        <v>39674</v>
      </c>
      <c r="AJ294" s="172">
        <v>119022</v>
      </c>
      <c r="AK294" s="151">
        <v>97674</v>
      </c>
      <c r="AL294" s="172">
        <v>117208.79999999999</v>
      </c>
      <c r="AM294" s="211">
        <v>86760.162601649994</v>
      </c>
      <c r="AN294" s="171">
        <v>115026.0325203063</v>
      </c>
      <c r="AO294" s="170">
        <v>118414.28571428529</v>
      </c>
      <c r="AP294" s="170">
        <v>105642.78861788182</v>
      </c>
      <c r="AQ294" s="170">
        <v>105642.78861788157</v>
      </c>
      <c r="AR294" s="172">
        <v>-13379.211382118432</v>
      </c>
      <c r="AS294" s="173">
        <v>-0.11240956614842997</v>
      </c>
      <c r="AT294" s="172">
        <v>1530.5934959252772</v>
      </c>
      <c r="AU294" s="173">
        <v>1.4701385309687792E-2</v>
      </c>
      <c r="AV294" s="172">
        <v>290.78861788156792</v>
      </c>
      <c r="AW294" s="173">
        <v>2.760162292899688E-3</v>
      </c>
      <c r="AX294" s="172">
        <v>-13379.211382118185</v>
      </c>
      <c r="AY294" s="173">
        <v>-0.1124095661484279</v>
      </c>
      <c r="AZ294" s="172">
        <v>1530.5934959255246</v>
      </c>
      <c r="BA294" s="173">
        <v>1.4701385309690168E-2</v>
      </c>
      <c r="BB294" s="172">
        <v>-2.4738255888223648E-10</v>
      </c>
      <c r="BC294" s="173">
        <v>-2.3416890269437929E-15</v>
      </c>
      <c r="BE294" s="169">
        <v>8972.4012250799988</v>
      </c>
      <c r="BF294" s="169">
        <v>8682.9689275000001</v>
      </c>
      <c r="BG294" s="169">
        <v>8972.4012250799988</v>
      </c>
      <c r="BH294" s="169">
        <v>8972.4012250799988</v>
      </c>
      <c r="BI294" s="169">
        <v>8104.1043323399999</v>
      </c>
      <c r="BJ294" s="169">
        <v>8972.4012250799988</v>
      </c>
      <c r="BK294" s="169">
        <v>8682.9689275000001</v>
      </c>
      <c r="BL294" s="169">
        <v>8972.4012250799988</v>
      </c>
      <c r="BM294" s="169">
        <v>8682.9689275000001</v>
      </c>
      <c r="BN294" s="169">
        <v>8972.4012250799988</v>
      </c>
      <c r="BO294" s="169">
        <v>8972.4012250799988</v>
      </c>
      <c r="BP294" s="169">
        <v>8682.9689274815883</v>
      </c>
      <c r="BQ294" s="174">
        <v>105642.78861788158</v>
      </c>
    </row>
    <row r="295" spans="11:69" x14ac:dyDescent="0.25">
      <c r="K295" s="165" t="s">
        <v>315</v>
      </c>
      <c r="N295" s="57" t="s">
        <v>753</v>
      </c>
      <c r="V295" s="57" t="s">
        <v>373</v>
      </c>
      <c r="W295" s="57" t="s">
        <v>377</v>
      </c>
      <c r="X295" s="57">
        <v>1</v>
      </c>
      <c r="AB295" s="166" t="s">
        <v>378</v>
      </c>
      <c r="AC295" s="209">
        <v>811336</v>
      </c>
      <c r="AD295" s="210" t="s">
        <v>754</v>
      </c>
      <c r="AE295" s="169">
        <v>0</v>
      </c>
      <c r="AF295" s="38">
        <v>0</v>
      </c>
      <c r="AG295" s="38">
        <v>318963.00000000006</v>
      </c>
      <c r="AH295" s="170">
        <v>366342</v>
      </c>
      <c r="AI295" s="171">
        <v>117029</v>
      </c>
      <c r="AJ295" s="172">
        <v>351087</v>
      </c>
      <c r="AK295" s="151">
        <v>278570</v>
      </c>
      <c r="AL295" s="172">
        <v>334284</v>
      </c>
      <c r="AM295" s="211">
        <v>305284.99999999994</v>
      </c>
      <c r="AN295" s="171">
        <v>339627.00000000006</v>
      </c>
      <c r="AO295" s="170">
        <v>345051.42857142899</v>
      </c>
      <c r="AP295" s="170">
        <v>347281.17886178702</v>
      </c>
      <c r="AQ295" s="170">
        <v>347281.17886178702</v>
      </c>
      <c r="AR295" s="172">
        <v>-3805.8211382129812</v>
      </c>
      <c r="AS295" s="173">
        <v>-1.0840108401088566E-2</v>
      </c>
      <c r="AT295" s="172">
        <v>-19060.821138212981</v>
      </c>
      <c r="AU295" s="173">
        <v>-5.2030127962977166E-2</v>
      </c>
      <c r="AV295" s="172">
        <v>28318.178861786961</v>
      </c>
      <c r="AW295" s="173">
        <v>8.8782018170718721E-2</v>
      </c>
      <c r="AX295" s="172">
        <v>-3805.8211382129812</v>
      </c>
      <c r="AY295" s="173">
        <v>-1.0840108401088566E-2</v>
      </c>
      <c r="AZ295" s="172">
        <v>-19060.821138212981</v>
      </c>
      <c r="BA295" s="173">
        <v>-5.2030127962977166E-2</v>
      </c>
      <c r="BB295" s="172">
        <v>0</v>
      </c>
      <c r="BC295" s="173">
        <v>0</v>
      </c>
      <c r="BE295" s="169">
        <v>29495.113821139999</v>
      </c>
      <c r="BF295" s="169">
        <v>28543.658536589999</v>
      </c>
      <c r="BG295" s="169">
        <v>29495.113821139999</v>
      </c>
      <c r="BH295" s="169">
        <v>29495.113821139999</v>
      </c>
      <c r="BI295" s="169">
        <v>26640.747967480002</v>
      </c>
      <c r="BJ295" s="169">
        <v>29495.113821139999</v>
      </c>
      <c r="BK295" s="169">
        <v>28543.658536589999</v>
      </c>
      <c r="BL295" s="169">
        <v>29495.113821139999</v>
      </c>
      <c r="BM295" s="169">
        <v>28543.658536589999</v>
      </c>
      <c r="BN295" s="169">
        <v>29495.113821139999</v>
      </c>
      <c r="BO295" s="169">
        <v>29495.113821139999</v>
      </c>
      <c r="BP295" s="169">
        <v>28543.658536556999</v>
      </c>
      <c r="BQ295" s="174">
        <v>347281.17886178702</v>
      </c>
    </row>
    <row r="296" spans="11:69" x14ac:dyDescent="0.25">
      <c r="K296" s="165" t="s">
        <v>315</v>
      </c>
      <c r="N296" s="57" t="s">
        <v>755</v>
      </c>
      <c r="V296" s="57" t="s">
        <v>373</v>
      </c>
      <c r="W296" s="57" t="s">
        <v>377</v>
      </c>
      <c r="X296" s="57">
        <v>1</v>
      </c>
      <c r="AB296" s="166" t="s">
        <v>378</v>
      </c>
      <c r="AC296" s="209">
        <v>811440</v>
      </c>
      <c r="AD296" s="210" t="s">
        <v>756</v>
      </c>
      <c r="AE296" s="169">
        <v>0</v>
      </c>
      <c r="AF296" s="38">
        <v>486</v>
      </c>
      <c r="AG296" s="38">
        <v>493</v>
      </c>
      <c r="AH296" s="170">
        <v>900.24866537258231</v>
      </c>
      <c r="AI296" s="171">
        <v>0</v>
      </c>
      <c r="AJ296" s="172">
        <v>0</v>
      </c>
      <c r="AK296" s="151">
        <v>0</v>
      </c>
      <c r="AL296" s="172">
        <v>0</v>
      </c>
      <c r="AM296" s="211">
        <v>750.20722113400018</v>
      </c>
      <c r="AN296" s="171">
        <v>150.04144423858213</v>
      </c>
      <c r="AO296" s="170">
        <v>0</v>
      </c>
      <c r="AP296" s="170">
        <v>0</v>
      </c>
      <c r="AQ296" s="170">
        <v>0</v>
      </c>
      <c r="AR296" s="172">
        <v>0</v>
      </c>
      <c r="AS296" s="173">
        <v>0</v>
      </c>
      <c r="AT296" s="172">
        <v>-900.24866537258231</v>
      </c>
      <c r="AU296" s="173">
        <v>-1</v>
      </c>
      <c r="AV296" s="172">
        <v>-493</v>
      </c>
      <c r="AW296" s="173">
        <v>-1</v>
      </c>
      <c r="AX296" s="172">
        <v>0</v>
      </c>
      <c r="AY296" s="173">
        <v>0</v>
      </c>
      <c r="AZ296" s="172">
        <v>-900.24866537258231</v>
      </c>
      <c r="BA296" s="173">
        <v>-1</v>
      </c>
      <c r="BB296" s="172">
        <v>0</v>
      </c>
      <c r="BC296" s="173">
        <v>0</v>
      </c>
      <c r="BE296" s="169">
        <v>0</v>
      </c>
      <c r="BF296" s="169">
        <v>0</v>
      </c>
      <c r="BG296" s="169">
        <v>0</v>
      </c>
      <c r="BH296" s="169">
        <v>0</v>
      </c>
      <c r="BI296" s="169">
        <v>0</v>
      </c>
      <c r="BJ296" s="169">
        <v>0</v>
      </c>
      <c r="BK296" s="169">
        <v>0</v>
      </c>
      <c r="BL296" s="169">
        <v>0</v>
      </c>
      <c r="BM296" s="169">
        <v>0</v>
      </c>
      <c r="BN296" s="169">
        <v>0</v>
      </c>
      <c r="BO296" s="169">
        <v>0</v>
      </c>
      <c r="BP296" s="169">
        <v>0</v>
      </c>
      <c r="BQ296" s="174">
        <v>0</v>
      </c>
    </row>
    <row r="297" spans="11:69" x14ac:dyDescent="0.25">
      <c r="K297" s="165" t="s">
        <v>315</v>
      </c>
      <c r="N297" s="57" t="s">
        <v>757</v>
      </c>
      <c r="V297" s="57" t="s">
        <v>373</v>
      </c>
      <c r="W297" s="57" t="s">
        <v>377</v>
      </c>
      <c r="X297" s="57">
        <v>1</v>
      </c>
      <c r="AB297" s="166" t="s">
        <v>378</v>
      </c>
      <c r="AC297" s="209">
        <v>811441</v>
      </c>
      <c r="AD297" s="210" t="s">
        <v>758</v>
      </c>
      <c r="AE297" s="169">
        <v>0</v>
      </c>
      <c r="AF297" s="38">
        <v>2670</v>
      </c>
      <c r="AG297" s="38">
        <v>2769</v>
      </c>
      <c r="AH297" s="170">
        <v>3150.8703288040379</v>
      </c>
      <c r="AI297" s="171">
        <v>0</v>
      </c>
      <c r="AJ297" s="172">
        <v>0</v>
      </c>
      <c r="AK297" s="151">
        <v>0</v>
      </c>
      <c r="AL297" s="172">
        <v>0</v>
      </c>
      <c r="AM297" s="211">
        <v>2625.7252739689998</v>
      </c>
      <c r="AN297" s="171">
        <v>525.14505483503808</v>
      </c>
      <c r="AO297" s="170">
        <v>0</v>
      </c>
      <c r="AP297" s="170">
        <v>0</v>
      </c>
      <c r="AQ297" s="170">
        <v>0</v>
      </c>
      <c r="AR297" s="172">
        <v>0</v>
      </c>
      <c r="AS297" s="173">
        <v>0</v>
      </c>
      <c r="AT297" s="172">
        <v>-3150.8703288040379</v>
      </c>
      <c r="AU297" s="173">
        <v>-1</v>
      </c>
      <c r="AV297" s="172">
        <v>-2769</v>
      </c>
      <c r="AW297" s="173">
        <v>-1</v>
      </c>
      <c r="AX297" s="172">
        <v>0</v>
      </c>
      <c r="AY297" s="173">
        <v>0</v>
      </c>
      <c r="AZ297" s="172">
        <v>-3150.8703288040379</v>
      </c>
      <c r="BA297" s="173">
        <v>-1</v>
      </c>
      <c r="BB297" s="172">
        <v>0</v>
      </c>
      <c r="BC297" s="173">
        <v>0</v>
      </c>
      <c r="BE297" s="169">
        <v>0</v>
      </c>
      <c r="BF297" s="169">
        <v>0</v>
      </c>
      <c r="BG297" s="169">
        <v>0</v>
      </c>
      <c r="BH297" s="169">
        <v>0</v>
      </c>
      <c r="BI297" s="169">
        <v>0</v>
      </c>
      <c r="BJ297" s="169">
        <v>0</v>
      </c>
      <c r="BK297" s="169">
        <v>0</v>
      </c>
      <c r="BL297" s="169">
        <v>0</v>
      </c>
      <c r="BM297" s="169">
        <v>0</v>
      </c>
      <c r="BN297" s="169">
        <v>0</v>
      </c>
      <c r="BO297" s="169">
        <v>0</v>
      </c>
      <c r="BP297" s="169">
        <v>0</v>
      </c>
      <c r="BQ297" s="174">
        <v>0</v>
      </c>
    </row>
    <row r="298" spans="11:69" x14ac:dyDescent="0.25">
      <c r="K298" s="165" t="s">
        <v>315</v>
      </c>
      <c r="N298" s="57" t="s">
        <v>759</v>
      </c>
      <c r="V298" s="57" t="s">
        <v>373</v>
      </c>
      <c r="W298" s="57" t="s">
        <v>377</v>
      </c>
      <c r="X298" s="57">
        <v>1</v>
      </c>
      <c r="AB298" s="166" t="s">
        <v>378</v>
      </c>
      <c r="AC298" s="209">
        <v>811601</v>
      </c>
      <c r="AD298" s="210" t="s">
        <v>760</v>
      </c>
      <c r="AE298" s="169">
        <v>0</v>
      </c>
      <c r="AF298" s="38">
        <v>14.36929588288163</v>
      </c>
      <c r="AG298" s="38">
        <v>16.562348669682311</v>
      </c>
      <c r="AH298" s="170">
        <v>17.065346183999996</v>
      </c>
      <c r="AI298" s="171">
        <v>5.9094848598196803</v>
      </c>
      <c r="AJ298" s="172">
        <v>17.72845457945904</v>
      </c>
      <c r="AK298" s="151">
        <v>14.455538321358141</v>
      </c>
      <c r="AL298" s="172">
        <v>17.34664598562977</v>
      </c>
      <c r="AM298" s="211">
        <v>14.221121819999995</v>
      </c>
      <c r="AN298" s="171">
        <v>17.299762685358139</v>
      </c>
      <c r="AO298" s="170">
        <v>17.5466371223282</v>
      </c>
      <c r="AP298" s="170">
        <v>17.917439999999999</v>
      </c>
      <c r="AQ298" s="170">
        <v>17.917439999999999</v>
      </c>
      <c r="AR298" s="172">
        <v>0.18898542054095913</v>
      </c>
      <c r="AS298" s="173">
        <v>1.0660005343044726E-2</v>
      </c>
      <c r="AT298" s="172">
        <v>0.85209381600000356</v>
      </c>
      <c r="AU298" s="173">
        <v>4.9931235312349158E-2</v>
      </c>
      <c r="AV298" s="172">
        <v>1.3550913303176877</v>
      </c>
      <c r="AW298" s="173">
        <v>8.1817582599151992E-2</v>
      </c>
      <c r="AX298" s="172">
        <v>0.18898542054095913</v>
      </c>
      <c r="AY298" s="173">
        <v>1.0660005343044726E-2</v>
      </c>
      <c r="AZ298" s="172">
        <v>0.85209381600000356</v>
      </c>
      <c r="BA298" s="173">
        <v>4.9931235312349158E-2</v>
      </c>
      <c r="BB298" s="172">
        <v>0</v>
      </c>
      <c r="BC298" s="173">
        <v>0</v>
      </c>
      <c r="BE298" s="169">
        <v>1.49312</v>
      </c>
      <c r="BF298" s="169">
        <v>1.49312</v>
      </c>
      <c r="BG298" s="169">
        <v>1.49312</v>
      </c>
      <c r="BH298" s="169">
        <v>1.49312</v>
      </c>
      <c r="BI298" s="169">
        <v>1.49312</v>
      </c>
      <c r="BJ298" s="169">
        <v>1.49312</v>
      </c>
      <c r="BK298" s="169">
        <v>1.49312</v>
      </c>
      <c r="BL298" s="169">
        <v>1.49312</v>
      </c>
      <c r="BM298" s="169">
        <v>1.49312</v>
      </c>
      <c r="BN298" s="169">
        <v>1.49312</v>
      </c>
      <c r="BO298" s="169">
        <v>1.49312</v>
      </c>
      <c r="BP298" s="169">
        <v>1.49312</v>
      </c>
      <c r="BQ298" s="174">
        <v>17.917439999999999</v>
      </c>
    </row>
    <row r="299" spans="11:69" x14ac:dyDescent="0.25">
      <c r="K299" s="165" t="s">
        <v>315</v>
      </c>
      <c r="N299" s="57" t="s">
        <v>761</v>
      </c>
      <c r="V299" s="57" t="s">
        <v>373</v>
      </c>
      <c r="W299" s="57" t="s">
        <v>377</v>
      </c>
      <c r="X299" s="57">
        <v>1</v>
      </c>
      <c r="AB299" s="166" t="s">
        <v>378</v>
      </c>
      <c r="AC299" s="209">
        <v>811602</v>
      </c>
      <c r="AD299" s="210" t="s">
        <v>762</v>
      </c>
      <c r="AE299" s="169">
        <v>0</v>
      </c>
      <c r="AF299" s="38">
        <v>14.358059510435991</v>
      </c>
      <c r="AG299" s="38">
        <v>16.665207098919321</v>
      </c>
      <c r="AH299" s="170">
        <v>17.065346183999996</v>
      </c>
      <c r="AI299" s="171">
        <v>5.9293795464519903</v>
      </c>
      <c r="AJ299" s="172">
        <v>17.788138639355971</v>
      </c>
      <c r="AK299" s="151">
        <v>14.773374398967904</v>
      </c>
      <c r="AL299" s="172">
        <v>17.728049278761485</v>
      </c>
      <c r="AM299" s="211">
        <v>14.221121819999995</v>
      </c>
      <c r="AN299" s="171">
        <v>17.617598762967905</v>
      </c>
      <c r="AO299" s="170">
        <v>17.800070398230702</v>
      </c>
      <c r="AP299" s="170">
        <v>17.917439999999999</v>
      </c>
      <c r="AQ299" s="170">
        <v>17.917439999999999</v>
      </c>
      <c r="AR299" s="172">
        <v>0.12930136064402831</v>
      </c>
      <c r="AS299" s="173">
        <v>7.2689651944780288E-3</v>
      </c>
      <c r="AT299" s="172">
        <v>0.85209381600000356</v>
      </c>
      <c r="AU299" s="173">
        <v>4.9931235312349158E-2</v>
      </c>
      <c r="AV299" s="172">
        <v>1.2522329010806779</v>
      </c>
      <c r="AW299" s="173">
        <v>7.5140554428626369E-2</v>
      </c>
      <c r="AX299" s="172">
        <v>0.12930136064402831</v>
      </c>
      <c r="AY299" s="173">
        <v>7.2689651944780288E-3</v>
      </c>
      <c r="AZ299" s="172">
        <v>0.85209381600000356</v>
      </c>
      <c r="BA299" s="173">
        <v>4.9931235312349158E-2</v>
      </c>
      <c r="BB299" s="172">
        <v>0</v>
      </c>
      <c r="BC299" s="173">
        <v>0</v>
      </c>
      <c r="BE299" s="169">
        <v>1.49312</v>
      </c>
      <c r="BF299" s="169">
        <v>1.49312</v>
      </c>
      <c r="BG299" s="169">
        <v>1.49312</v>
      </c>
      <c r="BH299" s="169">
        <v>1.49312</v>
      </c>
      <c r="BI299" s="169">
        <v>1.49312</v>
      </c>
      <c r="BJ299" s="169">
        <v>1.49312</v>
      </c>
      <c r="BK299" s="169">
        <v>1.49312</v>
      </c>
      <c r="BL299" s="169">
        <v>1.49312</v>
      </c>
      <c r="BM299" s="169">
        <v>1.49312</v>
      </c>
      <c r="BN299" s="169">
        <v>1.49312</v>
      </c>
      <c r="BO299" s="169">
        <v>1.49312</v>
      </c>
      <c r="BP299" s="169">
        <v>1.49312</v>
      </c>
      <c r="BQ299" s="174">
        <v>17.917439999999999</v>
      </c>
    </row>
    <row r="300" spans="11:69" x14ac:dyDescent="0.25">
      <c r="K300" s="165" t="s">
        <v>315</v>
      </c>
      <c r="N300" s="57" t="s">
        <v>763</v>
      </c>
      <c r="V300" s="57" t="s">
        <v>373</v>
      </c>
      <c r="W300" s="57" t="s">
        <v>377</v>
      </c>
      <c r="X300" s="57">
        <v>1</v>
      </c>
      <c r="AB300" s="166" t="s">
        <v>378</v>
      </c>
      <c r="AC300" s="209">
        <v>811603</v>
      </c>
      <c r="AD300" s="210" t="s">
        <v>764</v>
      </c>
      <c r="AE300" s="169">
        <v>0</v>
      </c>
      <c r="AF300" s="38">
        <v>0</v>
      </c>
      <c r="AG300" s="38">
        <v>0</v>
      </c>
      <c r="AH300" s="170">
        <v>0</v>
      </c>
      <c r="AI300" s="171">
        <v>0</v>
      </c>
      <c r="AJ300" s="172">
        <v>0</v>
      </c>
      <c r="AK300" s="151">
        <v>7.2200000000000006</v>
      </c>
      <c r="AL300" s="172">
        <v>8.6640000000000015</v>
      </c>
      <c r="AM300" s="211">
        <v>0</v>
      </c>
      <c r="AN300" s="171">
        <v>7.2200000000000006</v>
      </c>
      <c r="AO300" s="170">
        <v>5.0057142857142898</v>
      </c>
      <c r="AP300" s="170">
        <v>0</v>
      </c>
      <c r="AQ300" s="170">
        <v>0</v>
      </c>
      <c r="AR300" s="172">
        <v>0</v>
      </c>
      <c r="AS300" s="173">
        <v>0</v>
      </c>
      <c r="AT300" s="172">
        <v>0</v>
      </c>
      <c r="AU300" s="173">
        <v>0</v>
      </c>
      <c r="AV300" s="172">
        <v>0</v>
      </c>
      <c r="AW300" s="173">
        <v>0</v>
      </c>
      <c r="AX300" s="172">
        <v>0</v>
      </c>
      <c r="AY300" s="173">
        <v>0</v>
      </c>
      <c r="AZ300" s="172">
        <v>0</v>
      </c>
      <c r="BA300" s="173">
        <v>0</v>
      </c>
      <c r="BB300" s="172">
        <v>0</v>
      </c>
      <c r="BC300" s="173">
        <v>0</v>
      </c>
      <c r="BE300" s="169">
        <v>0</v>
      </c>
      <c r="BF300" s="169">
        <v>0</v>
      </c>
      <c r="BG300" s="169">
        <v>0</v>
      </c>
      <c r="BH300" s="169">
        <v>0</v>
      </c>
      <c r="BI300" s="169">
        <v>0</v>
      </c>
      <c r="BJ300" s="169">
        <v>0</v>
      </c>
      <c r="BK300" s="169">
        <v>0</v>
      </c>
      <c r="BL300" s="169">
        <v>0</v>
      </c>
      <c r="BM300" s="169">
        <v>0</v>
      </c>
      <c r="BN300" s="169">
        <v>0</v>
      </c>
      <c r="BO300" s="169">
        <v>0</v>
      </c>
      <c r="BP300" s="169">
        <v>0</v>
      </c>
      <c r="BQ300" s="174">
        <v>0</v>
      </c>
    </row>
    <row r="301" spans="11:69" x14ac:dyDescent="0.25">
      <c r="K301" s="165" t="s">
        <v>315</v>
      </c>
      <c r="N301" s="57" t="s">
        <v>765</v>
      </c>
      <c r="V301" s="57" t="s">
        <v>373</v>
      </c>
      <c r="W301" s="57" t="s">
        <v>377</v>
      </c>
      <c r="X301" s="57">
        <v>1</v>
      </c>
      <c r="AB301" s="166" t="s">
        <v>378</v>
      </c>
      <c r="AC301" s="209">
        <v>811604</v>
      </c>
      <c r="AD301" s="210" t="s">
        <v>766</v>
      </c>
      <c r="AE301" s="169">
        <v>0</v>
      </c>
      <c r="AF301" s="38">
        <v>0</v>
      </c>
      <c r="AG301" s="38">
        <v>0</v>
      </c>
      <c r="AH301" s="170">
        <v>0</v>
      </c>
      <c r="AI301" s="171">
        <v>0</v>
      </c>
      <c r="AJ301" s="172">
        <v>0</v>
      </c>
      <c r="AK301" s="151">
        <v>7.48</v>
      </c>
      <c r="AL301" s="172">
        <v>8.9759999999999991</v>
      </c>
      <c r="AM301" s="211">
        <v>0</v>
      </c>
      <c r="AN301" s="171">
        <v>7.48</v>
      </c>
      <c r="AO301" s="170">
        <v>5.16</v>
      </c>
      <c r="AP301" s="170">
        <v>0</v>
      </c>
      <c r="AQ301" s="170">
        <v>0</v>
      </c>
      <c r="AR301" s="172">
        <v>0</v>
      </c>
      <c r="AS301" s="173">
        <v>0</v>
      </c>
      <c r="AT301" s="172">
        <v>0</v>
      </c>
      <c r="AU301" s="173">
        <v>0</v>
      </c>
      <c r="AV301" s="172">
        <v>0</v>
      </c>
      <c r="AW301" s="173">
        <v>0</v>
      </c>
      <c r="AX301" s="172">
        <v>0</v>
      </c>
      <c r="AY301" s="173">
        <v>0</v>
      </c>
      <c r="AZ301" s="172">
        <v>0</v>
      </c>
      <c r="BA301" s="173">
        <v>0</v>
      </c>
      <c r="BB301" s="172">
        <v>0</v>
      </c>
      <c r="BC301" s="173">
        <v>0</v>
      </c>
      <c r="BE301" s="169">
        <v>0</v>
      </c>
      <c r="BF301" s="169">
        <v>0</v>
      </c>
      <c r="BG301" s="169">
        <v>0</v>
      </c>
      <c r="BH301" s="169">
        <v>0</v>
      </c>
      <c r="BI301" s="169">
        <v>0</v>
      </c>
      <c r="BJ301" s="169">
        <v>0</v>
      </c>
      <c r="BK301" s="169">
        <v>0</v>
      </c>
      <c r="BL301" s="169">
        <v>0</v>
      </c>
      <c r="BM301" s="169">
        <v>0</v>
      </c>
      <c r="BN301" s="169">
        <v>0</v>
      </c>
      <c r="BO301" s="169">
        <v>0</v>
      </c>
      <c r="BP301" s="169">
        <v>0</v>
      </c>
      <c r="BQ301" s="174">
        <v>0</v>
      </c>
    </row>
    <row r="302" spans="11:69" x14ac:dyDescent="0.25">
      <c r="K302" s="165" t="s">
        <v>315</v>
      </c>
      <c r="N302" s="57" t="s">
        <v>767</v>
      </c>
      <c r="V302" s="57" t="s">
        <v>373</v>
      </c>
      <c r="W302" s="57" t="s">
        <v>377</v>
      </c>
      <c r="X302" s="57">
        <v>1</v>
      </c>
      <c r="AB302" s="166" t="s">
        <v>378</v>
      </c>
      <c r="AC302" s="209">
        <v>811605</v>
      </c>
      <c r="AD302" s="210" t="s">
        <v>768</v>
      </c>
      <c r="AE302" s="169">
        <v>0</v>
      </c>
      <c r="AF302" s="38">
        <v>15.895597075979758</v>
      </c>
      <c r="AG302" s="38">
        <v>18.176820894406216</v>
      </c>
      <c r="AH302" s="170">
        <v>18.612284255999999</v>
      </c>
      <c r="AI302" s="171">
        <v>6.4282807082600799</v>
      </c>
      <c r="AJ302" s="172">
        <v>19.284842124780241</v>
      </c>
      <c r="AK302" s="151">
        <v>15.901862064192279</v>
      </c>
      <c r="AL302" s="172">
        <v>19.082234477030738</v>
      </c>
      <c r="AM302" s="211">
        <v>15.510236880000001</v>
      </c>
      <c r="AN302" s="171">
        <v>19.003909440192277</v>
      </c>
      <c r="AO302" s="170">
        <v>19.220334967186801</v>
      </c>
      <c r="AP302" s="170">
        <v>19.466315999999999</v>
      </c>
      <c r="AQ302" s="170">
        <v>19.466315999999996</v>
      </c>
      <c r="AR302" s="172">
        <v>0.18147387521975489</v>
      </c>
      <c r="AS302" s="173">
        <v>9.4101820510404024E-3</v>
      </c>
      <c r="AT302" s="172">
        <v>0.85403174399999671</v>
      </c>
      <c r="AU302" s="173">
        <v>4.5885380443009542E-2</v>
      </c>
      <c r="AV302" s="172">
        <v>1.2894951055937796</v>
      </c>
      <c r="AW302" s="173">
        <v>7.0941729199224951E-2</v>
      </c>
      <c r="AX302" s="172">
        <v>0.18147387521975844</v>
      </c>
      <c r="AY302" s="173">
        <v>9.410182051040588E-3</v>
      </c>
      <c r="AZ302" s="172">
        <v>0.85403174400000026</v>
      </c>
      <c r="BA302" s="173">
        <v>4.588538044300973E-2</v>
      </c>
      <c r="BB302" s="172">
        <v>-3.5527136788005009E-15</v>
      </c>
      <c r="BC302" s="173">
        <v>-1.8250570260960016E-16</v>
      </c>
      <c r="BE302" s="169">
        <v>1.622193</v>
      </c>
      <c r="BF302" s="169">
        <v>1.622193</v>
      </c>
      <c r="BG302" s="169">
        <v>1.622193</v>
      </c>
      <c r="BH302" s="169">
        <v>1.622193</v>
      </c>
      <c r="BI302" s="169">
        <v>1.622193</v>
      </c>
      <c r="BJ302" s="169">
        <v>1.622193</v>
      </c>
      <c r="BK302" s="169">
        <v>1.622193</v>
      </c>
      <c r="BL302" s="169">
        <v>1.622193</v>
      </c>
      <c r="BM302" s="169">
        <v>1.622193</v>
      </c>
      <c r="BN302" s="169">
        <v>1.622193</v>
      </c>
      <c r="BO302" s="169">
        <v>1.622193</v>
      </c>
      <c r="BP302" s="169">
        <v>1.622193</v>
      </c>
      <c r="BQ302" s="174">
        <v>19.466315999999996</v>
      </c>
    </row>
    <row r="303" spans="11:69" x14ac:dyDescent="0.25">
      <c r="K303" s="165" t="s">
        <v>315</v>
      </c>
      <c r="N303" s="57" t="s">
        <v>769</v>
      </c>
      <c r="V303" s="57" t="s">
        <v>373</v>
      </c>
      <c r="W303" s="57" t="s">
        <v>377</v>
      </c>
      <c r="X303" s="57">
        <v>1</v>
      </c>
      <c r="AB303" s="166" t="s">
        <v>378</v>
      </c>
      <c r="AC303" s="209">
        <v>811606</v>
      </c>
      <c r="AD303" s="210" t="s">
        <v>770</v>
      </c>
      <c r="AE303" s="169">
        <v>0</v>
      </c>
      <c r="AF303" s="38">
        <v>15.892949003335607</v>
      </c>
      <c r="AG303" s="38">
        <v>18.202229010501664</v>
      </c>
      <c r="AH303" s="170">
        <v>18.612284255999999</v>
      </c>
      <c r="AI303" s="171">
        <v>6.4956813655994097</v>
      </c>
      <c r="AJ303" s="172">
        <v>19.487044096798229</v>
      </c>
      <c r="AK303" s="151">
        <v>16.240444356727419</v>
      </c>
      <c r="AL303" s="172">
        <v>19.488533228072903</v>
      </c>
      <c r="AM303" s="211">
        <v>15.510236880000001</v>
      </c>
      <c r="AN303" s="171">
        <v>19.342491732727417</v>
      </c>
      <c r="AO303" s="170">
        <v>19.509333182961299</v>
      </c>
      <c r="AP303" s="170">
        <v>19.466315999999999</v>
      </c>
      <c r="AQ303" s="170">
        <v>19.466315999999996</v>
      </c>
      <c r="AR303" s="172">
        <v>-2.0728096798233508E-2</v>
      </c>
      <c r="AS303" s="173">
        <v>-1.0636860416218378E-3</v>
      </c>
      <c r="AT303" s="172">
        <v>0.85403174399999671</v>
      </c>
      <c r="AU303" s="173">
        <v>4.5885380443009542E-2</v>
      </c>
      <c r="AV303" s="172">
        <v>1.2640869894983311</v>
      </c>
      <c r="AW303" s="173">
        <v>6.9446823725216503E-2</v>
      </c>
      <c r="AX303" s="172">
        <v>-2.0728096798229956E-2</v>
      </c>
      <c r="AY303" s="173">
        <v>-1.0636860416216554E-3</v>
      </c>
      <c r="AZ303" s="172">
        <v>0.85403174400000026</v>
      </c>
      <c r="BA303" s="173">
        <v>4.588538044300973E-2</v>
      </c>
      <c r="BB303" s="172">
        <v>-3.5527136788005009E-15</v>
      </c>
      <c r="BC303" s="173">
        <v>-1.8250570260960016E-16</v>
      </c>
      <c r="BE303" s="169">
        <v>1.622193</v>
      </c>
      <c r="BF303" s="169">
        <v>1.622193</v>
      </c>
      <c r="BG303" s="169">
        <v>1.622193</v>
      </c>
      <c r="BH303" s="169">
        <v>1.622193</v>
      </c>
      <c r="BI303" s="169">
        <v>1.622193</v>
      </c>
      <c r="BJ303" s="169">
        <v>1.622193</v>
      </c>
      <c r="BK303" s="169">
        <v>1.622193</v>
      </c>
      <c r="BL303" s="169">
        <v>1.622193</v>
      </c>
      <c r="BM303" s="169">
        <v>1.622193</v>
      </c>
      <c r="BN303" s="169">
        <v>1.622193</v>
      </c>
      <c r="BO303" s="169">
        <v>1.622193</v>
      </c>
      <c r="BP303" s="169">
        <v>1.622193</v>
      </c>
      <c r="BQ303" s="174">
        <v>19.466315999999996</v>
      </c>
    </row>
    <row r="304" spans="11:69" x14ac:dyDescent="0.25">
      <c r="K304" s="165" t="s">
        <v>315</v>
      </c>
      <c r="N304" s="57" t="s">
        <v>771</v>
      </c>
      <c r="V304" s="57" t="s">
        <v>373</v>
      </c>
      <c r="W304" s="57" t="s">
        <v>377</v>
      </c>
      <c r="X304" s="57">
        <v>1</v>
      </c>
      <c r="AB304" s="166" t="s">
        <v>378</v>
      </c>
      <c r="AC304" s="209">
        <v>811805</v>
      </c>
      <c r="AD304" s="210" t="s">
        <v>772</v>
      </c>
      <c r="AE304" s="169">
        <v>40735</v>
      </c>
      <c r="AF304" s="38">
        <v>43607</v>
      </c>
      <c r="AG304" s="38">
        <v>43351</v>
      </c>
      <c r="AH304" s="170">
        <v>45624.999999999993</v>
      </c>
      <c r="AI304" s="171">
        <v>15078</v>
      </c>
      <c r="AJ304" s="172">
        <v>45234</v>
      </c>
      <c r="AK304" s="151">
        <v>36582</v>
      </c>
      <c r="AL304" s="172">
        <v>43898.399999999994</v>
      </c>
      <c r="AM304" s="211">
        <v>38020.833333359995</v>
      </c>
      <c r="AN304" s="171">
        <v>44186.166666639998</v>
      </c>
      <c r="AO304" s="170">
        <v>44484</v>
      </c>
      <c r="AP304" s="170">
        <v>45624.658536586299</v>
      </c>
      <c r="AQ304" s="170">
        <v>45624.658536586328</v>
      </c>
      <c r="AR304" s="172">
        <v>390.65853658632841</v>
      </c>
      <c r="AS304" s="173">
        <v>8.6363915768300041E-3</v>
      </c>
      <c r="AT304" s="172">
        <v>-0.34146341366431443</v>
      </c>
      <c r="AU304" s="173">
        <v>-7.4841296145603175E-6</v>
      </c>
      <c r="AV304" s="172">
        <v>2273.6585365863284</v>
      </c>
      <c r="AW304" s="173">
        <v>5.2447660644191103E-2</v>
      </c>
      <c r="AX304" s="172">
        <v>390.65853658629931</v>
      </c>
      <c r="AY304" s="173">
        <v>8.6363915768293605E-3</v>
      </c>
      <c r="AZ304" s="172">
        <v>-0.34146341369341826</v>
      </c>
      <c r="BA304" s="173">
        <v>-7.4841296151982095E-6</v>
      </c>
      <c r="BB304" s="172">
        <v>2.9103830456733704E-11</v>
      </c>
      <c r="BC304" s="173">
        <v>6.3789694849760714E-16</v>
      </c>
      <c r="BE304" s="169">
        <v>3874.9709990000001</v>
      </c>
      <c r="BF304" s="169">
        <v>3749.9719345200001</v>
      </c>
      <c r="BG304" s="169">
        <v>3874.9709990000001</v>
      </c>
      <c r="BH304" s="169">
        <v>3874.9709990000001</v>
      </c>
      <c r="BI304" s="169">
        <v>3499.9738055500002</v>
      </c>
      <c r="BJ304" s="169">
        <v>3874.9709990000001</v>
      </c>
      <c r="BK304" s="169">
        <v>3749.9719345200001</v>
      </c>
      <c r="BL304" s="169">
        <v>3874.9709990000001</v>
      </c>
      <c r="BM304" s="169">
        <v>3749.9719345200001</v>
      </c>
      <c r="BN304" s="169">
        <v>3874.9709990000001</v>
      </c>
      <c r="BO304" s="169">
        <v>3874.9709990000001</v>
      </c>
      <c r="BP304" s="169">
        <v>3749.9719344763298</v>
      </c>
      <c r="BQ304" s="174">
        <v>45624.658536586328</v>
      </c>
    </row>
    <row r="305" spans="11:69" x14ac:dyDescent="0.25">
      <c r="K305" s="165" t="s">
        <v>315</v>
      </c>
      <c r="N305" s="57" t="s">
        <v>773</v>
      </c>
      <c r="V305" s="57" t="s">
        <v>373</v>
      </c>
      <c r="W305" s="57" t="s">
        <v>377</v>
      </c>
      <c r="X305" s="57">
        <v>1</v>
      </c>
      <c r="AB305" s="166" t="s">
        <v>378</v>
      </c>
      <c r="AC305" s="209">
        <v>220099811100</v>
      </c>
      <c r="AD305" s="210" t="s">
        <v>714</v>
      </c>
      <c r="AE305" s="169">
        <v>10768</v>
      </c>
      <c r="AF305" s="38">
        <v>1150</v>
      </c>
      <c r="AG305" s="38">
        <v>0</v>
      </c>
      <c r="AH305" s="170">
        <v>0</v>
      </c>
      <c r="AI305" s="171">
        <v>0</v>
      </c>
      <c r="AJ305" s="172">
        <v>0</v>
      </c>
      <c r="AK305" s="151">
        <v>0</v>
      </c>
      <c r="AL305" s="172">
        <v>0</v>
      </c>
      <c r="AM305" s="211">
        <v>0</v>
      </c>
      <c r="AN305" s="171">
        <v>0</v>
      </c>
      <c r="AO305" s="170">
        <v>0</v>
      </c>
      <c r="AP305" s="170">
        <v>0</v>
      </c>
      <c r="AQ305" s="170">
        <v>0</v>
      </c>
      <c r="AR305" s="172">
        <v>0</v>
      </c>
      <c r="AS305" s="173">
        <v>0</v>
      </c>
      <c r="AT305" s="172">
        <v>0</v>
      </c>
      <c r="AU305" s="173">
        <v>0</v>
      </c>
      <c r="AV305" s="172">
        <v>0</v>
      </c>
      <c r="AW305" s="173">
        <v>0</v>
      </c>
      <c r="AX305" s="172">
        <v>0</v>
      </c>
      <c r="AY305" s="173">
        <v>0</v>
      </c>
      <c r="AZ305" s="172">
        <v>0</v>
      </c>
      <c r="BA305" s="173">
        <v>0</v>
      </c>
      <c r="BB305" s="172">
        <v>0</v>
      </c>
      <c r="BC305" s="173">
        <v>0</v>
      </c>
      <c r="BE305" s="169">
        <v>0</v>
      </c>
      <c r="BF305" s="169">
        <v>0</v>
      </c>
      <c r="BG305" s="169">
        <v>0</v>
      </c>
      <c r="BH305" s="169">
        <v>0</v>
      </c>
      <c r="BI305" s="169">
        <v>0</v>
      </c>
      <c r="BJ305" s="169">
        <v>0</v>
      </c>
      <c r="BK305" s="169">
        <v>0</v>
      </c>
      <c r="BL305" s="169">
        <v>0</v>
      </c>
      <c r="BM305" s="169">
        <v>0</v>
      </c>
      <c r="BN305" s="169">
        <v>0</v>
      </c>
      <c r="BO305" s="169">
        <v>0</v>
      </c>
      <c r="BP305" s="169">
        <v>0</v>
      </c>
      <c r="BQ305" s="174">
        <v>0</v>
      </c>
    </row>
    <row r="306" spans="11:69" x14ac:dyDescent="0.25">
      <c r="K306" s="165" t="s">
        <v>315</v>
      </c>
      <c r="N306" s="57" t="s">
        <v>774</v>
      </c>
      <c r="V306" s="57" t="s">
        <v>373</v>
      </c>
      <c r="W306" s="57" t="s">
        <v>377</v>
      </c>
      <c r="X306" s="57">
        <v>1</v>
      </c>
      <c r="AB306" s="166" t="s">
        <v>378</v>
      </c>
      <c r="AC306" s="209">
        <v>220099811102</v>
      </c>
      <c r="AD306" s="210" t="s">
        <v>716</v>
      </c>
      <c r="AE306" s="169">
        <v>2808</v>
      </c>
      <c r="AF306" s="38">
        <v>319</v>
      </c>
      <c r="AG306" s="38">
        <v>0</v>
      </c>
      <c r="AH306" s="170">
        <v>0</v>
      </c>
      <c r="AI306" s="171">
        <v>0</v>
      </c>
      <c r="AJ306" s="172">
        <v>0</v>
      </c>
      <c r="AK306" s="151">
        <v>0</v>
      </c>
      <c r="AL306" s="172">
        <v>0</v>
      </c>
      <c r="AM306" s="211">
        <v>0</v>
      </c>
      <c r="AN306" s="171">
        <v>0</v>
      </c>
      <c r="AO306" s="170">
        <v>0</v>
      </c>
      <c r="AP306" s="170">
        <v>0</v>
      </c>
      <c r="AQ306" s="170">
        <v>0</v>
      </c>
      <c r="AR306" s="172">
        <v>0</v>
      </c>
      <c r="AS306" s="173">
        <v>0</v>
      </c>
      <c r="AT306" s="172">
        <v>0</v>
      </c>
      <c r="AU306" s="173">
        <v>0</v>
      </c>
      <c r="AV306" s="172">
        <v>0</v>
      </c>
      <c r="AW306" s="173">
        <v>0</v>
      </c>
      <c r="AX306" s="172">
        <v>0</v>
      </c>
      <c r="AY306" s="173">
        <v>0</v>
      </c>
      <c r="AZ306" s="172">
        <v>0</v>
      </c>
      <c r="BA306" s="173">
        <v>0</v>
      </c>
      <c r="BB306" s="172">
        <v>0</v>
      </c>
      <c r="BC306" s="173">
        <v>0</v>
      </c>
      <c r="BE306" s="169">
        <v>0</v>
      </c>
      <c r="BF306" s="169">
        <v>0</v>
      </c>
      <c r="BG306" s="169">
        <v>0</v>
      </c>
      <c r="BH306" s="169">
        <v>0</v>
      </c>
      <c r="BI306" s="169">
        <v>0</v>
      </c>
      <c r="BJ306" s="169">
        <v>0</v>
      </c>
      <c r="BK306" s="169">
        <v>0</v>
      </c>
      <c r="BL306" s="169">
        <v>0</v>
      </c>
      <c r="BM306" s="169">
        <v>0</v>
      </c>
      <c r="BN306" s="169">
        <v>0</v>
      </c>
      <c r="BO306" s="169">
        <v>0</v>
      </c>
      <c r="BP306" s="169">
        <v>0</v>
      </c>
      <c r="BQ306" s="174">
        <v>0</v>
      </c>
    </row>
    <row r="307" spans="11:69" x14ac:dyDescent="0.25">
      <c r="K307" s="165" t="s">
        <v>315</v>
      </c>
      <c r="N307" s="57" t="s">
        <v>775</v>
      </c>
      <c r="V307" s="57" t="s">
        <v>373</v>
      </c>
      <c r="W307" s="57" t="s">
        <v>377</v>
      </c>
      <c r="X307" s="57">
        <v>1</v>
      </c>
      <c r="AB307" s="166" t="s">
        <v>378</v>
      </c>
      <c r="AC307" s="209">
        <v>220099811104</v>
      </c>
      <c r="AD307" s="210" t="s">
        <v>718</v>
      </c>
      <c r="AE307" s="169">
        <v>3173</v>
      </c>
      <c r="AF307" s="38">
        <v>457</v>
      </c>
      <c r="AG307" s="38">
        <v>0</v>
      </c>
      <c r="AH307" s="170">
        <v>0</v>
      </c>
      <c r="AI307" s="171">
        <v>0</v>
      </c>
      <c r="AJ307" s="172">
        <v>0</v>
      </c>
      <c r="AK307" s="151">
        <v>0</v>
      </c>
      <c r="AL307" s="172">
        <v>0</v>
      </c>
      <c r="AM307" s="211">
        <v>0</v>
      </c>
      <c r="AN307" s="171">
        <v>0</v>
      </c>
      <c r="AO307" s="170">
        <v>0</v>
      </c>
      <c r="AP307" s="170">
        <v>0</v>
      </c>
      <c r="AQ307" s="170">
        <v>0</v>
      </c>
      <c r="AR307" s="172">
        <v>0</v>
      </c>
      <c r="AS307" s="173">
        <v>0</v>
      </c>
      <c r="AT307" s="172">
        <v>0</v>
      </c>
      <c r="AU307" s="173">
        <v>0</v>
      </c>
      <c r="AV307" s="172">
        <v>0</v>
      </c>
      <c r="AW307" s="173">
        <v>0</v>
      </c>
      <c r="AX307" s="172">
        <v>0</v>
      </c>
      <c r="AY307" s="173">
        <v>0</v>
      </c>
      <c r="AZ307" s="172">
        <v>0</v>
      </c>
      <c r="BA307" s="173">
        <v>0</v>
      </c>
      <c r="BB307" s="172">
        <v>0</v>
      </c>
      <c r="BC307" s="173">
        <v>0</v>
      </c>
      <c r="BE307" s="169">
        <v>0</v>
      </c>
      <c r="BF307" s="169">
        <v>0</v>
      </c>
      <c r="BG307" s="169">
        <v>0</v>
      </c>
      <c r="BH307" s="169">
        <v>0</v>
      </c>
      <c r="BI307" s="169">
        <v>0</v>
      </c>
      <c r="BJ307" s="169">
        <v>0</v>
      </c>
      <c r="BK307" s="169">
        <v>0</v>
      </c>
      <c r="BL307" s="169">
        <v>0</v>
      </c>
      <c r="BM307" s="169">
        <v>0</v>
      </c>
      <c r="BN307" s="169">
        <v>0</v>
      </c>
      <c r="BO307" s="169">
        <v>0</v>
      </c>
      <c r="BP307" s="169">
        <v>0</v>
      </c>
      <c r="BQ307" s="174">
        <v>0</v>
      </c>
    </row>
    <row r="308" spans="11:69" x14ac:dyDescent="0.25">
      <c r="K308" s="165" t="s">
        <v>315</v>
      </c>
      <c r="N308" s="57" t="s">
        <v>776</v>
      </c>
      <c r="V308" s="57" t="s">
        <v>373</v>
      </c>
      <c r="W308" s="57" t="s">
        <v>377</v>
      </c>
      <c r="X308" s="57">
        <v>1</v>
      </c>
      <c r="AB308" s="166" t="s">
        <v>378</v>
      </c>
      <c r="AC308" s="209">
        <v>220099811106</v>
      </c>
      <c r="AD308" s="210" t="s">
        <v>720</v>
      </c>
      <c r="AE308" s="169">
        <v>843</v>
      </c>
      <c r="AF308" s="38">
        <v>103</v>
      </c>
      <c r="AG308" s="38">
        <v>0</v>
      </c>
      <c r="AH308" s="170">
        <v>0</v>
      </c>
      <c r="AI308" s="171">
        <v>0</v>
      </c>
      <c r="AJ308" s="172">
        <v>0</v>
      </c>
      <c r="AK308" s="151">
        <v>0</v>
      </c>
      <c r="AL308" s="172">
        <v>0</v>
      </c>
      <c r="AM308" s="211">
        <v>0</v>
      </c>
      <c r="AN308" s="171">
        <v>0</v>
      </c>
      <c r="AO308" s="170">
        <v>0</v>
      </c>
      <c r="AP308" s="170">
        <v>0</v>
      </c>
      <c r="AQ308" s="170">
        <v>0</v>
      </c>
      <c r="AR308" s="172">
        <v>0</v>
      </c>
      <c r="AS308" s="173">
        <v>0</v>
      </c>
      <c r="AT308" s="172">
        <v>0</v>
      </c>
      <c r="AU308" s="173">
        <v>0</v>
      </c>
      <c r="AV308" s="172">
        <v>0</v>
      </c>
      <c r="AW308" s="173">
        <v>0</v>
      </c>
      <c r="AX308" s="172">
        <v>0</v>
      </c>
      <c r="AY308" s="173">
        <v>0</v>
      </c>
      <c r="AZ308" s="172">
        <v>0</v>
      </c>
      <c r="BA308" s="173">
        <v>0</v>
      </c>
      <c r="BB308" s="172">
        <v>0</v>
      </c>
      <c r="BC308" s="173">
        <v>0</v>
      </c>
      <c r="BE308" s="169">
        <v>0</v>
      </c>
      <c r="BF308" s="169">
        <v>0</v>
      </c>
      <c r="BG308" s="169">
        <v>0</v>
      </c>
      <c r="BH308" s="169">
        <v>0</v>
      </c>
      <c r="BI308" s="169">
        <v>0</v>
      </c>
      <c r="BJ308" s="169">
        <v>0</v>
      </c>
      <c r="BK308" s="169">
        <v>0</v>
      </c>
      <c r="BL308" s="169">
        <v>0</v>
      </c>
      <c r="BM308" s="169">
        <v>0</v>
      </c>
      <c r="BN308" s="169">
        <v>0</v>
      </c>
      <c r="BO308" s="169">
        <v>0</v>
      </c>
      <c r="BP308" s="169">
        <v>0</v>
      </c>
      <c r="BQ308" s="174">
        <v>0</v>
      </c>
    </row>
    <row r="309" spans="11:69" x14ac:dyDescent="0.25">
      <c r="K309" s="165" t="s">
        <v>315</v>
      </c>
      <c r="N309" s="57" t="s">
        <v>777</v>
      </c>
      <c r="V309" s="57" t="s">
        <v>373</v>
      </c>
      <c r="W309" s="57" t="s">
        <v>377</v>
      </c>
      <c r="X309" s="57">
        <v>1</v>
      </c>
      <c r="AB309" s="166" t="s">
        <v>378</v>
      </c>
      <c r="AC309" s="209">
        <v>220099811126</v>
      </c>
      <c r="AD309" s="210" t="s">
        <v>722</v>
      </c>
      <c r="AE309" s="169">
        <v>493</v>
      </c>
      <c r="AF309" s="38">
        <v>63</v>
      </c>
      <c r="AG309" s="38">
        <v>0</v>
      </c>
      <c r="AH309" s="170">
        <v>0</v>
      </c>
      <c r="AI309" s="171">
        <v>0</v>
      </c>
      <c r="AJ309" s="172">
        <v>0</v>
      </c>
      <c r="AK309" s="151">
        <v>0</v>
      </c>
      <c r="AL309" s="172">
        <v>0</v>
      </c>
      <c r="AM309" s="211">
        <v>0</v>
      </c>
      <c r="AN309" s="171">
        <v>0</v>
      </c>
      <c r="AO309" s="170">
        <v>0</v>
      </c>
      <c r="AP309" s="170">
        <v>0</v>
      </c>
      <c r="AQ309" s="170">
        <v>0</v>
      </c>
      <c r="AR309" s="172">
        <v>0</v>
      </c>
      <c r="AS309" s="173">
        <v>0</v>
      </c>
      <c r="AT309" s="172">
        <v>0</v>
      </c>
      <c r="AU309" s="173">
        <v>0</v>
      </c>
      <c r="AV309" s="172">
        <v>0</v>
      </c>
      <c r="AW309" s="173">
        <v>0</v>
      </c>
      <c r="AX309" s="172">
        <v>0</v>
      </c>
      <c r="AY309" s="173">
        <v>0</v>
      </c>
      <c r="AZ309" s="172">
        <v>0</v>
      </c>
      <c r="BA309" s="173">
        <v>0</v>
      </c>
      <c r="BB309" s="172">
        <v>0</v>
      </c>
      <c r="BC309" s="173">
        <v>0</v>
      </c>
      <c r="BE309" s="169">
        <v>0</v>
      </c>
      <c r="BF309" s="169">
        <v>0</v>
      </c>
      <c r="BG309" s="169">
        <v>0</v>
      </c>
      <c r="BH309" s="169">
        <v>0</v>
      </c>
      <c r="BI309" s="169">
        <v>0</v>
      </c>
      <c r="BJ309" s="169">
        <v>0</v>
      </c>
      <c r="BK309" s="169">
        <v>0</v>
      </c>
      <c r="BL309" s="169">
        <v>0</v>
      </c>
      <c r="BM309" s="169">
        <v>0</v>
      </c>
      <c r="BN309" s="169">
        <v>0</v>
      </c>
      <c r="BO309" s="169">
        <v>0</v>
      </c>
      <c r="BP309" s="169">
        <v>0</v>
      </c>
      <c r="BQ309" s="174">
        <v>0</v>
      </c>
    </row>
    <row r="310" spans="11:69" x14ac:dyDescent="0.25">
      <c r="K310" s="165" t="s">
        <v>315</v>
      </c>
      <c r="N310" s="57" t="s">
        <v>778</v>
      </c>
      <c r="V310" s="57" t="s">
        <v>373</v>
      </c>
      <c r="W310" s="57" t="s">
        <v>377</v>
      </c>
      <c r="X310" s="57">
        <v>1</v>
      </c>
      <c r="AB310" s="166" t="s">
        <v>378</v>
      </c>
      <c r="AC310" s="209">
        <v>220099811201</v>
      </c>
      <c r="AD310" s="210" t="s">
        <v>726</v>
      </c>
      <c r="AE310" s="169">
        <v>3210</v>
      </c>
      <c r="AF310" s="38">
        <v>332</v>
      </c>
      <c r="AG310" s="38">
        <v>0</v>
      </c>
      <c r="AH310" s="170">
        <v>0</v>
      </c>
      <c r="AI310" s="171">
        <v>0</v>
      </c>
      <c r="AJ310" s="172">
        <v>0</v>
      </c>
      <c r="AK310" s="151">
        <v>0</v>
      </c>
      <c r="AL310" s="172">
        <v>0</v>
      </c>
      <c r="AM310" s="211">
        <v>0</v>
      </c>
      <c r="AN310" s="171">
        <v>0</v>
      </c>
      <c r="AO310" s="170">
        <v>0</v>
      </c>
      <c r="AP310" s="170">
        <v>0</v>
      </c>
      <c r="AQ310" s="170">
        <v>0</v>
      </c>
      <c r="AR310" s="172">
        <v>0</v>
      </c>
      <c r="AS310" s="173">
        <v>0</v>
      </c>
      <c r="AT310" s="172">
        <v>0</v>
      </c>
      <c r="AU310" s="173">
        <v>0</v>
      </c>
      <c r="AV310" s="172">
        <v>0</v>
      </c>
      <c r="AW310" s="173">
        <v>0</v>
      </c>
      <c r="AX310" s="172">
        <v>0</v>
      </c>
      <c r="AY310" s="173">
        <v>0</v>
      </c>
      <c r="AZ310" s="172">
        <v>0</v>
      </c>
      <c r="BA310" s="173">
        <v>0</v>
      </c>
      <c r="BB310" s="172">
        <v>0</v>
      </c>
      <c r="BC310" s="173">
        <v>0</v>
      </c>
      <c r="BE310" s="169">
        <v>0</v>
      </c>
      <c r="BF310" s="169">
        <v>0</v>
      </c>
      <c r="BG310" s="169">
        <v>0</v>
      </c>
      <c r="BH310" s="169">
        <v>0</v>
      </c>
      <c r="BI310" s="169">
        <v>0</v>
      </c>
      <c r="BJ310" s="169">
        <v>0</v>
      </c>
      <c r="BK310" s="169">
        <v>0</v>
      </c>
      <c r="BL310" s="169">
        <v>0</v>
      </c>
      <c r="BM310" s="169">
        <v>0</v>
      </c>
      <c r="BN310" s="169">
        <v>0</v>
      </c>
      <c r="BO310" s="169">
        <v>0</v>
      </c>
      <c r="BP310" s="169">
        <v>0</v>
      </c>
      <c r="BQ310" s="174">
        <v>0</v>
      </c>
    </row>
    <row r="311" spans="11:69" x14ac:dyDescent="0.25">
      <c r="K311" s="165" t="s">
        <v>315</v>
      </c>
      <c r="N311" s="57" t="s">
        <v>779</v>
      </c>
      <c r="V311" s="57" t="s">
        <v>373</v>
      </c>
      <c r="W311" s="57" t="s">
        <v>377</v>
      </c>
      <c r="X311" s="57">
        <v>1</v>
      </c>
      <c r="AB311" s="166" t="s">
        <v>378</v>
      </c>
      <c r="AC311" s="209">
        <v>220099811288</v>
      </c>
      <c r="AD311" s="210" t="s">
        <v>728</v>
      </c>
      <c r="AE311" s="169">
        <v>30</v>
      </c>
      <c r="AF311" s="38">
        <v>5</v>
      </c>
      <c r="AG311" s="38">
        <v>0</v>
      </c>
      <c r="AH311" s="170">
        <v>0</v>
      </c>
      <c r="AI311" s="171">
        <v>0</v>
      </c>
      <c r="AJ311" s="172">
        <v>0</v>
      </c>
      <c r="AK311" s="151">
        <v>0</v>
      </c>
      <c r="AL311" s="172">
        <v>0</v>
      </c>
      <c r="AM311" s="211">
        <v>0</v>
      </c>
      <c r="AN311" s="171">
        <v>0</v>
      </c>
      <c r="AO311" s="170">
        <v>0</v>
      </c>
      <c r="AP311" s="170">
        <v>0</v>
      </c>
      <c r="AQ311" s="170">
        <v>0</v>
      </c>
      <c r="AR311" s="172">
        <v>0</v>
      </c>
      <c r="AS311" s="173">
        <v>0</v>
      </c>
      <c r="AT311" s="172">
        <v>0</v>
      </c>
      <c r="AU311" s="173">
        <v>0</v>
      </c>
      <c r="AV311" s="172">
        <v>0</v>
      </c>
      <c r="AW311" s="173">
        <v>0</v>
      </c>
      <c r="AX311" s="172">
        <v>0</v>
      </c>
      <c r="AY311" s="173">
        <v>0</v>
      </c>
      <c r="AZ311" s="172">
        <v>0</v>
      </c>
      <c r="BA311" s="173">
        <v>0</v>
      </c>
      <c r="BB311" s="172">
        <v>0</v>
      </c>
      <c r="BC311" s="173">
        <v>0</v>
      </c>
      <c r="BE311" s="169">
        <v>0</v>
      </c>
      <c r="BF311" s="169">
        <v>0</v>
      </c>
      <c r="BG311" s="169">
        <v>0</v>
      </c>
      <c r="BH311" s="169">
        <v>0</v>
      </c>
      <c r="BI311" s="169">
        <v>0</v>
      </c>
      <c r="BJ311" s="169">
        <v>0</v>
      </c>
      <c r="BK311" s="169">
        <v>0</v>
      </c>
      <c r="BL311" s="169">
        <v>0</v>
      </c>
      <c r="BM311" s="169">
        <v>0</v>
      </c>
      <c r="BN311" s="169">
        <v>0</v>
      </c>
      <c r="BO311" s="169">
        <v>0</v>
      </c>
      <c r="BP311" s="169">
        <v>0</v>
      </c>
      <c r="BQ311" s="174">
        <v>0</v>
      </c>
    </row>
    <row r="312" spans="11:69" x14ac:dyDescent="0.25">
      <c r="K312" s="165" t="s">
        <v>315</v>
      </c>
      <c r="N312" s="57" t="s">
        <v>780</v>
      </c>
      <c r="V312" s="57" t="s">
        <v>373</v>
      </c>
      <c r="W312" s="57" t="s">
        <v>377</v>
      </c>
      <c r="X312" s="57">
        <v>1</v>
      </c>
      <c r="AB312" s="166" t="s">
        <v>378</v>
      </c>
      <c r="AC312" s="209">
        <v>220099811289</v>
      </c>
      <c r="AD312" s="210" t="s">
        <v>730</v>
      </c>
      <c r="AE312" s="169">
        <v>4854</v>
      </c>
      <c r="AF312" s="38">
        <v>533</v>
      </c>
      <c r="AG312" s="38">
        <v>0</v>
      </c>
      <c r="AH312" s="170">
        <v>0</v>
      </c>
      <c r="AI312" s="171">
        <v>0</v>
      </c>
      <c r="AJ312" s="172">
        <v>0</v>
      </c>
      <c r="AK312" s="151">
        <v>0</v>
      </c>
      <c r="AL312" s="172">
        <v>0</v>
      </c>
      <c r="AM312" s="211">
        <v>0</v>
      </c>
      <c r="AN312" s="171">
        <v>0</v>
      </c>
      <c r="AO312" s="170">
        <v>0</v>
      </c>
      <c r="AP312" s="170">
        <v>0</v>
      </c>
      <c r="AQ312" s="170">
        <v>0</v>
      </c>
      <c r="AR312" s="172">
        <v>0</v>
      </c>
      <c r="AS312" s="173">
        <v>0</v>
      </c>
      <c r="AT312" s="172">
        <v>0</v>
      </c>
      <c r="AU312" s="173">
        <v>0</v>
      </c>
      <c r="AV312" s="172">
        <v>0</v>
      </c>
      <c r="AW312" s="173">
        <v>0</v>
      </c>
      <c r="AX312" s="172">
        <v>0</v>
      </c>
      <c r="AY312" s="173">
        <v>0</v>
      </c>
      <c r="AZ312" s="172">
        <v>0</v>
      </c>
      <c r="BA312" s="173">
        <v>0</v>
      </c>
      <c r="BB312" s="172">
        <v>0</v>
      </c>
      <c r="BC312" s="173">
        <v>0</v>
      </c>
      <c r="BE312" s="169">
        <v>0</v>
      </c>
      <c r="BF312" s="169">
        <v>0</v>
      </c>
      <c r="BG312" s="169">
        <v>0</v>
      </c>
      <c r="BH312" s="169">
        <v>0</v>
      </c>
      <c r="BI312" s="169">
        <v>0</v>
      </c>
      <c r="BJ312" s="169">
        <v>0</v>
      </c>
      <c r="BK312" s="169">
        <v>0</v>
      </c>
      <c r="BL312" s="169">
        <v>0</v>
      </c>
      <c r="BM312" s="169">
        <v>0</v>
      </c>
      <c r="BN312" s="169">
        <v>0</v>
      </c>
      <c r="BO312" s="169">
        <v>0</v>
      </c>
      <c r="BP312" s="169">
        <v>0</v>
      </c>
      <c r="BQ312" s="174">
        <v>0</v>
      </c>
    </row>
    <row r="313" spans="11:69" x14ac:dyDescent="0.25">
      <c r="K313" s="165" t="s">
        <v>315</v>
      </c>
      <c r="N313" s="57" t="s">
        <v>781</v>
      </c>
      <c r="V313" s="57" t="s">
        <v>373</v>
      </c>
      <c r="W313" s="57" t="s">
        <v>377</v>
      </c>
      <c r="X313" s="57">
        <v>1</v>
      </c>
      <c r="AB313" s="166" t="s">
        <v>378</v>
      </c>
      <c r="AC313" s="209">
        <v>220099811292</v>
      </c>
      <c r="AD313" s="210" t="s">
        <v>732</v>
      </c>
      <c r="AE313" s="169">
        <v>206</v>
      </c>
      <c r="AF313" s="38">
        <v>12</v>
      </c>
      <c r="AG313" s="38">
        <v>0</v>
      </c>
      <c r="AH313" s="170">
        <v>0</v>
      </c>
      <c r="AI313" s="171">
        <v>0</v>
      </c>
      <c r="AJ313" s="172">
        <v>0</v>
      </c>
      <c r="AK313" s="151">
        <v>0</v>
      </c>
      <c r="AL313" s="172">
        <v>0</v>
      </c>
      <c r="AM313" s="211">
        <v>0</v>
      </c>
      <c r="AN313" s="171">
        <v>0</v>
      </c>
      <c r="AO313" s="170">
        <v>0</v>
      </c>
      <c r="AP313" s="170">
        <v>0</v>
      </c>
      <c r="AQ313" s="170">
        <v>0</v>
      </c>
      <c r="AR313" s="172">
        <v>0</v>
      </c>
      <c r="AS313" s="173">
        <v>0</v>
      </c>
      <c r="AT313" s="172">
        <v>0</v>
      </c>
      <c r="AU313" s="173">
        <v>0</v>
      </c>
      <c r="AV313" s="172">
        <v>0</v>
      </c>
      <c r="AW313" s="173">
        <v>0</v>
      </c>
      <c r="AX313" s="172">
        <v>0</v>
      </c>
      <c r="AY313" s="173">
        <v>0</v>
      </c>
      <c r="AZ313" s="172">
        <v>0</v>
      </c>
      <c r="BA313" s="173">
        <v>0</v>
      </c>
      <c r="BB313" s="172">
        <v>0</v>
      </c>
      <c r="BC313" s="173">
        <v>0</v>
      </c>
      <c r="BE313" s="169">
        <v>0</v>
      </c>
      <c r="BF313" s="169">
        <v>0</v>
      </c>
      <c r="BG313" s="169">
        <v>0</v>
      </c>
      <c r="BH313" s="169">
        <v>0</v>
      </c>
      <c r="BI313" s="169">
        <v>0</v>
      </c>
      <c r="BJ313" s="169">
        <v>0</v>
      </c>
      <c r="BK313" s="169">
        <v>0</v>
      </c>
      <c r="BL313" s="169">
        <v>0</v>
      </c>
      <c r="BM313" s="169">
        <v>0</v>
      </c>
      <c r="BN313" s="169">
        <v>0</v>
      </c>
      <c r="BO313" s="169">
        <v>0</v>
      </c>
      <c r="BP313" s="169">
        <v>0</v>
      </c>
      <c r="BQ313" s="174">
        <v>0</v>
      </c>
    </row>
    <row r="314" spans="11:69" x14ac:dyDescent="0.25">
      <c r="K314" s="165" t="s">
        <v>315</v>
      </c>
      <c r="N314" s="57" t="s">
        <v>782</v>
      </c>
      <c r="V314" s="57" t="s">
        <v>373</v>
      </c>
      <c r="W314" s="57" t="s">
        <v>377</v>
      </c>
      <c r="X314" s="57">
        <v>1</v>
      </c>
      <c r="AB314" s="166" t="s">
        <v>378</v>
      </c>
      <c r="AC314" s="209">
        <v>220099811293</v>
      </c>
      <c r="AD314" s="210" t="s">
        <v>734</v>
      </c>
      <c r="AE314" s="169">
        <v>418</v>
      </c>
      <c r="AF314" s="38">
        <v>43</v>
      </c>
      <c r="AG314" s="38">
        <v>0</v>
      </c>
      <c r="AH314" s="170">
        <v>0</v>
      </c>
      <c r="AI314" s="171">
        <v>0</v>
      </c>
      <c r="AJ314" s="172">
        <v>0</v>
      </c>
      <c r="AK314" s="151">
        <v>0</v>
      </c>
      <c r="AL314" s="172">
        <v>0</v>
      </c>
      <c r="AM314" s="211">
        <v>0</v>
      </c>
      <c r="AN314" s="171">
        <v>0</v>
      </c>
      <c r="AO314" s="170">
        <v>0</v>
      </c>
      <c r="AP314" s="170">
        <v>0</v>
      </c>
      <c r="AQ314" s="170">
        <v>0</v>
      </c>
      <c r="AR314" s="172">
        <v>0</v>
      </c>
      <c r="AS314" s="173">
        <v>0</v>
      </c>
      <c r="AT314" s="172">
        <v>0</v>
      </c>
      <c r="AU314" s="173">
        <v>0</v>
      </c>
      <c r="AV314" s="172">
        <v>0</v>
      </c>
      <c r="AW314" s="173">
        <v>0</v>
      </c>
      <c r="AX314" s="172">
        <v>0</v>
      </c>
      <c r="AY314" s="173">
        <v>0</v>
      </c>
      <c r="AZ314" s="172">
        <v>0</v>
      </c>
      <c r="BA314" s="173">
        <v>0</v>
      </c>
      <c r="BB314" s="172">
        <v>0</v>
      </c>
      <c r="BC314" s="173">
        <v>0</v>
      </c>
      <c r="BE314" s="169">
        <v>0</v>
      </c>
      <c r="BF314" s="169">
        <v>0</v>
      </c>
      <c r="BG314" s="169">
        <v>0</v>
      </c>
      <c r="BH314" s="169">
        <v>0</v>
      </c>
      <c r="BI314" s="169">
        <v>0</v>
      </c>
      <c r="BJ314" s="169">
        <v>0</v>
      </c>
      <c r="BK314" s="169">
        <v>0</v>
      </c>
      <c r="BL314" s="169">
        <v>0</v>
      </c>
      <c r="BM314" s="169">
        <v>0</v>
      </c>
      <c r="BN314" s="169">
        <v>0</v>
      </c>
      <c r="BO314" s="169">
        <v>0</v>
      </c>
      <c r="BP314" s="169">
        <v>0</v>
      </c>
      <c r="BQ314" s="174">
        <v>0</v>
      </c>
    </row>
    <row r="315" spans="11:69" x14ac:dyDescent="0.25">
      <c r="K315" s="165" t="s">
        <v>315</v>
      </c>
      <c r="N315" s="57" t="s">
        <v>783</v>
      </c>
      <c r="V315" s="57" t="s">
        <v>373</v>
      </c>
      <c r="W315" s="57" t="s">
        <v>377</v>
      </c>
      <c r="X315" s="57">
        <v>1</v>
      </c>
      <c r="AB315" s="166" t="s">
        <v>378</v>
      </c>
      <c r="AC315" s="209">
        <v>220099811294</v>
      </c>
      <c r="AD315" s="210" t="s">
        <v>736</v>
      </c>
      <c r="AE315" s="169">
        <v>3000</v>
      </c>
      <c r="AF315" s="38">
        <v>318</v>
      </c>
      <c r="AG315" s="38">
        <v>0</v>
      </c>
      <c r="AH315" s="170">
        <v>0</v>
      </c>
      <c r="AI315" s="171">
        <v>0</v>
      </c>
      <c r="AJ315" s="172">
        <v>0</v>
      </c>
      <c r="AK315" s="151">
        <v>0</v>
      </c>
      <c r="AL315" s="172">
        <v>0</v>
      </c>
      <c r="AM315" s="211">
        <v>0</v>
      </c>
      <c r="AN315" s="171">
        <v>0</v>
      </c>
      <c r="AO315" s="170">
        <v>0</v>
      </c>
      <c r="AP315" s="170">
        <v>0</v>
      </c>
      <c r="AQ315" s="170">
        <v>0</v>
      </c>
      <c r="AR315" s="172">
        <v>0</v>
      </c>
      <c r="AS315" s="173">
        <v>0</v>
      </c>
      <c r="AT315" s="172">
        <v>0</v>
      </c>
      <c r="AU315" s="173">
        <v>0</v>
      </c>
      <c r="AV315" s="172">
        <v>0</v>
      </c>
      <c r="AW315" s="173">
        <v>0</v>
      </c>
      <c r="AX315" s="172">
        <v>0</v>
      </c>
      <c r="AY315" s="173">
        <v>0</v>
      </c>
      <c r="AZ315" s="172">
        <v>0</v>
      </c>
      <c r="BA315" s="173">
        <v>0</v>
      </c>
      <c r="BB315" s="172">
        <v>0</v>
      </c>
      <c r="BC315" s="173">
        <v>0</v>
      </c>
      <c r="BE315" s="169">
        <v>0</v>
      </c>
      <c r="BF315" s="169">
        <v>0</v>
      </c>
      <c r="BG315" s="169">
        <v>0</v>
      </c>
      <c r="BH315" s="169">
        <v>0</v>
      </c>
      <c r="BI315" s="169">
        <v>0</v>
      </c>
      <c r="BJ315" s="169">
        <v>0</v>
      </c>
      <c r="BK315" s="169">
        <v>0</v>
      </c>
      <c r="BL315" s="169">
        <v>0</v>
      </c>
      <c r="BM315" s="169">
        <v>0</v>
      </c>
      <c r="BN315" s="169">
        <v>0</v>
      </c>
      <c r="BO315" s="169">
        <v>0</v>
      </c>
      <c r="BP315" s="169">
        <v>0</v>
      </c>
      <c r="BQ315" s="174">
        <v>0</v>
      </c>
    </row>
    <row r="316" spans="11:69" x14ac:dyDescent="0.25">
      <c r="K316" s="165" t="s">
        <v>315</v>
      </c>
      <c r="N316" s="57" t="s">
        <v>784</v>
      </c>
      <c r="V316" s="57" t="s">
        <v>373</v>
      </c>
      <c r="W316" s="57" t="s">
        <v>377</v>
      </c>
      <c r="X316" s="57">
        <v>1</v>
      </c>
      <c r="AB316" s="166" t="s">
        <v>378</v>
      </c>
      <c r="AC316" s="209">
        <v>220099811295</v>
      </c>
      <c r="AD316" s="210" t="s">
        <v>738</v>
      </c>
      <c r="AE316" s="169">
        <v>119</v>
      </c>
      <c r="AF316" s="38">
        <v>11</v>
      </c>
      <c r="AG316" s="38">
        <v>0</v>
      </c>
      <c r="AH316" s="170">
        <v>0</v>
      </c>
      <c r="AI316" s="171">
        <v>0</v>
      </c>
      <c r="AJ316" s="172">
        <v>0</v>
      </c>
      <c r="AK316" s="151">
        <v>0</v>
      </c>
      <c r="AL316" s="172">
        <v>0</v>
      </c>
      <c r="AM316" s="211">
        <v>0</v>
      </c>
      <c r="AN316" s="171">
        <v>0</v>
      </c>
      <c r="AO316" s="170">
        <v>0</v>
      </c>
      <c r="AP316" s="170">
        <v>0</v>
      </c>
      <c r="AQ316" s="170">
        <v>0</v>
      </c>
      <c r="AR316" s="172">
        <v>0</v>
      </c>
      <c r="AS316" s="173">
        <v>0</v>
      </c>
      <c r="AT316" s="172">
        <v>0</v>
      </c>
      <c r="AU316" s="173">
        <v>0</v>
      </c>
      <c r="AV316" s="172">
        <v>0</v>
      </c>
      <c r="AW316" s="173">
        <v>0</v>
      </c>
      <c r="AX316" s="172">
        <v>0</v>
      </c>
      <c r="AY316" s="173">
        <v>0</v>
      </c>
      <c r="AZ316" s="172">
        <v>0</v>
      </c>
      <c r="BA316" s="173">
        <v>0</v>
      </c>
      <c r="BB316" s="172">
        <v>0</v>
      </c>
      <c r="BC316" s="173">
        <v>0</v>
      </c>
      <c r="BE316" s="169">
        <v>0</v>
      </c>
      <c r="BF316" s="169">
        <v>0</v>
      </c>
      <c r="BG316" s="169">
        <v>0</v>
      </c>
      <c r="BH316" s="169">
        <v>0</v>
      </c>
      <c r="BI316" s="169">
        <v>0</v>
      </c>
      <c r="BJ316" s="169">
        <v>0</v>
      </c>
      <c r="BK316" s="169">
        <v>0</v>
      </c>
      <c r="BL316" s="169">
        <v>0</v>
      </c>
      <c r="BM316" s="169">
        <v>0</v>
      </c>
      <c r="BN316" s="169">
        <v>0</v>
      </c>
      <c r="BO316" s="169">
        <v>0</v>
      </c>
      <c r="BP316" s="169">
        <v>0</v>
      </c>
      <c r="BQ316" s="174">
        <v>0</v>
      </c>
    </row>
    <row r="317" spans="11:69" x14ac:dyDescent="0.25">
      <c r="K317" s="165" t="s">
        <v>315</v>
      </c>
      <c r="N317" s="57" t="s">
        <v>785</v>
      </c>
      <c r="V317" s="57" t="s">
        <v>373</v>
      </c>
      <c r="W317" s="57" t="s">
        <v>377</v>
      </c>
      <c r="X317" s="57">
        <v>1</v>
      </c>
      <c r="AB317" s="166" t="s">
        <v>378</v>
      </c>
      <c r="AC317" s="209">
        <v>220099811296</v>
      </c>
      <c r="AD317" s="210" t="s">
        <v>740</v>
      </c>
      <c r="AE317" s="169">
        <v>3265</v>
      </c>
      <c r="AF317" s="38">
        <v>358</v>
      </c>
      <c r="AG317" s="38">
        <v>0</v>
      </c>
      <c r="AH317" s="170">
        <v>0</v>
      </c>
      <c r="AI317" s="171">
        <v>0</v>
      </c>
      <c r="AJ317" s="172">
        <v>0</v>
      </c>
      <c r="AK317" s="151">
        <v>0</v>
      </c>
      <c r="AL317" s="172">
        <v>0</v>
      </c>
      <c r="AM317" s="211">
        <v>0</v>
      </c>
      <c r="AN317" s="171">
        <v>0</v>
      </c>
      <c r="AO317" s="170">
        <v>0</v>
      </c>
      <c r="AP317" s="170">
        <v>0</v>
      </c>
      <c r="AQ317" s="170">
        <v>0</v>
      </c>
      <c r="AR317" s="172">
        <v>0</v>
      </c>
      <c r="AS317" s="173">
        <v>0</v>
      </c>
      <c r="AT317" s="172">
        <v>0</v>
      </c>
      <c r="AU317" s="173">
        <v>0</v>
      </c>
      <c r="AV317" s="172">
        <v>0</v>
      </c>
      <c r="AW317" s="173">
        <v>0</v>
      </c>
      <c r="AX317" s="172">
        <v>0</v>
      </c>
      <c r="AY317" s="173">
        <v>0</v>
      </c>
      <c r="AZ317" s="172">
        <v>0</v>
      </c>
      <c r="BA317" s="173">
        <v>0</v>
      </c>
      <c r="BB317" s="172">
        <v>0</v>
      </c>
      <c r="BC317" s="173">
        <v>0</v>
      </c>
      <c r="BE317" s="169">
        <v>0</v>
      </c>
      <c r="BF317" s="169">
        <v>0</v>
      </c>
      <c r="BG317" s="169">
        <v>0</v>
      </c>
      <c r="BH317" s="169">
        <v>0</v>
      </c>
      <c r="BI317" s="169">
        <v>0</v>
      </c>
      <c r="BJ317" s="169">
        <v>0</v>
      </c>
      <c r="BK317" s="169">
        <v>0</v>
      </c>
      <c r="BL317" s="169">
        <v>0</v>
      </c>
      <c r="BM317" s="169">
        <v>0</v>
      </c>
      <c r="BN317" s="169">
        <v>0</v>
      </c>
      <c r="BO317" s="169">
        <v>0</v>
      </c>
      <c r="BP317" s="169">
        <v>0</v>
      </c>
      <c r="BQ317" s="174">
        <v>0</v>
      </c>
    </row>
    <row r="318" spans="11:69" x14ac:dyDescent="0.25">
      <c r="K318" s="165" t="s">
        <v>315</v>
      </c>
      <c r="N318" s="57" t="s">
        <v>786</v>
      </c>
      <c r="V318" s="57" t="s">
        <v>373</v>
      </c>
      <c r="W318" s="57" t="s">
        <v>377</v>
      </c>
      <c r="X318" s="57">
        <v>1</v>
      </c>
      <c r="AB318" s="166" t="s">
        <v>378</v>
      </c>
      <c r="AC318" s="209">
        <v>220099811297</v>
      </c>
      <c r="AD318" s="210" t="s">
        <v>742</v>
      </c>
      <c r="AE318" s="169">
        <v>476</v>
      </c>
      <c r="AF318" s="38">
        <v>43</v>
      </c>
      <c r="AG318" s="38">
        <v>0</v>
      </c>
      <c r="AH318" s="170">
        <v>0</v>
      </c>
      <c r="AI318" s="171">
        <v>0</v>
      </c>
      <c r="AJ318" s="172">
        <v>0</v>
      </c>
      <c r="AK318" s="151">
        <v>0</v>
      </c>
      <c r="AL318" s="172">
        <v>0</v>
      </c>
      <c r="AM318" s="211">
        <v>0</v>
      </c>
      <c r="AN318" s="171">
        <v>0</v>
      </c>
      <c r="AO318" s="170">
        <v>0</v>
      </c>
      <c r="AP318" s="170">
        <v>0</v>
      </c>
      <c r="AQ318" s="170">
        <v>0</v>
      </c>
      <c r="AR318" s="172">
        <v>0</v>
      </c>
      <c r="AS318" s="173">
        <v>0</v>
      </c>
      <c r="AT318" s="172">
        <v>0</v>
      </c>
      <c r="AU318" s="173">
        <v>0</v>
      </c>
      <c r="AV318" s="172">
        <v>0</v>
      </c>
      <c r="AW318" s="173">
        <v>0</v>
      </c>
      <c r="AX318" s="172">
        <v>0</v>
      </c>
      <c r="AY318" s="173">
        <v>0</v>
      </c>
      <c r="AZ318" s="172">
        <v>0</v>
      </c>
      <c r="BA318" s="173">
        <v>0</v>
      </c>
      <c r="BB318" s="172">
        <v>0</v>
      </c>
      <c r="BC318" s="173">
        <v>0</v>
      </c>
      <c r="BE318" s="169">
        <v>0</v>
      </c>
      <c r="BF318" s="169">
        <v>0</v>
      </c>
      <c r="BG318" s="169">
        <v>0</v>
      </c>
      <c r="BH318" s="169">
        <v>0</v>
      </c>
      <c r="BI318" s="169">
        <v>0</v>
      </c>
      <c r="BJ318" s="169">
        <v>0</v>
      </c>
      <c r="BK318" s="169">
        <v>0</v>
      </c>
      <c r="BL318" s="169">
        <v>0</v>
      </c>
      <c r="BM318" s="169">
        <v>0</v>
      </c>
      <c r="BN318" s="169">
        <v>0</v>
      </c>
      <c r="BO318" s="169">
        <v>0</v>
      </c>
      <c r="BP318" s="169">
        <v>0</v>
      </c>
      <c r="BQ318" s="174">
        <v>0</v>
      </c>
    </row>
    <row r="319" spans="11:69" x14ac:dyDescent="0.25">
      <c r="K319" s="165" t="s">
        <v>315</v>
      </c>
      <c r="N319" s="57" t="s">
        <v>787</v>
      </c>
      <c r="V319" s="57" t="s">
        <v>373</v>
      </c>
      <c r="W319" s="57" t="s">
        <v>377</v>
      </c>
      <c r="X319" s="57">
        <v>1</v>
      </c>
      <c r="AB319" s="166" t="s">
        <v>378</v>
      </c>
      <c r="AC319" s="209">
        <v>220099811298</v>
      </c>
      <c r="AD319" s="210" t="s">
        <v>744</v>
      </c>
      <c r="AE319" s="169">
        <v>4</v>
      </c>
      <c r="AF319" s="38">
        <v>0</v>
      </c>
      <c r="AG319" s="38">
        <v>0</v>
      </c>
      <c r="AH319" s="170">
        <v>0</v>
      </c>
      <c r="AI319" s="171">
        <v>0</v>
      </c>
      <c r="AJ319" s="172">
        <v>0</v>
      </c>
      <c r="AK319" s="151">
        <v>0</v>
      </c>
      <c r="AL319" s="172">
        <v>0</v>
      </c>
      <c r="AM319" s="211">
        <v>0</v>
      </c>
      <c r="AN319" s="171">
        <v>0</v>
      </c>
      <c r="AO319" s="170">
        <v>0</v>
      </c>
      <c r="AP319" s="170">
        <v>0</v>
      </c>
      <c r="AQ319" s="170">
        <v>0</v>
      </c>
      <c r="AR319" s="172">
        <v>0</v>
      </c>
      <c r="AS319" s="173">
        <v>0</v>
      </c>
      <c r="AT319" s="172">
        <v>0</v>
      </c>
      <c r="AU319" s="173">
        <v>0</v>
      </c>
      <c r="AV319" s="172">
        <v>0</v>
      </c>
      <c r="AW319" s="173">
        <v>0</v>
      </c>
      <c r="AX319" s="172">
        <v>0</v>
      </c>
      <c r="AY319" s="173">
        <v>0</v>
      </c>
      <c r="AZ319" s="172">
        <v>0</v>
      </c>
      <c r="BA319" s="173">
        <v>0</v>
      </c>
      <c r="BB319" s="172">
        <v>0</v>
      </c>
      <c r="BC319" s="173">
        <v>0</v>
      </c>
      <c r="BE319" s="169">
        <v>0</v>
      </c>
      <c r="BF319" s="169">
        <v>0</v>
      </c>
      <c r="BG319" s="169">
        <v>0</v>
      </c>
      <c r="BH319" s="169">
        <v>0</v>
      </c>
      <c r="BI319" s="169">
        <v>0</v>
      </c>
      <c r="BJ319" s="169">
        <v>0</v>
      </c>
      <c r="BK319" s="169">
        <v>0</v>
      </c>
      <c r="BL319" s="169">
        <v>0</v>
      </c>
      <c r="BM319" s="169">
        <v>0</v>
      </c>
      <c r="BN319" s="169">
        <v>0</v>
      </c>
      <c r="BO319" s="169">
        <v>0</v>
      </c>
      <c r="BP319" s="169">
        <v>0</v>
      </c>
      <c r="BQ319" s="174">
        <v>0</v>
      </c>
    </row>
    <row r="320" spans="11:69" x14ac:dyDescent="0.25">
      <c r="K320" s="165" t="s">
        <v>315</v>
      </c>
      <c r="N320" s="57" t="s">
        <v>788</v>
      </c>
      <c r="V320" s="57" t="s">
        <v>373</v>
      </c>
      <c r="W320" s="57" t="s">
        <v>377</v>
      </c>
      <c r="X320" s="57">
        <v>1</v>
      </c>
      <c r="AB320" s="166" t="s">
        <v>378</v>
      </c>
      <c r="AC320" s="209">
        <v>220099811300</v>
      </c>
      <c r="AD320" s="210" t="s">
        <v>748</v>
      </c>
      <c r="AE320" s="169">
        <v>504</v>
      </c>
      <c r="AF320" s="38">
        <v>54</v>
      </c>
      <c r="AG320" s="38">
        <v>0</v>
      </c>
      <c r="AH320" s="170">
        <v>0</v>
      </c>
      <c r="AI320" s="171">
        <v>0</v>
      </c>
      <c r="AJ320" s="172">
        <v>0</v>
      </c>
      <c r="AK320" s="151">
        <v>0</v>
      </c>
      <c r="AL320" s="172">
        <v>0</v>
      </c>
      <c r="AM320" s="211">
        <v>0</v>
      </c>
      <c r="AN320" s="171">
        <v>0</v>
      </c>
      <c r="AO320" s="170">
        <v>0</v>
      </c>
      <c r="AP320" s="170">
        <v>0</v>
      </c>
      <c r="AQ320" s="170">
        <v>0</v>
      </c>
      <c r="AR320" s="172">
        <v>0</v>
      </c>
      <c r="AS320" s="173">
        <v>0</v>
      </c>
      <c r="AT320" s="172">
        <v>0</v>
      </c>
      <c r="AU320" s="173">
        <v>0</v>
      </c>
      <c r="AV320" s="172">
        <v>0</v>
      </c>
      <c r="AW320" s="173">
        <v>0</v>
      </c>
      <c r="AX320" s="172">
        <v>0</v>
      </c>
      <c r="AY320" s="173">
        <v>0</v>
      </c>
      <c r="AZ320" s="172">
        <v>0</v>
      </c>
      <c r="BA320" s="173">
        <v>0</v>
      </c>
      <c r="BB320" s="172">
        <v>0</v>
      </c>
      <c r="BC320" s="173">
        <v>0</v>
      </c>
      <c r="BE320" s="169">
        <v>0</v>
      </c>
      <c r="BF320" s="169">
        <v>0</v>
      </c>
      <c r="BG320" s="169">
        <v>0</v>
      </c>
      <c r="BH320" s="169">
        <v>0</v>
      </c>
      <c r="BI320" s="169">
        <v>0</v>
      </c>
      <c r="BJ320" s="169">
        <v>0</v>
      </c>
      <c r="BK320" s="169">
        <v>0</v>
      </c>
      <c r="BL320" s="169">
        <v>0</v>
      </c>
      <c r="BM320" s="169">
        <v>0</v>
      </c>
      <c r="BN320" s="169">
        <v>0</v>
      </c>
      <c r="BO320" s="169">
        <v>0</v>
      </c>
      <c r="BP320" s="169">
        <v>0</v>
      </c>
      <c r="BQ320" s="174">
        <v>0</v>
      </c>
    </row>
    <row r="321" spans="2:96" x14ac:dyDescent="0.25">
      <c r="K321" s="165" t="s">
        <v>315</v>
      </c>
      <c r="N321" s="57" t="s">
        <v>789</v>
      </c>
      <c r="V321" s="57" t="s">
        <v>373</v>
      </c>
      <c r="W321" s="57" t="s">
        <v>377</v>
      </c>
      <c r="X321" s="57">
        <v>1</v>
      </c>
      <c r="AB321" s="166" t="s">
        <v>378</v>
      </c>
      <c r="AC321" s="209">
        <v>220099811301</v>
      </c>
      <c r="AD321" s="210" t="s">
        <v>790</v>
      </c>
      <c r="AE321" s="169">
        <v>40</v>
      </c>
      <c r="AF321" s="38">
        <v>9</v>
      </c>
      <c r="AG321" s="38">
        <v>0</v>
      </c>
      <c r="AH321" s="170">
        <v>0</v>
      </c>
      <c r="AI321" s="171">
        <v>0</v>
      </c>
      <c r="AJ321" s="172">
        <v>0</v>
      </c>
      <c r="AK321" s="151">
        <v>0</v>
      </c>
      <c r="AL321" s="172">
        <v>0</v>
      </c>
      <c r="AM321" s="211">
        <v>0</v>
      </c>
      <c r="AN321" s="171">
        <v>0</v>
      </c>
      <c r="AO321" s="170">
        <v>0</v>
      </c>
      <c r="AP321" s="170">
        <v>0</v>
      </c>
      <c r="AQ321" s="170">
        <v>0</v>
      </c>
      <c r="AR321" s="172">
        <v>0</v>
      </c>
      <c r="AS321" s="173">
        <v>0</v>
      </c>
      <c r="AT321" s="172">
        <v>0</v>
      </c>
      <c r="AU321" s="173">
        <v>0</v>
      </c>
      <c r="AV321" s="172">
        <v>0</v>
      </c>
      <c r="AW321" s="173">
        <v>0</v>
      </c>
      <c r="AX321" s="172">
        <v>0</v>
      </c>
      <c r="AY321" s="173">
        <v>0</v>
      </c>
      <c r="AZ321" s="172">
        <v>0</v>
      </c>
      <c r="BA321" s="173">
        <v>0</v>
      </c>
      <c r="BB321" s="172">
        <v>0</v>
      </c>
      <c r="BC321" s="173">
        <v>0</v>
      </c>
      <c r="BE321" s="169">
        <v>0</v>
      </c>
      <c r="BF321" s="169">
        <v>0</v>
      </c>
      <c r="BG321" s="169">
        <v>0</v>
      </c>
      <c r="BH321" s="169">
        <v>0</v>
      </c>
      <c r="BI321" s="169">
        <v>0</v>
      </c>
      <c r="BJ321" s="169">
        <v>0</v>
      </c>
      <c r="BK321" s="169">
        <v>0</v>
      </c>
      <c r="BL321" s="169">
        <v>0</v>
      </c>
      <c r="BM321" s="169">
        <v>0</v>
      </c>
      <c r="BN321" s="169">
        <v>0</v>
      </c>
      <c r="BO321" s="169">
        <v>0</v>
      </c>
      <c r="BP321" s="169">
        <v>0</v>
      </c>
      <c r="BQ321" s="174">
        <v>0</v>
      </c>
    </row>
    <row r="322" spans="2:96" x14ac:dyDescent="0.25">
      <c r="K322" s="165" t="s">
        <v>315</v>
      </c>
      <c r="N322" s="57" t="s">
        <v>791</v>
      </c>
      <c r="V322" s="57" t="s">
        <v>373</v>
      </c>
      <c r="W322" s="57" t="s">
        <v>377</v>
      </c>
      <c r="X322" s="57">
        <v>1</v>
      </c>
      <c r="AB322" s="166" t="s">
        <v>378</v>
      </c>
      <c r="AC322" s="209">
        <v>220099811315</v>
      </c>
      <c r="AD322" s="210" t="s">
        <v>752</v>
      </c>
      <c r="AE322" s="169">
        <v>83879</v>
      </c>
      <c r="AF322" s="38">
        <v>9292</v>
      </c>
      <c r="AG322" s="38">
        <v>0</v>
      </c>
      <c r="AH322" s="170">
        <v>0</v>
      </c>
      <c r="AI322" s="171">
        <v>0</v>
      </c>
      <c r="AJ322" s="172">
        <v>0</v>
      </c>
      <c r="AK322" s="151">
        <v>0</v>
      </c>
      <c r="AL322" s="172">
        <v>0</v>
      </c>
      <c r="AM322" s="211">
        <v>0</v>
      </c>
      <c r="AN322" s="171">
        <v>0</v>
      </c>
      <c r="AO322" s="170">
        <v>0</v>
      </c>
      <c r="AP322" s="170">
        <v>0</v>
      </c>
      <c r="AQ322" s="170">
        <v>0</v>
      </c>
      <c r="AR322" s="172">
        <v>0</v>
      </c>
      <c r="AS322" s="173">
        <v>0</v>
      </c>
      <c r="AT322" s="172">
        <v>0</v>
      </c>
      <c r="AU322" s="173">
        <v>0</v>
      </c>
      <c r="AV322" s="172">
        <v>0</v>
      </c>
      <c r="AW322" s="173">
        <v>0</v>
      </c>
      <c r="AX322" s="172">
        <v>0</v>
      </c>
      <c r="AY322" s="173">
        <v>0</v>
      </c>
      <c r="AZ322" s="172">
        <v>0</v>
      </c>
      <c r="BA322" s="173">
        <v>0</v>
      </c>
      <c r="BB322" s="172">
        <v>0</v>
      </c>
      <c r="BC322" s="173">
        <v>0</v>
      </c>
      <c r="BE322" s="169">
        <v>0</v>
      </c>
      <c r="BF322" s="169">
        <v>0</v>
      </c>
      <c r="BG322" s="169">
        <v>0</v>
      </c>
      <c r="BH322" s="169">
        <v>0</v>
      </c>
      <c r="BI322" s="169">
        <v>0</v>
      </c>
      <c r="BJ322" s="169">
        <v>0</v>
      </c>
      <c r="BK322" s="169">
        <v>0</v>
      </c>
      <c r="BL322" s="169">
        <v>0</v>
      </c>
      <c r="BM322" s="169">
        <v>0</v>
      </c>
      <c r="BN322" s="169">
        <v>0</v>
      </c>
      <c r="BO322" s="169">
        <v>0</v>
      </c>
      <c r="BP322" s="169">
        <v>0</v>
      </c>
      <c r="BQ322" s="174">
        <v>0</v>
      </c>
    </row>
    <row r="323" spans="2:96" x14ac:dyDescent="0.25">
      <c r="K323" s="165" t="s">
        <v>315</v>
      </c>
      <c r="N323" s="57" t="s">
        <v>792</v>
      </c>
      <c r="V323" s="57" t="s">
        <v>373</v>
      </c>
      <c r="W323" s="57" t="s">
        <v>377</v>
      </c>
      <c r="X323" s="57">
        <v>1</v>
      </c>
      <c r="AB323" s="166" t="s">
        <v>378</v>
      </c>
      <c r="AC323" s="209">
        <v>220099811340</v>
      </c>
      <c r="AD323" s="210" t="s">
        <v>793</v>
      </c>
      <c r="AE323" s="169">
        <v>131419.13</v>
      </c>
      <c r="AF323" s="38">
        <v>2488.17</v>
      </c>
      <c r="AG323" s="38">
        <v>0</v>
      </c>
      <c r="AH323" s="170">
        <v>0</v>
      </c>
      <c r="AI323" s="171">
        <v>0</v>
      </c>
      <c r="AJ323" s="172">
        <v>0</v>
      </c>
      <c r="AK323" s="151">
        <v>0</v>
      </c>
      <c r="AL323" s="172">
        <v>0</v>
      </c>
      <c r="AM323" s="211">
        <v>0</v>
      </c>
      <c r="AN323" s="171">
        <v>0</v>
      </c>
      <c r="AO323" s="170">
        <v>0</v>
      </c>
      <c r="AP323" s="170">
        <v>0</v>
      </c>
      <c r="AQ323" s="170">
        <v>0</v>
      </c>
      <c r="AR323" s="172">
        <v>0</v>
      </c>
      <c r="AS323" s="173">
        <v>0</v>
      </c>
      <c r="AT323" s="172">
        <v>0</v>
      </c>
      <c r="AU323" s="173">
        <v>0</v>
      </c>
      <c r="AV323" s="172">
        <v>0</v>
      </c>
      <c r="AW323" s="173">
        <v>0</v>
      </c>
      <c r="AX323" s="172">
        <v>0</v>
      </c>
      <c r="AY323" s="173">
        <v>0</v>
      </c>
      <c r="AZ323" s="172">
        <v>0</v>
      </c>
      <c r="BA323" s="173">
        <v>0</v>
      </c>
      <c r="BB323" s="172">
        <v>0</v>
      </c>
      <c r="BC323" s="173">
        <v>0</v>
      </c>
      <c r="BE323" s="169">
        <v>0</v>
      </c>
      <c r="BF323" s="169">
        <v>0</v>
      </c>
      <c r="BG323" s="169">
        <v>0</v>
      </c>
      <c r="BH323" s="169">
        <v>0</v>
      </c>
      <c r="BI323" s="169">
        <v>0</v>
      </c>
      <c r="BJ323" s="169">
        <v>0</v>
      </c>
      <c r="BK323" s="169">
        <v>0</v>
      </c>
      <c r="BL323" s="169">
        <v>0</v>
      </c>
      <c r="BM323" s="169">
        <v>0</v>
      </c>
      <c r="BN323" s="169">
        <v>0</v>
      </c>
      <c r="BO323" s="169">
        <v>0</v>
      </c>
      <c r="BP323" s="169">
        <v>0</v>
      </c>
      <c r="BQ323" s="174">
        <v>0</v>
      </c>
    </row>
    <row r="324" spans="2:96" x14ac:dyDescent="0.25">
      <c r="K324" s="165" t="s">
        <v>315</v>
      </c>
      <c r="N324" s="57" t="s">
        <v>794</v>
      </c>
      <c r="V324" s="57" t="s">
        <v>373</v>
      </c>
      <c r="W324" s="57" t="s">
        <v>377</v>
      </c>
      <c r="X324" s="57">
        <v>1</v>
      </c>
      <c r="AB324" s="166" t="s">
        <v>378</v>
      </c>
      <c r="AC324" s="209">
        <v>220099811342</v>
      </c>
      <c r="AD324" s="210" t="s">
        <v>795</v>
      </c>
      <c r="AE324" s="169">
        <v>34283</v>
      </c>
      <c r="AF324" s="38">
        <v>4806</v>
      </c>
      <c r="AG324" s="38">
        <v>0</v>
      </c>
      <c r="AH324" s="170">
        <v>0</v>
      </c>
      <c r="AI324" s="171">
        <v>0</v>
      </c>
      <c r="AJ324" s="172">
        <v>0</v>
      </c>
      <c r="AK324" s="151">
        <v>0</v>
      </c>
      <c r="AL324" s="172">
        <v>0</v>
      </c>
      <c r="AM324" s="211">
        <v>0</v>
      </c>
      <c r="AN324" s="171">
        <v>0</v>
      </c>
      <c r="AO324" s="170">
        <v>0</v>
      </c>
      <c r="AP324" s="170">
        <v>0</v>
      </c>
      <c r="AQ324" s="170">
        <v>0</v>
      </c>
      <c r="AR324" s="172">
        <v>0</v>
      </c>
      <c r="AS324" s="173">
        <v>0</v>
      </c>
      <c r="AT324" s="172">
        <v>0</v>
      </c>
      <c r="AU324" s="173">
        <v>0</v>
      </c>
      <c r="AV324" s="172">
        <v>0</v>
      </c>
      <c r="AW324" s="173">
        <v>0</v>
      </c>
      <c r="AX324" s="172">
        <v>0</v>
      </c>
      <c r="AY324" s="173">
        <v>0</v>
      </c>
      <c r="AZ324" s="172">
        <v>0</v>
      </c>
      <c r="BA324" s="173">
        <v>0</v>
      </c>
      <c r="BB324" s="172">
        <v>0</v>
      </c>
      <c r="BC324" s="173">
        <v>0</v>
      </c>
      <c r="BE324" s="169">
        <v>0</v>
      </c>
      <c r="BF324" s="169">
        <v>0</v>
      </c>
      <c r="BG324" s="169">
        <v>0</v>
      </c>
      <c r="BH324" s="169">
        <v>0</v>
      </c>
      <c r="BI324" s="169">
        <v>0</v>
      </c>
      <c r="BJ324" s="169">
        <v>0</v>
      </c>
      <c r="BK324" s="169">
        <v>0</v>
      </c>
      <c r="BL324" s="169">
        <v>0</v>
      </c>
      <c r="BM324" s="169">
        <v>0</v>
      </c>
      <c r="BN324" s="169">
        <v>0</v>
      </c>
      <c r="BO324" s="169">
        <v>0</v>
      </c>
      <c r="BP324" s="169">
        <v>0</v>
      </c>
      <c r="BQ324" s="174">
        <v>0</v>
      </c>
    </row>
    <row r="325" spans="2:96" x14ac:dyDescent="0.25">
      <c r="K325" s="165" t="s">
        <v>315</v>
      </c>
      <c r="N325" s="57" t="s">
        <v>796</v>
      </c>
      <c r="V325" s="57" t="s">
        <v>373</v>
      </c>
      <c r="W325" s="57" t="s">
        <v>377</v>
      </c>
      <c r="X325" s="57">
        <v>1</v>
      </c>
      <c r="AB325" s="166" t="s">
        <v>378</v>
      </c>
      <c r="AC325" s="209">
        <v>220099811343</v>
      </c>
      <c r="AD325" s="210" t="s">
        <v>797</v>
      </c>
      <c r="AE325" s="169">
        <v>1301</v>
      </c>
      <c r="AF325" s="38">
        <v>149</v>
      </c>
      <c r="AG325" s="38">
        <v>0</v>
      </c>
      <c r="AH325" s="170">
        <v>0</v>
      </c>
      <c r="AI325" s="171">
        <v>0</v>
      </c>
      <c r="AJ325" s="172">
        <v>0</v>
      </c>
      <c r="AK325" s="151">
        <v>0</v>
      </c>
      <c r="AL325" s="172">
        <v>0</v>
      </c>
      <c r="AM325" s="211">
        <v>0</v>
      </c>
      <c r="AN325" s="171">
        <v>0</v>
      </c>
      <c r="AO325" s="170">
        <v>0</v>
      </c>
      <c r="AP325" s="170">
        <v>0</v>
      </c>
      <c r="AQ325" s="170">
        <v>0</v>
      </c>
      <c r="AR325" s="172">
        <v>0</v>
      </c>
      <c r="AS325" s="173">
        <v>0</v>
      </c>
      <c r="AT325" s="172">
        <v>0</v>
      </c>
      <c r="AU325" s="173">
        <v>0</v>
      </c>
      <c r="AV325" s="172">
        <v>0</v>
      </c>
      <c r="AW325" s="173">
        <v>0</v>
      </c>
      <c r="AX325" s="172">
        <v>0</v>
      </c>
      <c r="AY325" s="173">
        <v>0</v>
      </c>
      <c r="AZ325" s="172">
        <v>0</v>
      </c>
      <c r="BA325" s="173">
        <v>0</v>
      </c>
      <c r="BB325" s="172">
        <v>0</v>
      </c>
      <c r="BC325" s="173">
        <v>0</v>
      </c>
      <c r="BE325" s="169">
        <v>0</v>
      </c>
      <c r="BF325" s="169">
        <v>0</v>
      </c>
      <c r="BG325" s="169">
        <v>0</v>
      </c>
      <c r="BH325" s="169">
        <v>0</v>
      </c>
      <c r="BI325" s="169">
        <v>0</v>
      </c>
      <c r="BJ325" s="169">
        <v>0</v>
      </c>
      <c r="BK325" s="169">
        <v>0</v>
      </c>
      <c r="BL325" s="169">
        <v>0</v>
      </c>
      <c r="BM325" s="169">
        <v>0</v>
      </c>
      <c r="BN325" s="169">
        <v>0</v>
      </c>
      <c r="BO325" s="169">
        <v>0</v>
      </c>
      <c r="BP325" s="169">
        <v>0</v>
      </c>
      <c r="BQ325" s="174">
        <v>0</v>
      </c>
    </row>
    <row r="326" spans="2:96" x14ac:dyDescent="0.25">
      <c r="K326" s="165" t="s">
        <v>315</v>
      </c>
      <c r="N326" s="57" t="s">
        <v>798</v>
      </c>
      <c r="V326" s="57" t="s">
        <v>373</v>
      </c>
      <c r="W326" s="57" t="s">
        <v>377</v>
      </c>
      <c r="X326" s="57">
        <v>1</v>
      </c>
      <c r="AB326" s="166" t="s">
        <v>378</v>
      </c>
      <c r="AC326" s="209">
        <v>220099811344</v>
      </c>
      <c r="AD326" s="210" t="s">
        <v>799</v>
      </c>
      <c r="AE326" s="169">
        <v>14</v>
      </c>
      <c r="AF326" s="38">
        <v>2</v>
      </c>
      <c r="AG326" s="38">
        <v>0</v>
      </c>
      <c r="AH326" s="170">
        <v>0</v>
      </c>
      <c r="AI326" s="171">
        <v>0</v>
      </c>
      <c r="AJ326" s="172">
        <v>0</v>
      </c>
      <c r="AK326" s="151">
        <v>0</v>
      </c>
      <c r="AL326" s="172">
        <v>0</v>
      </c>
      <c r="AM326" s="211">
        <v>0</v>
      </c>
      <c r="AN326" s="171">
        <v>0</v>
      </c>
      <c r="AO326" s="170">
        <v>0</v>
      </c>
      <c r="AP326" s="170">
        <v>0</v>
      </c>
      <c r="AQ326" s="170">
        <v>0</v>
      </c>
      <c r="AR326" s="172">
        <v>0</v>
      </c>
      <c r="AS326" s="173">
        <v>0</v>
      </c>
      <c r="AT326" s="172">
        <v>0</v>
      </c>
      <c r="AU326" s="173">
        <v>0</v>
      </c>
      <c r="AV326" s="172">
        <v>0</v>
      </c>
      <c r="AW326" s="173">
        <v>0</v>
      </c>
      <c r="AX326" s="172">
        <v>0</v>
      </c>
      <c r="AY326" s="173">
        <v>0</v>
      </c>
      <c r="AZ326" s="172">
        <v>0</v>
      </c>
      <c r="BA326" s="173">
        <v>0</v>
      </c>
      <c r="BB326" s="172">
        <v>0</v>
      </c>
      <c r="BC326" s="173">
        <v>0</v>
      </c>
      <c r="BE326" s="169">
        <v>0</v>
      </c>
      <c r="BF326" s="169">
        <v>0</v>
      </c>
      <c r="BG326" s="169">
        <v>0</v>
      </c>
      <c r="BH326" s="169">
        <v>0</v>
      </c>
      <c r="BI326" s="169">
        <v>0</v>
      </c>
      <c r="BJ326" s="169">
        <v>0</v>
      </c>
      <c r="BK326" s="169">
        <v>0</v>
      </c>
      <c r="BL326" s="169">
        <v>0</v>
      </c>
      <c r="BM326" s="169">
        <v>0</v>
      </c>
      <c r="BN326" s="169">
        <v>0</v>
      </c>
      <c r="BO326" s="169">
        <v>0</v>
      </c>
      <c r="BP326" s="169">
        <v>0</v>
      </c>
      <c r="BQ326" s="174">
        <v>0</v>
      </c>
    </row>
    <row r="327" spans="2:96" x14ac:dyDescent="0.25">
      <c r="K327" s="165" t="s">
        <v>315</v>
      </c>
      <c r="N327" s="57" t="s">
        <v>800</v>
      </c>
      <c r="V327" s="57" t="s">
        <v>373</v>
      </c>
      <c r="W327" s="57" t="s">
        <v>377</v>
      </c>
      <c r="X327" s="57">
        <v>1</v>
      </c>
      <c r="AB327" s="166" t="s">
        <v>378</v>
      </c>
      <c r="AC327" s="209">
        <v>220099811601</v>
      </c>
      <c r="AD327" s="210" t="s">
        <v>801</v>
      </c>
      <c r="AE327" s="169">
        <v>15.2545</v>
      </c>
      <c r="AF327" s="38">
        <v>2.4906000000000001</v>
      </c>
      <c r="AG327" s="38">
        <v>0</v>
      </c>
      <c r="AH327" s="170">
        <v>0</v>
      </c>
      <c r="AI327" s="171">
        <v>0</v>
      </c>
      <c r="AJ327" s="172">
        <v>0</v>
      </c>
      <c r="AK327" s="151">
        <v>0</v>
      </c>
      <c r="AL327" s="172">
        <v>0</v>
      </c>
      <c r="AM327" s="211">
        <v>0</v>
      </c>
      <c r="AN327" s="171">
        <v>0</v>
      </c>
      <c r="AO327" s="170">
        <v>0</v>
      </c>
      <c r="AP327" s="170">
        <v>0</v>
      </c>
      <c r="AQ327" s="170">
        <v>0</v>
      </c>
      <c r="AR327" s="172">
        <v>0</v>
      </c>
      <c r="AS327" s="173">
        <v>0</v>
      </c>
      <c r="AT327" s="172">
        <v>0</v>
      </c>
      <c r="AU327" s="173">
        <v>0</v>
      </c>
      <c r="AV327" s="172">
        <v>0</v>
      </c>
      <c r="AW327" s="173">
        <v>0</v>
      </c>
      <c r="AX327" s="172">
        <v>0</v>
      </c>
      <c r="AY327" s="173">
        <v>0</v>
      </c>
      <c r="AZ327" s="172">
        <v>0</v>
      </c>
      <c r="BA327" s="173">
        <v>0</v>
      </c>
      <c r="BB327" s="172">
        <v>0</v>
      </c>
      <c r="BC327" s="173">
        <v>0</v>
      </c>
      <c r="BE327" s="169">
        <v>0</v>
      </c>
      <c r="BF327" s="169">
        <v>0</v>
      </c>
      <c r="BG327" s="169">
        <v>0</v>
      </c>
      <c r="BH327" s="169">
        <v>0</v>
      </c>
      <c r="BI327" s="169">
        <v>0</v>
      </c>
      <c r="BJ327" s="169">
        <v>0</v>
      </c>
      <c r="BK327" s="169">
        <v>0</v>
      </c>
      <c r="BL327" s="169">
        <v>0</v>
      </c>
      <c r="BM327" s="169">
        <v>0</v>
      </c>
      <c r="BN327" s="169">
        <v>0</v>
      </c>
      <c r="BO327" s="169">
        <v>0</v>
      </c>
      <c r="BP327" s="169">
        <v>0</v>
      </c>
      <c r="BQ327" s="174">
        <v>0</v>
      </c>
    </row>
    <row r="328" spans="2:96" x14ac:dyDescent="0.25">
      <c r="K328" s="165" t="s">
        <v>315</v>
      </c>
      <c r="N328" s="57" t="s">
        <v>802</v>
      </c>
      <c r="V328" s="57" t="s">
        <v>373</v>
      </c>
      <c r="W328" s="57" t="s">
        <v>377</v>
      </c>
      <c r="X328" s="57">
        <v>1</v>
      </c>
      <c r="AB328" s="166" t="s">
        <v>378</v>
      </c>
      <c r="AC328" s="209">
        <v>220099811602</v>
      </c>
      <c r="AD328" s="210" t="s">
        <v>803</v>
      </c>
      <c r="AE328" s="169">
        <v>15.541399999999999</v>
      </c>
      <c r="AF328" s="38">
        <v>2.5314000000000001</v>
      </c>
      <c r="AG328" s="38">
        <v>0</v>
      </c>
      <c r="AH328" s="170">
        <v>0</v>
      </c>
      <c r="AI328" s="171">
        <v>0</v>
      </c>
      <c r="AJ328" s="172">
        <v>0</v>
      </c>
      <c r="AK328" s="151">
        <v>0</v>
      </c>
      <c r="AL328" s="172">
        <v>0</v>
      </c>
      <c r="AM328" s="211">
        <v>0</v>
      </c>
      <c r="AN328" s="171">
        <v>0</v>
      </c>
      <c r="AO328" s="170">
        <v>0</v>
      </c>
      <c r="AP328" s="170">
        <v>0</v>
      </c>
      <c r="AQ328" s="170">
        <v>0</v>
      </c>
      <c r="AR328" s="172">
        <v>0</v>
      </c>
      <c r="AS328" s="173">
        <v>0</v>
      </c>
      <c r="AT328" s="172">
        <v>0</v>
      </c>
      <c r="AU328" s="173">
        <v>0</v>
      </c>
      <c r="AV328" s="172">
        <v>0</v>
      </c>
      <c r="AW328" s="173">
        <v>0</v>
      </c>
      <c r="AX328" s="172">
        <v>0</v>
      </c>
      <c r="AY328" s="173">
        <v>0</v>
      </c>
      <c r="AZ328" s="172">
        <v>0</v>
      </c>
      <c r="BA328" s="173">
        <v>0</v>
      </c>
      <c r="BB328" s="172">
        <v>0</v>
      </c>
      <c r="BC328" s="173">
        <v>0</v>
      </c>
      <c r="BE328" s="169">
        <v>0</v>
      </c>
      <c r="BF328" s="169">
        <v>0</v>
      </c>
      <c r="BG328" s="169">
        <v>0</v>
      </c>
      <c r="BH328" s="169">
        <v>0</v>
      </c>
      <c r="BI328" s="169">
        <v>0</v>
      </c>
      <c r="BJ328" s="169">
        <v>0</v>
      </c>
      <c r="BK328" s="169">
        <v>0</v>
      </c>
      <c r="BL328" s="169">
        <v>0</v>
      </c>
      <c r="BM328" s="169">
        <v>0</v>
      </c>
      <c r="BN328" s="169">
        <v>0</v>
      </c>
      <c r="BO328" s="169">
        <v>0</v>
      </c>
      <c r="BP328" s="169">
        <v>0</v>
      </c>
      <c r="BQ328" s="174">
        <v>0</v>
      </c>
    </row>
    <row r="329" spans="2:96" x14ac:dyDescent="0.25">
      <c r="K329" s="165" t="s">
        <v>315</v>
      </c>
      <c r="N329" s="57" t="s">
        <v>804</v>
      </c>
      <c r="V329" s="57" t="s">
        <v>373</v>
      </c>
      <c r="W329" s="57" t="s">
        <v>377</v>
      </c>
      <c r="X329" s="57">
        <v>1</v>
      </c>
      <c r="AB329" s="166" t="s">
        <v>378</v>
      </c>
      <c r="AC329" s="209">
        <v>220099811605</v>
      </c>
      <c r="AD329" s="210" t="s">
        <v>768</v>
      </c>
      <c r="AE329" s="169">
        <v>16.856299999999997</v>
      </c>
      <c r="AF329" s="38">
        <v>2.8277999999999999</v>
      </c>
      <c r="AG329" s="38">
        <v>0</v>
      </c>
      <c r="AH329" s="170">
        <v>0</v>
      </c>
      <c r="AI329" s="171">
        <v>0</v>
      </c>
      <c r="AJ329" s="172">
        <v>0</v>
      </c>
      <c r="AK329" s="151">
        <v>0</v>
      </c>
      <c r="AL329" s="172">
        <v>0</v>
      </c>
      <c r="AM329" s="211">
        <v>0</v>
      </c>
      <c r="AN329" s="171">
        <v>0</v>
      </c>
      <c r="AO329" s="170">
        <v>0</v>
      </c>
      <c r="AP329" s="170">
        <v>0</v>
      </c>
      <c r="AQ329" s="170">
        <v>0</v>
      </c>
      <c r="AR329" s="172">
        <v>0</v>
      </c>
      <c r="AS329" s="173">
        <v>0</v>
      </c>
      <c r="AT329" s="172">
        <v>0</v>
      </c>
      <c r="AU329" s="173">
        <v>0</v>
      </c>
      <c r="AV329" s="172">
        <v>0</v>
      </c>
      <c r="AW329" s="173">
        <v>0</v>
      </c>
      <c r="AX329" s="172">
        <v>0</v>
      </c>
      <c r="AY329" s="173">
        <v>0</v>
      </c>
      <c r="AZ329" s="172">
        <v>0</v>
      </c>
      <c r="BA329" s="173">
        <v>0</v>
      </c>
      <c r="BB329" s="172">
        <v>0</v>
      </c>
      <c r="BC329" s="173">
        <v>0</v>
      </c>
      <c r="BE329" s="169">
        <v>0</v>
      </c>
      <c r="BF329" s="169">
        <v>0</v>
      </c>
      <c r="BG329" s="169">
        <v>0</v>
      </c>
      <c r="BH329" s="169">
        <v>0</v>
      </c>
      <c r="BI329" s="169">
        <v>0</v>
      </c>
      <c r="BJ329" s="169">
        <v>0</v>
      </c>
      <c r="BK329" s="169">
        <v>0</v>
      </c>
      <c r="BL329" s="169">
        <v>0</v>
      </c>
      <c r="BM329" s="169">
        <v>0</v>
      </c>
      <c r="BN329" s="169">
        <v>0</v>
      </c>
      <c r="BO329" s="169">
        <v>0</v>
      </c>
      <c r="BP329" s="169">
        <v>0</v>
      </c>
      <c r="BQ329" s="174">
        <v>0</v>
      </c>
    </row>
    <row r="330" spans="2:96" x14ac:dyDescent="0.25">
      <c r="K330" s="165" t="s">
        <v>315</v>
      </c>
      <c r="N330" s="57" t="s">
        <v>805</v>
      </c>
      <c r="V330" s="57" t="s">
        <v>373</v>
      </c>
      <c r="W330" s="57" t="s">
        <v>377</v>
      </c>
      <c r="X330" s="57">
        <v>1</v>
      </c>
      <c r="AB330" s="166" t="s">
        <v>378</v>
      </c>
      <c r="AC330" s="209">
        <v>220099811606</v>
      </c>
      <c r="AD330" s="210" t="s">
        <v>770</v>
      </c>
      <c r="AE330" s="169">
        <v>16.861699999999999</v>
      </c>
      <c r="AF330" s="38">
        <v>2.9033000000000002</v>
      </c>
      <c r="AG330" s="38">
        <v>0</v>
      </c>
      <c r="AH330" s="170">
        <v>0</v>
      </c>
      <c r="AI330" s="171">
        <v>0</v>
      </c>
      <c r="AJ330" s="172">
        <v>0</v>
      </c>
      <c r="AK330" s="151">
        <v>0</v>
      </c>
      <c r="AL330" s="172">
        <v>0</v>
      </c>
      <c r="AM330" s="211">
        <v>0</v>
      </c>
      <c r="AN330" s="171">
        <v>0</v>
      </c>
      <c r="AO330" s="170">
        <v>0</v>
      </c>
      <c r="AP330" s="170">
        <v>0</v>
      </c>
      <c r="AQ330" s="170">
        <v>0</v>
      </c>
      <c r="AR330" s="172">
        <v>0</v>
      </c>
      <c r="AS330" s="173">
        <v>0</v>
      </c>
      <c r="AT330" s="172">
        <v>0</v>
      </c>
      <c r="AU330" s="173">
        <v>0</v>
      </c>
      <c r="AV330" s="172">
        <v>0</v>
      </c>
      <c r="AW330" s="173">
        <v>0</v>
      </c>
      <c r="AX330" s="172">
        <v>0</v>
      </c>
      <c r="AY330" s="173">
        <v>0</v>
      </c>
      <c r="AZ330" s="172">
        <v>0</v>
      </c>
      <c r="BA330" s="173">
        <v>0</v>
      </c>
      <c r="BB330" s="172">
        <v>0</v>
      </c>
      <c r="BC330" s="173">
        <v>0</v>
      </c>
      <c r="BE330" s="169">
        <v>0</v>
      </c>
      <c r="BF330" s="169">
        <v>0</v>
      </c>
      <c r="BG330" s="169">
        <v>0</v>
      </c>
      <c r="BH330" s="169">
        <v>0</v>
      </c>
      <c r="BI330" s="169">
        <v>0</v>
      </c>
      <c r="BJ330" s="169">
        <v>0</v>
      </c>
      <c r="BK330" s="169">
        <v>0</v>
      </c>
      <c r="BL330" s="169">
        <v>0</v>
      </c>
      <c r="BM330" s="169">
        <v>0</v>
      </c>
      <c r="BN330" s="169">
        <v>0</v>
      </c>
      <c r="BO330" s="169">
        <v>0</v>
      </c>
      <c r="BP330" s="169">
        <v>0</v>
      </c>
      <c r="BQ330" s="174">
        <v>0</v>
      </c>
    </row>
    <row r="331" spans="2:96" ht="18.75" hidden="1" x14ac:dyDescent="0.3">
      <c r="B331" s="150" t="s">
        <v>305</v>
      </c>
      <c r="C331" s="150" t="s">
        <v>305</v>
      </c>
      <c r="J331" s="150" t="s">
        <v>305</v>
      </c>
      <c r="K331" s="165" t="s">
        <v>308</v>
      </c>
      <c r="N331" s="57" t="s">
        <v>310</v>
      </c>
      <c r="AC331" s="175"/>
      <c r="AD331" s="195"/>
      <c r="AE331" s="38"/>
      <c r="AI331" s="193"/>
      <c r="AS331" s="57"/>
      <c r="AU331" s="57"/>
      <c r="AW331" s="57"/>
      <c r="AY331" s="57"/>
      <c r="BA331" s="57"/>
      <c r="BB331" s="57"/>
      <c r="BC331" s="57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196"/>
    </row>
    <row r="332" spans="2:96" ht="17.25" x14ac:dyDescent="0.3">
      <c r="K332" s="165" t="s">
        <v>312</v>
      </c>
      <c r="V332" s="57" t="s">
        <v>373</v>
      </c>
      <c r="W332" s="57" t="s">
        <v>377</v>
      </c>
      <c r="AB332" s="166" t="s">
        <v>378</v>
      </c>
      <c r="AC332" s="197" t="s">
        <v>806</v>
      </c>
      <c r="AD332" s="168"/>
      <c r="AE332" s="198">
        <v>325906.64389999997</v>
      </c>
      <c r="AF332" s="198">
        <v>845079.43900147267</v>
      </c>
      <c r="AG332" s="198">
        <v>1124415.6066056734</v>
      </c>
      <c r="AH332" s="199">
        <v>1223656.3331925727</v>
      </c>
      <c r="AI332" s="200">
        <v>420604.36282648012</v>
      </c>
      <c r="AJ332" s="199">
        <v>1261813.0884794404</v>
      </c>
      <c r="AK332" s="200">
        <v>1017359.6712191411</v>
      </c>
      <c r="AL332" s="199">
        <v>1220831.6054629693</v>
      </c>
      <c r="AM332" s="200">
        <v>1019713.6109938731</v>
      </c>
      <c r="AN332" s="200">
        <v>1221302.3934178408</v>
      </c>
      <c r="AO332" s="199">
        <v>1260549.8420899559</v>
      </c>
      <c r="AP332" s="199">
        <v>1202365.8684049682</v>
      </c>
      <c r="AQ332" s="199">
        <v>1202365.8684049682</v>
      </c>
      <c r="AR332" s="199">
        <v>-59447.22007447225</v>
      </c>
      <c r="AS332" s="201">
        <v>-4.711254037324155E-2</v>
      </c>
      <c r="AT332" s="199">
        <v>-21290.46478760452</v>
      </c>
      <c r="AU332" s="201">
        <v>-1.7399055772511527E-2</v>
      </c>
      <c r="AV332" s="199">
        <v>77950.261799294734</v>
      </c>
      <c r="AW332" s="201">
        <v>6.9325133288221499E-2</v>
      </c>
      <c r="AX332" s="199">
        <v>-59447.22007447225</v>
      </c>
      <c r="AY332" s="201">
        <v>-4.711254037324155E-2</v>
      </c>
      <c r="AZ332" s="199">
        <v>-21290.46478760452</v>
      </c>
      <c r="BA332" s="201">
        <v>-1.7399055772511527E-2</v>
      </c>
      <c r="BB332" s="199">
        <v>0</v>
      </c>
      <c r="BC332" s="201">
        <v>0</v>
      </c>
      <c r="BE332" s="198">
        <v>102118.62549635</v>
      </c>
      <c r="BF332" s="198">
        <v>98824.677274760004</v>
      </c>
      <c r="BG332" s="198">
        <v>102118.62549635</v>
      </c>
      <c r="BH332" s="198">
        <v>102118.62549635</v>
      </c>
      <c r="BI332" s="198">
        <v>92236.78083148002</v>
      </c>
      <c r="BJ332" s="198">
        <v>102118.62549635</v>
      </c>
      <c r="BK332" s="198">
        <v>98824.604104030004</v>
      </c>
      <c r="BL332" s="198">
        <v>102118.62549635</v>
      </c>
      <c r="BM332" s="198">
        <v>98824.677274760004</v>
      </c>
      <c r="BN332" s="198">
        <v>102118.62549635</v>
      </c>
      <c r="BO332" s="198">
        <v>102118.62549635</v>
      </c>
      <c r="BP332" s="198">
        <v>98824.750445488069</v>
      </c>
      <c r="BQ332" s="202">
        <v>1202365.8684049682</v>
      </c>
    </row>
    <row r="333" spans="2:96" ht="18.75" x14ac:dyDescent="0.3">
      <c r="K333" s="165" t="s">
        <v>312</v>
      </c>
      <c r="AC333" s="175"/>
      <c r="AD333" s="203"/>
      <c r="AE333" s="204"/>
      <c r="AI333" s="205"/>
      <c r="AS333" s="57"/>
      <c r="AU333" s="57"/>
      <c r="AW333" s="57"/>
      <c r="AY333" s="57"/>
      <c r="BA333" s="57"/>
      <c r="BB333" s="57"/>
      <c r="BC333" s="57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6"/>
    </row>
    <row r="334" spans="2:96" ht="18.75" x14ac:dyDescent="0.3">
      <c r="K334" s="165" t="s">
        <v>312</v>
      </c>
      <c r="M334" s="57" t="s">
        <v>380</v>
      </c>
      <c r="N334" s="57" t="s">
        <v>807</v>
      </c>
      <c r="V334" s="57" t="s">
        <v>373</v>
      </c>
      <c r="W334" s="57" t="s">
        <v>381</v>
      </c>
      <c r="X334" s="57">
        <v>2</v>
      </c>
      <c r="AB334" s="166" t="s">
        <v>378</v>
      </c>
      <c r="AC334" s="192" t="s">
        <v>382</v>
      </c>
      <c r="AD334" s="168"/>
      <c r="AE334" s="63"/>
      <c r="AI334" s="193"/>
      <c r="AS334" s="57"/>
      <c r="AU334" s="57"/>
      <c r="AW334" s="57"/>
      <c r="AY334" s="57"/>
      <c r="BA334" s="57"/>
      <c r="BB334" s="57"/>
      <c r="BC334" s="57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194"/>
      <c r="BS334" s="57">
        <v>694108.22833333339</v>
      </c>
      <c r="BT334" s="57">
        <v>917763.19166666665</v>
      </c>
      <c r="BU334" s="57">
        <v>1139636.4000000001</v>
      </c>
      <c r="BV334" s="57">
        <v>1323876.551072306</v>
      </c>
      <c r="BW334" s="57">
        <v>398591.9</v>
      </c>
      <c r="BX334" s="57">
        <v>1195775.7000000002</v>
      </c>
      <c r="BY334" s="57">
        <v>1011243.6</v>
      </c>
      <c r="BZ334" s="57">
        <v>1213492.32</v>
      </c>
      <c r="CA334" s="57">
        <v>1104607.08987136</v>
      </c>
      <c r="CB334" s="57">
        <v>1230513.0612009461</v>
      </c>
      <c r="CC334" s="57">
        <v>1194007.0285714292</v>
      </c>
      <c r="CD334" s="57">
        <v>1189782.1396660309</v>
      </c>
      <c r="CE334" s="57">
        <v>1189782.1396660309</v>
      </c>
      <c r="CG334" s="57">
        <v>107888.25955357999</v>
      </c>
      <c r="CH334" s="57">
        <v>93524.834394390011</v>
      </c>
      <c r="CI334" s="57">
        <v>98198.97611412</v>
      </c>
      <c r="CJ334" s="57">
        <v>98198.97611412</v>
      </c>
      <c r="CK334" s="57">
        <v>93524.834394390011</v>
      </c>
      <c r="CL334" s="57">
        <v>98539.97611412</v>
      </c>
      <c r="CM334" s="57">
        <v>103214.11783384999</v>
      </c>
      <c r="CN334" s="57">
        <v>98539.97611412</v>
      </c>
      <c r="CO334" s="57">
        <v>98539.97611412</v>
      </c>
      <c r="CP334" s="57">
        <v>103214.11783384999</v>
      </c>
      <c r="CQ334" s="57">
        <v>98539.97611412</v>
      </c>
      <c r="CR334" s="57">
        <v>97858.118971250908</v>
      </c>
    </row>
    <row r="335" spans="2:96" x14ac:dyDescent="0.25">
      <c r="K335" s="165" t="s">
        <v>315</v>
      </c>
      <c r="N335" s="57" t="s">
        <v>808</v>
      </c>
      <c r="V335" s="57" t="s">
        <v>373</v>
      </c>
      <c r="W335" s="57" t="s">
        <v>381</v>
      </c>
      <c r="X335" s="57">
        <v>2</v>
      </c>
      <c r="AB335" s="166" t="s">
        <v>378</v>
      </c>
      <c r="AC335" s="209">
        <v>812100</v>
      </c>
      <c r="AD335" s="210" t="s">
        <v>809</v>
      </c>
      <c r="AE335" s="169">
        <v>0</v>
      </c>
      <c r="AF335" s="38">
        <v>1575</v>
      </c>
      <c r="AG335" s="38">
        <v>1693</v>
      </c>
      <c r="AH335" s="170">
        <v>1517.9999999999998</v>
      </c>
      <c r="AI335" s="171">
        <v>459</v>
      </c>
      <c r="AJ335" s="172">
        <v>1377</v>
      </c>
      <c r="AK335" s="151">
        <v>1335</v>
      </c>
      <c r="AL335" s="172">
        <v>1602</v>
      </c>
      <c r="AM335" s="211">
        <v>1266.9921259999996</v>
      </c>
      <c r="AN335" s="171">
        <v>1586.0078740000001</v>
      </c>
      <c r="AO335" s="170">
        <v>1506.8571428571399</v>
      </c>
      <c r="AP335" s="170">
        <v>1731.9285714299999</v>
      </c>
      <c r="AQ335" s="170">
        <v>1731.9285714299999</v>
      </c>
      <c r="AR335" s="172">
        <v>354.92857142999992</v>
      </c>
      <c r="AS335" s="173">
        <v>0.2577549538344226</v>
      </c>
      <c r="AT335" s="172">
        <v>213.92857143000015</v>
      </c>
      <c r="AU335" s="173">
        <v>0.1409279126679843</v>
      </c>
      <c r="AV335" s="172">
        <v>38.92857142999992</v>
      </c>
      <c r="AW335" s="173">
        <v>2.2993840183106865E-2</v>
      </c>
      <c r="AX335" s="172">
        <v>354.92857142999992</v>
      </c>
      <c r="AY335" s="173">
        <v>0.2577549538344226</v>
      </c>
      <c r="AZ335" s="172">
        <v>213.92857143000015</v>
      </c>
      <c r="BA335" s="173">
        <v>0.1409279126679843</v>
      </c>
      <c r="BB335" s="172">
        <v>0</v>
      </c>
      <c r="BC335" s="173">
        <v>0</v>
      </c>
      <c r="BE335" s="169">
        <v>156.82817772999999</v>
      </c>
      <c r="BF335" s="169">
        <v>136.37232846000001</v>
      </c>
      <c r="BG335" s="169">
        <v>143.19094487999999</v>
      </c>
      <c r="BH335" s="169">
        <v>143.19094487999999</v>
      </c>
      <c r="BI335" s="169">
        <v>136.37232846000001</v>
      </c>
      <c r="BJ335" s="169">
        <v>143.19094487999999</v>
      </c>
      <c r="BK335" s="169">
        <v>150.0095613</v>
      </c>
      <c r="BL335" s="169">
        <v>143.19094487999999</v>
      </c>
      <c r="BM335" s="169">
        <v>143.19094487999999</v>
      </c>
      <c r="BN335" s="169">
        <v>150.0095613</v>
      </c>
      <c r="BO335" s="169">
        <v>143.19094487999999</v>
      </c>
      <c r="BP335" s="169">
        <v>143.19094490000001</v>
      </c>
      <c r="BQ335" s="174">
        <v>1731.9285714299999</v>
      </c>
    </row>
    <row r="336" spans="2:96" x14ac:dyDescent="0.25">
      <c r="K336" s="165" t="s">
        <v>315</v>
      </c>
      <c r="N336" s="57" t="s">
        <v>810</v>
      </c>
      <c r="V336" s="57" t="s">
        <v>373</v>
      </c>
      <c r="W336" s="57" t="s">
        <v>381</v>
      </c>
      <c r="X336" s="57">
        <v>2</v>
      </c>
      <c r="AB336" s="166" t="s">
        <v>378</v>
      </c>
      <c r="AC336" s="209">
        <v>812102</v>
      </c>
      <c r="AD336" s="210" t="s">
        <v>811</v>
      </c>
      <c r="AE336" s="169">
        <v>0</v>
      </c>
      <c r="AF336" s="38">
        <v>39</v>
      </c>
      <c r="AG336" s="38">
        <v>96</v>
      </c>
      <c r="AH336" s="170">
        <v>198.91566265011861</v>
      </c>
      <c r="AI336" s="171">
        <v>7</v>
      </c>
      <c r="AJ336" s="172">
        <v>21</v>
      </c>
      <c r="AK336" s="151">
        <v>23</v>
      </c>
      <c r="AL336" s="172">
        <v>27.599999999999998</v>
      </c>
      <c r="AM336" s="211">
        <v>166.02409635999999</v>
      </c>
      <c r="AN336" s="171">
        <v>55.891566290118618</v>
      </c>
      <c r="AO336" s="170">
        <v>27.428571428571399</v>
      </c>
      <c r="AP336" s="170">
        <v>46.166666669999998</v>
      </c>
      <c r="AQ336" s="170">
        <v>46.166666669999998</v>
      </c>
      <c r="AR336" s="172">
        <v>25.166666669999998</v>
      </c>
      <c r="AS336" s="173">
        <v>1.1984126985714285</v>
      </c>
      <c r="AT336" s="172">
        <v>-152.74899598011859</v>
      </c>
      <c r="AU336" s="173">
        <v>-0.76790833836345729</v>
      </c>
      <c r="AV336" s="172">
        <v>-49.833333330000002</v>
      </c>
      <c r="AW336" s="173">
        <v>-0.51909722218749998</v>
      </c>
      <c r="AX336" s="172">
        <v>25.166666669999998</v>
      </c>
      <c r="AY336" s="173">
        <v>1.1984126985714285</v>
      </c>
      <c r="AZ336" s="172">
        <v>-152.74899598011859</v>
      </c>
      <c r="BA336" s="173">
        <v>-0.76790833836345729</v>
      </c>
      <c r="BB336" s="172">
        <v>0</v>
      </c>
      <c r="BC336" s="173">
        <v>0</v>
      </c>
      <c r="BE336" s="169">
        <v>4.1804461899999996</v>
      </c>
      <c r="BF336" s="169">
        <v>3.6351705999999999</v>
      </c>
      <c r="BG336" s="169">
        <v>3.8169291300000001</v>
      </c>
      <c r="BH336" s="169">
        <v>3.8169291300000001</v>
      </c>
      <c r="BI336" s="169">
        <v>3.6351705999999999</v>
      </c>
      <c r="BJ336" s="169">
        <v>3.8169291300000001</v>
      </c>
      <c r="BK336" s="169">
        <v>3.9986876599999999</v>
      </c>
      <c r="BL336" s="169">
        <v>3.8169291300000001</v>
      </c>
      <c r="BM336" s="169">
        <v>3.8169291300000001</v>
      </c>
      <c r="BN336" s="169">
        <v>3.9986876599999999</v>
      </c>
      <c r="BO336" s="169">
        <v>3.8169291300000001</v>
      </c>
      <c r="BP336" s="169">
        <v>3.8169291799999998</v>
      </c>
      <c r="BQ336" s="174">
        <v>46.166666669999998</v>
      </c>
    </row>
    <row r="337" spans="11:69" x14ac:dyDescent="0.25">
      <c r="K337" s="165" t="s">
        <v>315</v>
      </c>
      <c r="N337" s="57" t="s">
        <v>812</v>
      </c>
      <c r="V337" s="57" t="s">
        <v>373</v>
      </c>
      <c r="W337" s="57" t="s">
        <v>381</v>
      </c>
      <c r="X337" s="57">
        <v>2</v>
      </c>
      <c r="AB337" s="166" t="s">
        <v>378</v>
      </c>
      <c r="AC337" s="209">
        <v>812104</v>
      </c>
      <c r="AD337" s="210" t="s">
        <v>813</v>
      </c>
      <c r="AE337" s="169">
        <v>0</v>
      </c>
      <c r="AF337" s="38">
        <v>0</v>
      </c>
      <c r="AG337" s="38">
        <v>1</v>
      </c>
      <c r="AH337" s="170">
        <v>0</v>
      </c>
      <c r="AI337" s="171">
        <v>3</v>
      </c>
      <c r="AJ337" s="172">
        <v>9</v>
      </c>
      <c r="AK337" s="151">
        <v>4</v>
      </c>
      <c r="AL337" s="172">
        <v>4.8000000000000007</v>
      </c>
      <c r="AM337" s="211">
        <v>0</v>
      </c>
      <c r="AN337" s="171">
        <v>4</v>
      </c>
      <c r="AO337" s="170">
        <v>6.8571428571428603</v>
      </c>
      <c r="AP337" s="170">
        <v>9.0714285700000001</v>
      </c>
      <c r="AQ337" s="170">
        <v>9.0714285700000001</v>
      </c>
      <c r="AR337" s="172">
        <v>7.1428570000000136E-2</v>
      </c>
      <c r="AS337" s="173">
        <v>7.9365077777777925E-3</v>
      </c>
      <c r="AT337" s="172">
        <v>9.0714285700000001</v>
      </c>
      <c r="AU337" s="173">
        <v>0</v>
      </c>
      <c r="AV337" s="172">
        <v>8.0714285700000001</v>
      </c>
      <c r="AW337" s="173">
        <v>8.0714285700000001</v>
      </c>
      <c r="AX337" s="172">
        <v>7.1428570000000136E-2</v>
      </c>
      <c r="AY337" s="173">
        <v>7.9365077777777925E-3</v>
      </c>
      <c r="AZ337" s="172">
        <v>9.0714285700000001</v>
      </c>
      <c r="BA337" s="173">
        <v>0</v>
      </c>
      <c r="BB337" s="172">
        <v>0</v>
      </c>
      <c r="BC337" s="173">
        <v>0</v>
      </c>
      <c r="BE337" s="169">
        <v>0.82142857000000002</v>
      </c>
      <c r="BF337" s="169">
        <v>0.71428570999999996</v>
      </c>
      <c r="BG337" s="169">
        <v>0.75</v>
      </c>
      <c r="BH337" s="169">
        <v>0.75</v>
      </c>
      <c r="BI337" s="169">
        <v>0.71428570999999996</v>
      </c>
      <c r="BJ337" s="169">
        <v>0.75</v>
      </c>
      <c r="BK337" s="169">
        <v>0.78571429000000004</v>
      </c>
      <c r="BL337" s="169">
        <v>0.75</v>
      </c>
      <c r="BM337" s="169">
        <v>0.75</v>
      </c>
      <c r="BN337" s="169">
        <v>0.78571429000000004</v>
      </c>
      <c r="BO337" s="169">
        <v>0.75</v>
      </c>
      <c r="BP337" s="169">
        <v>0.75</v>
      </c>
      <c r="BQ337" s="174">
        <v>9.0714285700000001</v>
      </c>
    </row>
    <row r="338" spans="11:69" x14ac:dyDescent="0.25">
      <c r="K338" s="165" t="s">
        <v>315</v>
      </c>
      <c r="N338" s="57" t="s">
        <v>814</v>
      </c>
      <c r="V338" s="57" t="s">
        <v>373</v>
      </c>
      <c r="W338" s="57" t="s">
        <v>381</v>
      </c>
      <c r="X338" s="57">
        <v>2</v>
      </c>
      <c r="AB338" s="166" t="s">
        <v>378</v>
      </c>
      <c r="AC338" s="209">
        <v>812106</v>
      </c>
      <c r="AD338" s="210" t="s">
        <v>815</v>
      </c>
      <c r="AE338" s="169">
        <v>0</v>
      </c>
      <c r="AF338" s="38">
        <v>456</v>
      </c>
      <c r="AG338" s="38">
        <v>520</v>
      </c>
      <c r="AH338" s="170">
        <v>471.27710843675891</v>
      </c>
      <c r="AI338" s="171">
        <v>138</v>
      </c>
      <c r="AJ338" s="172">
        <v>414</v>
      </c>
      <c r="AK338" s="151">
        <v>370</v>
      </c>
      <c r="AL338" s="172">
        <v>444</v>
      </c>
      <c r="AM338" s="211">
        <v>393.34939760000009</v>
      </c>
      <c r="AN338" s="171">
        <v>447.92771083675882</v>
      </c>
      <c r="AO338" s="170">
        <v>449.142857142857</v>
      </c>
      <c r="AP338" s="170">
        <v>417.28571428999999</v>
      </c>
      <c r="AQ338" s="170">
        <v>417.28571428999999</v>
      </c>
      <c r="AR338" s="172">
        <v>3.2857142899999872</v>
      </c>
      <c r="AS338" s="173">
        <v>7.9365079468598724E-3</v>
      </c>
      <c r="AT338" s="172">
        <v>-53.991394146758921</v>
      </c>
      <c r="AU338" s="173">
        <v>-0.11456400741773791</v>
      </c>
      <c r="AV338" s="172">
        <v>-102.71428571000001</v>
      </c>
      <c r="AW338" s="173">
        <v>-0.19752747251923081</v>
      </c>
      <c r="AX338" s="172">
        <v>3.2857142899999872</v>
      </c>
      <c r="AY338" s="173">
        <v>7.9365079468598724E-3</v>
      </c>
      <c r="AZ338" s="172">
        <v>-53.991394146758921</v>
      </c>
      <c r="BA338" s="173">
        <v>-0.11456400741773791</v>
      </c>
      <c r="BB338" s="172">
        <v>0</v>
      </c>
      <c r="BC338" s="173">
        <v>0</v>
      </c>
      <c r="BE338" s="169">
        <v>37.785714290000001</v>
      </c>
      <c r="BF338" s="169">
        <v>32.857142860000003</v>
      </c>
      <c r="BG338" s="169">
        <v>34.5</v>
      </c>
      <c r="BH338" s="169">
        <v>34.5</v>
      </c>
      <c r="BI338" s="169">
        <v>32.857142860000003</v>
      </c>
      <c r="BJ338" s="169">
        <v>34.5</v>
      </c>
      <c r="BK338" s="169">
        <v>36.142857139999997</v>
      </c>
      <c r="BL338" s="169">
        <v>34.5</v>
      </c>
      <c r="BM338" s="169">
        <v>34.5</v>
      </c>
      <c r="BN338" s="169">
        <v>36.142857139999997</v>
      </c>
      <c r="BO338" s="169">
        <v>34.5</v>
      </c>
      <c r="BP338" s="169">
        <v>34.5</v>
      </c>
      <c r="BQ338" s="174">
        <v>417.28571428999999</v>
      </c>
    </row>
    <row r="339" spans="11:69" x14ac:dyDescent="0.25">
      <c r="K339" s="165" t="s">
        <v>315</v>
      </c>
      <c r="N339" s="57" t="s">
        <v>816</v>
      </c>
      <c r="V339" s="57" t="s">
        <v>373</v>
      </c>
      <c r="W339" s="57" t="s">
        <v>381</v>
      </c>
      <c r="X339" s="57">
        <v>2</v>
      </c>
      <c r="AB339" s="166" t="s">
        <v>378</v>
      </c>
      <c r="AC339" s="209">
        <v>812140</v>
      </c>
      <c r="AD339" s="210" t="s">
        <v>817</v>
      </c>
      <c r="AE339" s="169">
        <v>0</v>
      </c>
      <c r="AF339" s="38">
        <v>23121</v>
      </c>
      <c r="AG339" s="38">
        <v>0</v>
      </c>
      <c r="AH339" s="170">
        <v>28949.879518074467</v>
      </c>
      <c r="AI339" s="171">
        <v>0</v>
      </c>
      <c r="AJ339" s="172">
        <v>0</v>
      </c>
      <c r="AK339" s="151">
        <v>0</v>
      </c>
      <c r="AL339" s="172">
        <v>0</v>
      </c>
      <c r="AM339" s="211">
        <v>24162.891566260001</v>
      </c>
      <c r="AN339" s="171">
        <v>4786.9879518144662</v>
      </c>
      <c r="AO339" s="170">
        <v>0</v>
      </c>
      <c r="AP339" s="170">
        <v>0</v>
      </c>
      <c r="AQ339" s="170">
        <v>0</v>
      </c>
      <c r="AR339" s="172">
        <v>0</v>
      </c>
      <c r="AS339" s="173">
        <v>0</v>
      </c>
      <c r="AT339" s="172">
        <v>-28949.879518074467</v>
      </c>
      <c r="AU339" s="173">
        <v>-1</v>
      </c>
      <c r="AV339" s="172">
        <v>0</v>
      </c>
      <c r="AW339" s="173">
        <v>0</v>
      </c>
      <c r="AX339" s="172">
        <v>0</v>
      </c>
      <c r="AY339" s="173">
        <v>0</v>
      </c>
      <c r="AZ339" s="172">
        <v>-28949.879518074467</v>
      </c>
      <c r="BA339" s="173">
        <v>-1</v>
      </c>
      <c r="BB339" s="172">
        <v>0</v>
      </c>
      <c r="BC339" s="173">
        <v>0</v>
      </c>
      <c r="BE339" s="169">
        <v>0</v>
      </c>
      <c r="BF339" s="169">
        <v>0</v>
      </c>
      <c r="BG339" s="169">
        <v>0</v>
      </c>
      <c r="BH339" s="169">
        <v>0</v>
      </c>
      <c r="BI339" s="169">
        <v>0</v>
      </c>
      <c r="BJ339" s="169">
        <v>0</v>
      </c>
      <c r="BK339" s="169">
        <v>0</v>
      </c>
      <c r="BL339" s="169">
        <v>0</v>
      </c>
      <c r="BM339" s="169">
        <v>0</v>
      </c>
      <c r="BN339" s="169">
        <v>0</v>
      </c>
      <c r="BO339" s="169">
        <v>0</v>
      </c>
      <c r="BP339" s="169">
        <v>0</v>
      </c>
      <c r="BQ339" s="174">
        <v>0</v>
      </c>
    </row>
    <row r="340" spans="11:69" x14ac:dyDescent="0.25">
      <c r="K340" s="165" t="s">
        <v>315</v>
      </c>
      <c r="N340" s="57" t="s">
        <v>818</v>
      </c>
      <c r="V340" s="57" t="s">
        <v>373</v>
      </c>
      <c r="W340" s="57" t="s">
        <v>381</v>
      </c>
      <c r="X340" s="57">
        <v>2</v>
      </c>
      <c r="AB340" s="166" t="s">
        <v>378</v>
      </c>
      <c r="AC340" s="209">
        <v>812201</v>
      </c>
      <c r="AD340" s="210" t="s">
        <v>819</v>
      </c>
      <c r="AE340" s="169">
        <v>0</v>
      </c>
      <c r="AF340" s="38">
        <v>19777</v>
      </c>
      <c r="AG340" s="38">
        <v>24342</v>
      </c>
      <c r="AH340" s="170">
        <v>23602.132530124112</v>
      </c>
      <c r="AI340" s="171">
        <v>8194</v>
      </c>
      <c r="AJ340" s="172">
        <v>24582</v>
      </c>
      <c r="AK340" s="151">
        <v>20463</v>
      </c>
      <c r="AL340" s="172">
        <v>24555.599999999999</v>
      </c>
      <c r="AM340" s="211">
        <v>19699.417702300001</v>
      </c>
      <c r="AN340" s="171">
        <v>24365.714827824111</v>
      </c>
      <c r="AO340" s="170">
        <v>24228</v>
      </c>
      <c r="AP340" s="170">
        <v>24777.095238100002</v>
      </c>
      <c r="AQ340" s="170">
        <v>24777.095238100002</v>
      </c>
      <c r="AR340" s="172">
        <v>195.09523810000246</v>
      </c>
      <c r="AS340" s="173">
        <v>7.9365079367017515E-3</v>
      </c>
      <c r="AT340" s="172">
        <v>1174.9627079758902</v>
      </c>
      <c r="AU340" s="173">
        <v>4.9782057044050997E-2</v>
      </c>
      <c r="AV340" s="172">
        <v>435.09523810000246</v>
      </c>
      <c r="AW340" s="173">
        <v>1.7874260048475987E-2</v>
      </c>
      <c r="AX340" s="172">
        <v>195.09523810000246</v>
      </c>
      <c r="AY340" s="173">
        <v>7.9365079367017515E-3</v>
      </c>
      <c r="AZ340" s="172">
        <v>1174.9627079758902</v>
      </c>
      <c r="BA340" s="173">
        <v>4.9782057044050997E-2</v>
      </c>
      <c r="BB340" s="172">
        <v>0</v>
      </c>
      <c r="BC340" s="173">
        <v>0</v>
      </c>
      <c r="BE340" s="169">
        <v>2243.5952381000002</v>
      </c>
      <c r="BF340" s="169">
        <v>1950.9523809499999</v>
      </c>
      <c r="BG340" s="169">
        <v>2048.5</v>
      </c>
      <c r="BH340" s="169">
        <v>2048.5</v>
      </c>
      <c r="BI340" s="169">
        <v>1950.9523809499999</v>
      </c>
      <c r="BJ340" s="169">
        <v>2048.5</v>
      </c>
      <c r="BK340" s="169">
        <v>2146.0476190499999</v>
      </c>
      <c r="BL340" s="169">
        <v>2048.5</v>
      </c>
      <c r="BM340" s="169">
        <v>2048.5</v>
      </c>
      <c r="BN340" s="169">
        <v>2146.0476190499999</v>
      </c>
      <c r="BO340" s="169">
        <v>2048.5</v>
      </c>
      <c r="BP340" s="169">
        <v>2048.5</v>
      </c>
      <c r="BQ340" s="174">
        <v>24777.095238100002</v>
      </c>
    </row>
    <row r="341" spans="11:69" x14ac:dyDescent="0.25">
      <c r="K341" s="165" t="s">
        <v>315</v>
      </c>
      <c r="N341" s="57" t="s">
        <v>820</v>
      </c>
      <c r="V341" s="57" t="s">
        <v>373</v>
      </c>
      <c r="W341" s="57" t="s">
        <v>381</v>
      </c>
      <c r="X341" s="57">
        <v>2</v>
      </c>
      <c r="AB341" s="166" t="s">
        <v>378</v>
      </c>
      <c r="AC341" s="209">
        <v>812202</v>
      </c>
      <c r="AD341" s="210" t="s">
        <v>821</v>
      </c>
      <c r="AE341" s="169">
        <v>0</v>
      </c>
      <c r="AF341" s="38">
        <v>2965</v>
      </c>
      <c r="AG341" s="38">
        <v>2949</v>
      </c>
      <c r="AH341" s="170">
        <v>3017.3975903622922</v>
      </c>
      <c r="AI341" s="171">
        <v>948</v>
      </c>
      <c r="AJ341" s="172">
        <v>2844</v>
      </c>
      <c r="AK341" s="151">
        <v>2640</v>
      </c>
      <c r="AL341" s="172">
        <v>3168</v>
      </c>
      <c r="AM341" s="211">
        <v>2518.4578313400002</v>
      </c>
      <c r="AN341" s="171">
        <v>3138.939759022292</v>
      </c>
      <c r="AO341" s="170">
        <v>3085.7142857142899</v>
      </c>
      <c r="AP341" s="170">
        <v>2866.5714285700001</v>
      </c>
      <c r="AQ341" s="170">
        <v>2866.5714285700005</v>
      </c>
      <c r="AR341" s="172">
        <v>22.571428570000535</v>
      </c>
      <c r="AS341" s="173">
        <v>7.9365079360058134E-3</v>
      </c>
      <c r="AT341" s="172">
        <v>-150.82616179229171</v>
      </c>
      <c r="AU341" s="173">
        <v>-4.9985511446697467E-2</v>
      </c>
      <c r="AV341" s="172">
        <v>-82.428571429999465</v>
      </c>
      <c r="AW341" s="173">
        <v>-2.7951363658867232E-2</v>
      </c>
      <c r="AX341" s="172">
        <v>22.57142857000008</v>
      </c>
      <c r="AY341" s="173">
        <v>7.9365079360056538E-3</v>
      </c>
      <c r="AZ341" s="172">
        <v>-150.82616179229217</v>
      </c>
      <c r="BA341" s="173">
        <v>-4.998551144669762E-2</v>
      </c>
      <c r="BB341" s="172">
        <v>4.5474735088646412E-13</v>
      </c>
      <c r="BC341" s="173">
        <v>1.5863806718861932E-16</v>
      </c>
      <c r="BE341" s="169">
        <v>259.57142857000002</v>
      </c>
      <c r="BF341" s="169">
        <v>225.71428571000001</v>
      </c>
      <c r="BG341" s="169">
        <v>237</v>
      </c>
      <c r="BH341" s="169">
        <v>237</v>
      </c>
      <c r="BI341" s="169">
        <v>225.71428571000001</v>
      </c>
      <c r="BJ341" s="169">
        <v>237</v>
      </c>
      <c r="BK341" s="169">
        <v>248.28571428999999</v>
      </c>
      <c r="BL341" s="169">
        <v>237</v>
      </c>
      <c r="BM341" s="169">
        <v>237</v>
      </c>
      <c r="BN341" s="169">
        <v>248.28571428999999</v>
      </c>
      <c r="BO341" s="169">
        <v>237</v>
      </c>
      <c r="BP341" s="169">
        <v>237</v>
      </c>
      <c r="BQ341" s="174">
        <v>2866.5714285700005</v>
      </c>
    </row>
    <row r="342" spans="11:69" x14ac:dyDescent="0.25">
      <c r="K342" s="165" t="s">
        <v>315</v>
      </c>
      <c r="N342" s="57" t="s">
        <v>822</v>
      </c>
      <c r="V342" s="57" t="s">
        <v>373</v>
      </c>
      <c r="W342" s="57" t="s">
        <v>381</v>
      </c>
      <c r="X342" s="57">
        <v>2</v>
      </c>
      <c r="AB342" s="166" t="s">
        <v>378</v>
      </c>
      <c r="AC342" s="209">
        <v>812210</v>
      </c>
      <c r="AD342" s="210" t="s">
        <v>823</v>
      </c>
      <c r="AE342" s="169">
        <v>0</v>
      </c>
      <c r="AF342" s="38">
        <v>157363</v>
      </c>
      <c r="AG342" s="38">
        <v>180601</v>
      </c>
      <c r="AH342" s="170">
        <v>185768.86746987593</v>
      </c>
      <c r="AI342" s="171">
        <v>60421</v>
      </c>
      <c r="AJ342" s="172">
        <v>181263</v>
      </c>
      <c r="AK342" s="151">
        <v>154428</v>
      </c>
      <c r="AL342" s="172">
        <v>185313.59999999998</v>
      </c>
      <c r="AM342" s="211">
        <v>155051.18072288003</v>
      </c>
      <c r="AN342" s="171">
        <v>185145.6867469959</v>
      </c>
      <c r="AO342" s="170">
        <v>182127.42857142899</v>
      </c>
      <c r="AP342" s="170">
        <v>182701.59523810001</v>
      </c>
      <c r="AQ342" s="170">
        <v>182701.59523810001</v>
      </c>
      <c r="AR342" s="172">
        <v>1438.5952381000097</v>
      </c>
      <c r="AS342" s="173">
        <v>7.9365079365342605E-3</v>
      </c>
      <c r="AT342" s="172">
        <v>-3067.272231775918</v>
      </c>
      <c r="AU342" s="173">
        <v>-1.6511228568873649E-2</v>
      </c>
      <c r="AV342" s="172">
        <v>2100.5952381000097</v>
      </c>
      <c r="AW342" s="173">
        <v>1.1631138466010762E-2</v>
      </c>
      <c r="AX342" s="172">
        <v>1438.5952381000097</v>
      </c>
      <c r="AY342" s="173">
        <v>7.9365079365342605E-3</v>
      </c>
      <c r="AZ342" s="172">
        <v>-3067.272231775918</v>
      </c>
      <c r="BA342" s="173">
        <v>-1.6511228568873649E-2</v>
      </c>
      <c r="BB342" s="172">
        <v>0</v>
      </c>
      <c r="BC342" s="173">
        <v>0</v>
      </c>
      <c r="BE342" s="169">
        <v>16543.845238099999</v>
      </c>
      <c r="BF342" s="169">
        <v>14385.952380949999</v>
      </c>
      <c r="BG342" s="169">
        <v>15105.25</v>
      </c>
      <c r="BH342" s="169">
        <v>15105.25</v>
      </c>
      <c r="BI342" s="169">
        <v>14385.952380949999</v>
      </c>
      <c r="BJ342" s="169">
        <v>15105.25</v>
      </c>
      <c r="BK342" s="169">
        <v>15824.547619050001</v>
      </c>
      <c r="BL342" s="169">
        <v>15105.25</v>
      </c>
      <c r="BM342" s="169">
        <v>15105.25</v>
      </c>
      <c r="BN342" s="169">
        <v>15824.547619050001</v>
      </c>
      <c r="BO342" s="169">
        <v>15105.25</v>
      </c>
      <c r="BP342" s="169">
        <v>15105.25</v>
      </c>
      <c r="BQ342" s="174">
        <v>182701.59523810001</v>
      </c>
    </row>
    <row r="343" spans="11:69" x14ac:dyDescent="0.25">
      <c r="K343" s="165" t="s">
        <v>315</v>
      </c>
      <c r="N343" s="57" t="s">
        <v>824</v>
      </c>
      <c r="V343" s="57" t="s">
        <v>373</v>
      </c>
      <c r="W343" s="57" t="s">
        <v>381</v>
      </c>
      <c r="X343" s="57">
        <v>2</v>
      </c>
      <c r="AB343" s="166" t="s">
        <v>378</v>
      </c>
      <c r="AC343" s="209">
        <v>812288</v>
      </c>
      <c r="AD343" s="210" t="s">
        <v>825</v>
      </c>
      <c r="AE343" s="169">
        <v>0</v>
      </c>
      <c r="AF343" s="38">
        <v>3788</v>
      </c>
      <c r="AG343" s="38">
        <v>4171</v>
      </c>
      <c r="AH343" s="170">
        <v>3841.5662650620548</v>
      </c>
      <c r="AI343" s="171">
        <v>1608</v>
      </c>
      <c r="AJ343" s="172">
        <v>4824</v>
      </c>
      <c r="AK343" s="151">
        <v>3473</v>
      </c>
      <c r="AL343" s="172">
        <v>4167.6000000000004</v>
      </c>
      <c r="AM343" s="211">
        <v>3206.3466464399999</v>
      </c>
      <c r="AN343" s="171">
        <v>4108.2196186220553</v>
      </c>
      <c r="AO343" s="170">
        <v>4165.7142857142899</v>
      </c>
      <c r="AP343" s="170">
        <v>2550.1428571450001</v>
      </c>
      <c r="AQ343" s="170">
        <v>2550.1428571450001</v>
      </c>
      <c r="AR343" s="172">
        <v>-2273.8571428549999</v>
      </c>
      <c r="AS343" s="173">
        <v>-0.47136342098984241</v>
      </c>
      <c r="AT343" s="172">
        <v>-1291.4234079170546</v>
      </c>
      <c r="AU343" s="173">
        <v>-0.33617106117944151</v>
      </c>
      <c r="AV343" s="172">
        <v>-1620.8571428549999</v>
      </c>
      <c r="AW343" s="173">
        <v>-0.38860156865380002</v>
      </c>
      <c r="AX343" s="172">
        <v>-2273.8571428549999</v>
      </c>
      <c r="AY343" s="173">
        <v>-0.47136342098984241</v>
      </c>
      <c r="AZ343" s="172">
        <v>-1291.4234079170546</v>
      </c>
      <c r="BA343" s="173">
        <v>-0.33617106117944151</v>
      </c>
      <c r="BB343" s="172">
        <v>0</v>
      </c>
      <c r="BC343" s="173">
        <v>0</v>
      </c>
      <c r="BE343" s="169">
        <v>383</v>
      </c>
      <c r="BF343" s="169">
        <v>42</v>
      </c>
      <c r="BG343" s="169">
        <v>42</v>
      </c>
      <c r="BH343" s="169">
        <v>42</v>
      </c>
      <c r="BI343" s="169">
        <v>42</v>
      </c>
      <c r="BJ343" s="169">
        <v>383</v>
      </c>
      <c r="BK343" s="169">
        <v>383</v>
      </c>
      <c r="BL343" s="169">
        <v>383</v>
      </c>
      <c r="BM343" s="169">
        <v>383</v>
      </c>
      <c r="BN343" s="169">
        <v>383</v>
      </c>
      <c r="BO343" s="169">
        <v>383</v>
      </c>
      <c r="BP343" s="169">
        <v>-298.85714285500001</v>
      </c>
      <c r="BQ343" s="174">
        <v>2550.1428571450001</v>
      </c>
    </row>
    <row r="344" spans="11:69" x14ac:dyDescent="0.25">
      <c r="K344" s="165" t="s">
        <v>315</v>
      </c>
      <c r="N344" s="57" t="s">
        <v>826</v>
      </c>
      <c r="V344" s="57" t="s">
        <v>373</v>
      </c>
      <c r="W344" s="57" t="s">
        <v>381</v>
      </c>
      <c r="X344" s="57">
        <v>2</v>
      </c>
      <c r="AB344" s="166" t="s">
        <v>378</v>
      </c>
      <c r="AC344" s="209">
        <v>812289</v>
      </c>
      <c r="AD344" s="210" t="s">
        <v>827</v>
      </c>
      <c r="AE344" s="169">
        <v>0</v>
      </c>
      <c r="AF344" s="38">
        <v>9351</v>
      </c>
      <c r="AG344" s="38">
        <v>12807</v>
      </c>
      <c r="AH344" s="170">
        <v>11488.409638550831</v>
      </c>
      <c r="AI344" s="171">
        <v>4161</v>
      </c>
      <c r="AJ344" s="172">
        <v>12483</v>
      </c>
      <c r="AK344" s="151">
        <v>10952</v>
      </c>
      <c r="AL344" s="172">
        <v>13142.400000000001</v>
      </c>
      <c r="AM344" s="211">
        <v>9588.7513518399974</v>
      </c>
      <c r="AN344" s="171">
        <v>12851.658286710834</v>
      </c>
      <c r="AO344" s="170">
        <v>12708</v>
      </c>
      <c r="AP344" s="170">
        <v>12582.07142857</v>
      </c>
      <c r="AQ344" s="170">
        <v>12582.07142857</v>
      </c>
      <c r="AR344" s="172">
        <v>99.071428569999625</v>
      </c>
      <c r="AS344" s="173">
        <v>7.9365079363934651E-3</v>
      </c>
      <c r="AT344" s="172">
        <v>1093.6617900191686</v>
      </c>
      <c r="AU344" s="173">
        <v>9.5196970201101322E-2</v>
      </c>
      <c r="AV344" s="172">
        <v>-224.92857143000037</v>
      </c>
      <c r="AW344" s="173">
        <v>-1.7562939910205386E-2</v>
      </c>
      <c r="AX344" s="172">
        <v>99.071428569999625</v>
      </c>
      <c r="AY344" s="173">
        <v>7.9365079363934651E-3</v>
      </c>
      <c r="AZ344" s="172">
        <v>1093.6617900191686</v>
      </c>
      <c r="BA344" s="173">
        <v>9.5196970201101322E-2</v>
      </c>
      <c r="BB344" s="172">
        <v>0</v>
      </c>
      <c r="BC344" s="173">
        <v>0</v>
      </c>
      <c r="BE344" s="169">
        <v>1139.3214285700001</v>
      </c>
      <c r="BF344" s="169">
        <v>990.71428571000001</v>
      </c>
      <c r="BG344" s="169">
        <v>1040.25</v>
      </c>
      <c r="BH344" s="169">
        <v>1040.25</v>
      </c>
      <c r="BI344" s="169">
        <v>990.71428571000001</v>
      </c>
      <c r="BJ344" s="169">
        <v>1040.25</v>
      </c>
      <c r="BK344" s="169">
        <v>1089.78571429</v>
      </c>
      <c r="BL344" s="169">
        <v>1040.25</v>
      </c>
      <c r="BM344" s="169">
        <v>1040.25</v>
      </c>
      <c r="BN344" s="169">
        <v>1089.78571429</v>
      </c>
      <c r="BO344" s="169">
        <v>1040.25</v>
      </c>
      <c r="BP344" s="169">
        <v>1040.25</v>
      </c>
      <c r="BQ344" s="174">
        <v>12582.07142857</v>
      </c>
    </row>
    <row r="345" spans="11:69" x14ac:dyDescent="0.25">
      <c r="K345" s="165" t="s">
        <v>315</v>
      </c>
      <c r="N345" s="57" t="s">
        <v>828</v>
      </c>
      <c r="V345" s="57" t="s">
        <v>373</v>
      </c>
      <c r="W345" s="57" t="s">
        <v>381</v>
      </c>
      <c r="X345" s="57">
        <v>2</v>
      </c>
      <c r="AB345" s="166" t="s">
        <v>378</v>
      </c>
      <c r="AC345" s="209">
        <v>812292</v>
      </c>
      <c r="AD345" s="210" t="s">
        <v>829</v>
      </c>
      <c r="AE345" s="169">
        <v>0</v>
      </c>
      <c r="AF345" s="38">
        <v>3972</v>
      </c>
      <c r="AG345" s="38">
        <v>4450</v>
      </c>
      <c r="AH345" s="170">
        <v>5597.1325301241104</v>
      </c>
      <c r="AI345" s="171">
        <v>1778</v>
      </c>
      <c r="AJ345" s="172">
        <v>5334</v>
      </c>
      <c r="AK345" s="151">
        <v>4767</v>
      </c>
      <c r="AL345" s="172">
        <v>5720.4</v>
      </c>
      <c r="AM345" s="211">
        <v>4671.6224267199996</v>
      </c>
      <c r="AN345" s="171">
        <v>5692.5101034041109</v>
      </c>
      <c r="AO345" s="170">
        <v>5533.7142857142899</v>
      </c>
      <c r="AP345" s="170">
        <v>6774.1799999958002</v>
      </c>
      <c r="AQ345" s="170">
        <v>6774.1799999957993</v>
      </c>
      <c r="AR345" s="172">
        <v>1440.1799999957993</v>
      </c>
      <c r="AS345" s="173">
        <v>0.26999999999921248</v>
      </c>
      <c r="AT345" s="172">
        <v>1177.0474698716889</v>
      </c>
      <c r="AU345" s="173">
        <v>0.21029472922728687</v>
      </c>
      <c r="AV345" s="172">
        <v>2324.1799999957993</v>
      </c>
      <c r="AW345" s="173">
        <v>0.52228764044849418</v>
      </c>
      <c r="AX345" s="172">
        <v>1440.1799999958002</v>
      </c>
      <c r="AY345" s="173">
        <v>0.26999999999921265</v>
      </c>
      <c r="AZ345" s="172">
        <v>1177.0474698716898</v>
      </c>
      <c r="BA345" s="173">
        <v>0.21029472922728704</v>
      </c>
      <c r="BB345" s="172">
        <v>-9.0949470177292824E-13</v>
      </c>
      <c r="BC345" s="173">
        <v>-1.3425901020839306E-16</v>
      </c>
      <c r="BE345" s="169">
        <v>613.41</v>
      </c>
      <c r="BF345" s="169">
        <v>533.4</v>
      </c>
      <c r="BG345" s="169">
        <v>560.07000000000005</v>
      </c>
      <c r="BH345" s="169">
        <v>560.07000000000005</v>
      </c>
      <c r="BI345" s="169">
        <v>533.4</v>
      </c>
      <c r="BJ345" s="169">
        <v>560.07000000000005</v>
      </c>
      <c r="BK345" s="169">
        <v>586.74</v>
      </c>
      <c r="BL345" s="169">
        <v>560.07000000000005</v>
      </c>
      <c r="BM345" s="169">
        <v>560.07000000000005</v>
      </c>
      <c r="BN345" s="169">
        <v>586.74</v>
      </c>
      <c r="BO345" s="169">
        <v>560.07000000000005</v>
      </c>
      <c r="BP345" s="169">
        <v>560.0699999958</v>
      </c>
      <c r="BQ345" s="174">
        <v>6774.1799999957993</v>
      </c>
    </row>
    <row r="346" spans="11:69" x14ac:dyDescent="0.25">
      <c r="K346" s="165" t="s">
        <v>315</v>
      </c>
      <c r="N346" s="57" t="s">
        <v>830</v>
      </c>
      <c r="V346" s="57" t="s">
        <v>373</v>
      </c>
      <c r="W346" s="57" t="s">
        <v>381</v>
      </c>
      <c r="X346" s="57">
        <v>2</v>
      </c>
      <c r="AB346" s="166" t="s">
        <v>378</v>
      </c>
      <c r="AC346" s="209">
        <v>812293</v>
      </c>
      <c r="AD346" s="210" t="s">
        <v>831</v>
      </c>
      <c r="AE346" s="169">
        <v>0</v>
      </c>
      <c r="AF346" s="38">
        <v>3094</v>
      </c>
      <c r="AG346" s="38">
        <v>3918</v>
      </c>
      <c r="AH346" s="170">
        <v>3534.9879518114617</v>
      </c>
      <c r="AI346" s="171">
        <v>1481</v>
      </c>
      <c r="AJ346" s="172">
        <v>4443</v>
      </c>
      <c r="AK346" s="151">
        <v>3593</v>
      </c>
      <c r="AL346" s="172">
        <v>4311.6000000000004</v>
      </c>
      <c r="AM346" s="211">
        <v>2950.4623849999998</v>
      </c>
      <c r="AN346" s="171">
        <v>4177.5255668114623</v>
      </c>
      <c r="AO346" s="170">
        <v>4340.5714285714303</v>
      </c>
      <c r="AP346" s="170">
        <v>4278.2619047600001</v>
      </c>
      <c r="AQ346" s="170">
        <v>4278.2619047600001</v>
      </c>
      <c r="AR346" s="172">
        <v>-164.73809523999989</v>
      </c>
      <c r="AS346" s="173">
        <v>-3.707812181859102E-2</v>
      </c>
      <c r="AT346" s="172">
        <v>743.27395294853841</v>
      </c>
      <c r="AU346" s="173">
        <v>0.21026208945568164</v>
      </c>
      <c r="AV346" s="172">
        <v>360.26190476000011</v>
      </c>
      <c r="AW346" s="173">
        <v>9.195046063297603E-2</v>
      </c>
      <c r="AX346" s="172">
        <v>-164.73809523999989</v>
      </c>
      <c r="AY346" s="173">
        <v>-3.707812181859102E-2</v>
      </c>
      <c r="AZ346" s="172">
        <v>743.27395294853841</v>
      </c>
      <c r="BA346" s="173">
        <v>0.21026208945568164</v>
      </c>
      <c r="BB346" s="172">
        <v>0</v>
      </c>
      <c r="BC346" s="173">
        <v>0</v>
      </c>
      <c r="BE346" s="169">
        <v>387.40166854</v>
      </c>
      <c r="BF346" s="169">
        <v>336.87101611999998</v>
      </c>
      <c r="BG346" s="169">
        <v>353.71456692999999</v>
      </c>
      <c r="BH346" s="169">
        <v>353.71456692999999</v>
      </c>
      <c r="BI346" s="169">
        <v>336.87101611999998</v>
      </c>
      <c r="BJ346" s="169">
        <v>353.71456692999999</v>
      </c>
      <c r="BK346" s="169">
        <v>370.55811774</v>
      </c>
      <c r="BL346" s="169">
        <v>353.71456692999999</v>
      </c>
      <c r="BM346" s="169">
        <v>353.71456692999999</v>
      </c>
      <c r="BN346" s="169">
        <v>370.55811774</v>
      </c>
      <c r="BO346" s="169">
        <v>353.71456692999999</v>
      </c>
      <c r="BP346" s="169">
        <v>353.714566920001</v>
      </c>
      <c r="BQ346" s="174">
        <v>4278.2619047600001</v>
      </c>
    </row>
    <row r="347" spans="11:69" x14ac:dyDescent="0.25">
      <c r="K347" s="165" t="s">
        <v>315</v>
      </c>
      <c r="N347" s="57" t="s">
        <v>832</v>
      </c>
      <c r="V347" s="57" t="s">
        <v>373</v>
      </c>
      <c r="W347" s="57" t="s">
        <v>381</v>
      </c>
      <c r="X347" s="57">
        <v>2</v>
      </c>
      <c r="AB347" s="166" t="s">
        <v>378</v>
      </c>
      <c r="AC347" s="209">
        <v>812294</v>
      </c>
      <c r="AD347" s="210" t="s">
        <v>833</v>
      </c>
      <c r="AE347" s="169">
        <v>0</v>
      </c>
      <c r="AF347" s="38">
        <v>12377</v>
      </c>
      <c r="AG347" s="38">
        <v>15606</v>
      </c>
      <c r="AH347" s="170">
        <v>14162.518072287832</v>
      </c>
      <c r="AI347" s="171">
        <v>5473</v>
      </c>
      <c r="AJ347" s="172">
        <v>16419</v>
      </c>
      <c r="AK347" s="151">
        <v>14113</v>
      </c>
      <c r="AL347" s="172">
        <v>16935.599999999999</v>
      </c>
      <c r="AM347" s="211">
        <v>11820.684375300001</v>
      </c>
      <c r="AN347" s="171">
        <v>16454.833696987829</v>
      </c>
      <c r="AO347" s="170">
        <v>16584</v>
      </c>
      <c r="AP347" s="170">
        <v>15949.30952381</v>
      </c>
      <c r="AQ347" s="170">
        <v>15949.309523810001</v>
      </c>
      <c r="AR347" s="172">
        <v>-469.69047618999866</v>
      </c>
      <c r="AS347" s="173">
        <v>-2.8606521480601662E-2</v>
      </c>
      <c r="AT347" s="172">
        <v>1786.7914515221692</v>
      </c>
      <c r="AU347" s="173">
        <v>0.12616340133880785</v>
      </c>
      <c r="AV347" s="172">
        <v>343.30952381000134</v>
      </c>
      <c r="AW347" s="173">
        <v>2.1998559772523473E-2</v>
      </c>
      <c r="AX347" s="172">
        <v>-469.69047619000048</v>
      </c>
      <c r="AY347" s="173">
        <v>-2.860652148060177E-2</v>
      </c>
      <c r="AZ347" s="172">
        <v>1786.7914515221673</v>
      </c>
      <c r="BA347" s="173">
        <v>0.12616340133880774</v>
      </c>
      <c r="BB347" s="172">
        <v>1.8189894035458565E-12</v>
      </c>
      <c r="BC347" s="173">
        <v>1.1404815994262132E-16</v>
      </c>
      <c r="BE347" s="169">
        <v>1444.2288151499999</v>
      </c>
      <c r="BF347" s="169">
        <v>1255.8511436100002</v>
      </c>
      <c r="BG347" s="169">
        <v>1318.6437007899999</v>
      </c>
      <c r="BH347" s="169">
        <v>1318.6437007899999</v>
      </c>
      <c r="BI347" s="169">
        <v>1255.8511436100002</v>
      </c>
      <c r="BJ347" s="169">
        <v>1318.6437007899999</v>
      </c>
      <c r="BK347" s="169">
        <v>1381.43625797</v>
      </c>
      <c r="BL347" s="169">
        <v>1318.6437007899999</v>
      </c>
      <c r="BM347" s="169">
        <v>1318.6437007899999</v>
      </c>
      <c r="BN347" s="169">
        <v>1381.43625797</v>
      </c>
      <c r="BO347" s="169">
        <v>1318.6437007899999</v>
      </c>
      <c r="BP347" s="169">
        <v>1318.64370076</v>
      </c>
      <c r="BQ347" s="174">
        <v>15949.309523810001</v>
      </c>
    </row>
    <row r="348" spans="11:69" x14ac:dyDescent="0.25">
      <c r="K348" s="165" t="s">
        <v>315</v>
      </c>
      <c r="N348" s="57" t="s">
        <v>834</v>
      </c>
      <c r="V348" s="57" t="s">
        <v>373</v>
      </c>
      <c r="W348" s="57" t="s">
        <v>381</v>
      </c>
      <c r="X348" s="57">
        <v>2</v>
      </c>
      <c r="AB348" s="166" t="s">
        <v>378</v>
      </c>
      <c r="AC348" s="209">
        <v>812295</v>
      </c>
      <c r="AD348" s="210" t="s">
        <v>835</v>
      </c>
      <c r="AE348" s="169">
        <v>0</v>
      </c>
      <c r="AF348" s="38">
        <v>1121</v>
      </c>
      <c r="AG348" s="38">
        <v>1161</v>
      </c>
      <c r="AH348" s="170">
        <v>1091.1084337369962</v>
      </c>
      <c r="AI348" s="171">
        <v>275</v>
      </c>
      <c r="AJ348" s="172">
        <v>825</v>
      </c>
      <c r="AK348" s="151">
        <v>827</v>
      </c>
      <c r="AL348" s="172">
        <v>992.40000000000009</v>
      </c>
      <c r="AM348" s="211">
        <v>910.68892896</v>
      </c>
      <c r="AN348" s="171">
        <v>1007.4195047769962</v>
      </c>
      <c r="AO348" s="170">
        <v>918.857142857143</v>
      </c>
      <c r="AP348" s="170">
        <v>816</v>
      </c>
      <c r="AQ348" s="170">
        <v>816</v>
      </c>
      <c r="AR348" s="172">
        <v>-9</v>
      </c>
      <c r="AS348" s="173">
        <v>-1.090909090909091E-2</v>
      </c>
      <c r="AT348" s="172">
        <v>-275.10843373699618</v>
      </c>
      <c r="AU348" s="173">
        <v>-0.25213665776073463</v>
      </c>
      <c r="AV348" s="172">
        <v>-345</v>
      </c>
      <c r="AW348" s="173">
        <v>-0.29715762273901808</v>
      </c>
      <c r="AX348" s="172">
        <v>-9</v>
      </c>
      <c r="AY348" s="173">
        <v>-1.090909090909091E-2</v>
      </c>
      <c r="AZ348" s="172">
        <v>-275.10843373699618</v>
      </c>
      <c r="BA348" s="173">
        <v>-0.25213665776073463</v>
      </c>
      <c r="BB348" s="172">
        <v>0</v>
      </c>
      <c r="BC348" s="173">
        <v>0</v>
      </c>
      <c r="BE348" s="169">
        <v>73.889763779999996</v>
      </c>
      <c r="BF348" s="169">
        <v>64.251968500000004</v>
      </c>
      <c r="BG348" s="169">
        <v>67.464566930000004</v>
      </c>
      <c r="BH348" s="169">
        <v>67.464566930000004</v>
      </c>
      <c r="BI348" s="169">
        <v>64.251968500000004</v>
      </c>
      <c r="BJ348" s="169">
        <v>67.464566930000004</v>
      </c>
      <c r="BK348" s="169">
        <v>70.677165349999996</v>
      </c>
      <c r="BL348" s="169">
        <v>67.464566930000004</v>
      </c>
      <c r="BM348" s="169">
        <v>67.464566930000004</v>
      </c>
      <c r="BN348" s="169">
        <v>70.677165349999996</v>
      </c>
      <c r="BO348" s="169">
        <v>67.464566930000004</v>
      </c>
      <c r="BP348" s="169">
        <v>67.464566939999898</v>
      </c>
      <c r="BQ348" s="174">
        <v>816</v>
      </c>
    </row>
    <row r="349" spans="11:69" x14ac:dyDescent="0.25">
      <c r="K349" s="165" t="s">
        <v>315</v>
      </c>
      <c r="N349" s="57" t="s">
        <v>836</v>
      </c>
      <c r="V349" s="57" t="s">
        <v>373</v>
      </c>
      <c r="W349" s="57" t="s">
        <v>381</v>
      </c>
      <c r="X349" s="57">
        <v>2</v>
      </c>
      <c r="AB349" s="166" t="s">
        <v>378</v>
      </c>
      <c r="AC349" s="209">
        <v>812296</v>
      </c>
      <c r="AD349" s="210" t="s">
        <v>837</v>
      </c>
      <c r="AE349" s="169">
        <v>0</v>
      </c>
      <c r="AF349" s="38">
        <v>28136</v>
      </c>
      <c r="AG349" s="38">
        <v>34040</v>
      </c>
      <c r="AH349" s="170">
        <v>30594.626506024822</v>
      </c>
      <c r="AI349" s="171">
        <v>11265</v>
      </c>
      <c r="AJ349" s="172">
        <v>33795</v>
      </c>
      <c r="AK349" s="151">
        <v>28560</v>
      </c>
      <c r="AL349" s="172">
        <v>34272</v>
      </c>
      <c r="AM349" s="211">
        <v>25535.672516840001</v>
      </c>
      <c r="AN349" s="171">
        <v>33618.953989184825</v>
      </c>
      <c r="AO349" s="170">
        <v>33768</v>
      </c>
      <c r="AP349" s="170">
        <v>33663.214285709997</v>
      </c>
      <c r="AQ349" s="170">
        <v>33663.214285709997</v>
      </c>
      <c r="AR349" s="172">
        <v>-131.78571429000294</v>
      </c>
      <c r="AS349" s="173">
        <v>-3.8995624882379922E-3</v>
      </c>
      <c r="AT349" s="172">
        <v>3068.5877796851746</v>
      </c>
      <c r="AU349" s="173">
        <v>0.10029825920839058</v>
      </c>
      <c r="AV349" s="172">
        <v>-376.78571429000294</v>
      </c>
      <c r="AW349" s="173">
        <v>-1.1068910525558253E-2</v>
      </c>
      <c r="AX349" s="172">
        <v>-131.78571429000294</v>
      </c>
      <c r="AY349" s="173">
        <v>-3.8995624882379922E-3</v>
      </c>
      <c r="AZ349" s="172">
        <v>3068.5877796851746</v>
      </c>
      <c r="BA349" s="173">
        <v>0.10029825920839058</v>
      </c>
      <c r="BB349" s="172">
        <v>0</v>
      </c>
      <c r="BC349" s="173">
        <v>0</v>
      </c>
      <c r="BE349" s="169">
        <v>3048.2438132699999</v>
      </c>
      <c r="BF349" s="169">
        <v>2650.64679415</v>
      </c>
      <c r="BG349" s="169">
        <v>2783.1791338600001</v>
      </c>
      <c r="BH349" s="169">
        <v>2783.1791338600001</v>
      </c>
      <c r="BI349" s="169">
        <v>2650.64679415</v>
      </c>
      <c r="BJ349" s="169">
        <v>2783.1791338600001</v>
      </c>
      <c r="BK349" s="169">
        <v>2915.7114735700002</v>
      </c>
      <c r="BL349" s="169">
        <v>2783.1791338600001</v>
      </c>
      <c r="BM349" s="169">
        <v>2783.1791338600001</v>
      </c>
      <c r="BN349" s="169">
        <v>2915.7114735700002</v>
      </c>
      <c r="BO349" s="169">
        <v>2783.1791338600001</v>
      </c>
      <c r="BP349" s="169">
        <v>2783.1791338399898</v>
      </c>
      <c r="BQ349" s="174">
        <v>33663.214285709997</v>
      </c>
    </row>
    <row r="350" spans="11:69" x14ac:dyDescent="0.25">
      <c r="K350" s="165" t="s">
        <v>315</v>
      </c>
      <c r="N350" s="57" t="s">
        <v>838</v>
      </c>
      <c r="V350" s="57" t="s">
        <v>373</v>
      </c>
      <c r="W350" s="57" t="s">
        <v>381</v>
      </c>
      <c r="X350" s="57">
        <v>2</v>
      </c>
      <c r="AB350" s="166" t="s">
        <v>378</v>
      </c>
      <c r="AC350" s="209">
        <v>812297</v>
      </c>
      <c r="AD350" s="210" t="s">
        <v>839</v>
      </c>
      <c r="AE350" s="169">
        <v>0</v>
      </c>
      <c r="AF350" s="38">
        <v>7140</v>
      </c>
      <c r="AG350" s="38">
        <v>8924</v>
      </c>
      <c r="AH350" s="170">
        <v>8227.1084337369957</v>
      </c>
      <c r="AI350" s="171">
        <v>2825</v>
      </c>
      <c r="AJ350" s="172">
        <v>8475</v>
      </c>
      <c r="AK350" s="151">
        <v>7385</v>
      </c>
      <c r="AL350" s="172">
        <v>8862</v>
      </c>
      <c r="AM350" s="211">
        <v>6866.7204249999986</v>
      </c>
      <c r="AN350" s="171">
        <v>8745.388008736998</v>
      </c>
      <c r="AO350" s="170">
        <v>8693.1428571428605</v>
      </c>
      <c r="AP350" s="170">
        <v>8916.2619047600001</v>
      </c>
      <c r="AQ350" s="170">
        <v>8916.2619047600001</v>
      </c>
      <c r="AR350" s="172">
        <v>441.26190476000011</v>
      </c>
      <c r="AS350" s="173">
        <v>5.2066301446607684E-2</v>
      </c>
      <c r="AT350" s="172">
        <v>689.15347102300439</v>
      </c>
      <c r="AU350" s="173">
        <v>8.3766183048832196E-2</v>
      </c>
      <c r="AV350" s="172">
        <v>-7.7380952399998932</v>
      </c>
      <c r="AW350" s="173">
        <v>-8.671106275212789E-4</v>
      </c>
      <c r="AX350" s="172">
        <v>441.26190476000011</v>
      </c>
      <c r="AY350" s="173">
        <v>5.2066301446607684E-2</v>
      </c>
      <c r="AZ350" s="172">
        <v>689.15347102300439</v>
      </c>
      <c r="BA350" s="173">
        <v>8.3766183048832196E-2</v>
      </c>
      <c r="BB350" s="172">
        <v>0</v>
      </c>
      <c r="BC350" s="173">
        <v>0</v>
      </c>
      <c r="BE350" s="169">
        <v>807.37804648999997</v>
      </c>
      <c r="BF350" s="169">
        <v>702.06786652000005</v>
      </c>
      <c r="BG350" s="169">
        <v>737.17125983999995</v>
      </c>
      <c r="BH350" s="169">
        <v>737.17125983999995</v>
      </c>
      <c r="BI350" s="169">
        <v>702.06786652000005</v>
      </c>
      <c r="BJ350" s="169">
        <v>737.17125983999995</v>
      </c>
      <c r="BK350" s="169">
        <v>772.27465316999997</v>
      </c>
      <c r="BL350" s="169">
        <v>737.17125983999995</v>
      </c>
      <c r="BM350" s="169">
        <v>737.17125983999995</v>
      </c>
      <c r="BN350" s="169">
        <v>772.27465316999997</v>
      </c>
      <c r="BO350" s="169">
        <v>737.17125983999995</v>
      </c>
      <c r="BP350" s="169">
        <v>737.17125985000098</v>
      </c>
      <c r="BQ350" s="174">
        <v>8916.2619047600001</v>
      </c>
    </row>
    <row r="351" spans="11:69" x14ac:dyDescent="0.25">
      <c r="K351" s="165" t="s">
        <v>315</v>
      </c>
      <c r="N351" s="57" t="s">
        <v>840</v>
      </c>
      <c r="V351" s="57" t="s">
        <v>373</v>
      </c>
      <c r="W351" s="57" t="s">
        <v>381</v>
      </c>
      <c r="X351" s="57">
        <v>2</v>
      </c>
      <c r="AB351" s="166" t="s">
        <v>378</v>
      </c>
      <c r="AC351" s="209">
        <v>812298</v>
      </c>
      <c r="AD351" s="210" t="s">
        <v>841</v>
      </c>
      <c r="AE351" s="169">
        <v>0</v>
      </c>
      <c r="AF351" s="38">
        <v>7512</v>
      </c>
      <c r="AG351" s="38">
        <v>9347</v>
      </c>
      <c r="AH351" s="170">
        <v>8592.0722891613441</v>
      </c>
      <c r="AI351" s="171">
        <v>3033</v>
      </c>
      <c r="AJ351" s="172">
        <v>9099</v>
      </c>
      <c r="AK351" s="151">
        <v>7647</v>
      </c>
      <c r="AL351" s="172">
        <v>9176.4000000000015</v>
      </c>
      <c r="AM351" s="211">
        <v>7171.3359263800012</v>
      </c>
      <c r="AN351" s="171">
        <v>9067.7363627813429</v>
      </c>
      <c r="AO351" s="170">
        <v>9193.7142857142899</v>
      </c>
      <c r="AP351" s="170">
        <v>9177.2142857100007</v>
      </c>
      <c r="AQ351" s="170">
        <v>9177.2142857100007</v>
      </c>
      <c r="AR351" s="172">
        <v>78.214285710000695</v>
      </c>
      <c r="AS351" s="173">
        <v>8.5959210583581372E-3</v>
      </c>
      <c r="AT351" s="172">
        <v>585.14199654865661</v>
      </c>
      <c r="AU351" s="173">
        <v>6.8102545795243913E-2</v>
      </c>
      <c r="AV351" s="172">
        <v>-169.78571428999931</v>
      </c>
      <c r="AW351" s="173">
        <v>-1.8164728179094824E-2</v>
      </c>
      <c r="AX351" s="172">
        <v>78.214285710000695</v>
      </c>
      <c r="AY351" s="173">
        <v>8.5959210583581372E-3</v>
      </c>
      <c r="AZ351" s="172">
        <v>585.14199654865661</v>
      </c>
      <c r="BA351" s="173">
        <v>6.8102545795243913E-2</v>
      </c>
      <c r="BB351" s="172">
        <v>0</v>
      </c>
      <c r="BC351" s="173">
        <v>0</v>
      </c>
      <c r="BE351" s="169">
        <v>831.0075928</v>
      </c>
      <c r="BF351" s="169">
        <v>722.61529809000001</v>
      </c>
      <c r="BG351" s="169">
        <v>758.74606299000004</v>
      </c>
      <c r="BH351" s="169">
        <v>758.74606299000004</v>
      </c>
      <c r="BI351" s="169">
        <v>722.61529809000001</v>
      </c>
      <c r="BJ351" s="169">
        <v>758.74606299000004</v>
      </c>
      <c r="BK351" s="169">
        <v>794.87682789999997</v>
      </c>
      <c r="BL351" s="169">
        <v>758.74606299000004</v>
      </c>
      <c r="BM351" s="169">
        <v>758.74606299000004</v>
      </c>
      <c r="BN351" s="169">
        <v>794.87682789999997</v>
      </c>
      <c r="BO351" s="169">
        <v>758.74606299000004</v>
      </c>
      <c r="BP351" s="169">
        <v>758.74606299000197</v>
      </c>
      <c r="BQ351" s="174">
        <v>9177.2142857100007</v>
      </c>
    </row>
    <row r="352" spans="11:69" x14ac:dyDescent="0.25">
      <c r="K352" s="165" t="s">
        <v>315</v>
      </c>
      <c r="N352" s="57" t="s">
        <v>842</v>
      </c>
      <c r="V352" s="57" t="s">
        <v>373</v>
      </c>
      <c r="W352" s="57" t="s">
        <v>381</v>
      </c>
      <c r="X352" s="57">
        <v>2</v>
      </c>
      <c r="AB352" s="166" t="s">
        <v>378</v>
      </c>
      <c r="AC352" s="209">
        <v>812299</v>
      </c>
      <c r="AD352" s="210" t="s">
        <v>843</v>
      </c>
      <c r="AE352" s="169">
        <v>0</v>
      </c>
      <c r="AF352" s="38">
        <v>127772.2</v>
      </c>
      <c r="AG352" s="38">
        <v>141659.4</v>
      </c>
      <c r="AH352" s="170">
        <v>145483.1855421637</v>
      </c>
      <c r="AI352" s="171">
        <v>49532.9</v>
      </c>
      <c r="AJ352" s="172">
        <v>148598.70000000001</v>
      </c>
      <c r="AK352" s="151">
        <v>122059.6</v>
      </c>
      <c r="AL352" s="172">
        <v>146471.52000000002</v>
      </c>
      <c r="AM352" s="211">
        <v>121426.9107675</v>
      </c>
      <c r="AN352" s="171">
        <v>146115.87477466371</v>
      </c>
      <c r="AO352" s="170">
        <v>148179.6</v>
      </c>
      <c r="AP352" s="170">
        <v>149796.05476192001</v>
      </c>
      <c r="AQ352" s="170">
        <v>149796.05476192001</v>
      </c>
      <c r="AR352" s="172">
        <v>1197.3547619199962</v>
      </c>
      <c r="AS352" s="173">
        <v>8.0576395481252276E-3</v>
      </c>
      <c r="AT352" s="172">
        <v>4312.8692197563068</v>
      </c>
      <c r="AU352" s="173">
        <v>2.9645138740149169E-2</v>
      </c>
      <c r="AV352" s="172">
        <v>8136.6547619200137</v>
      </c>
      <c r="AW352" s="173">
        <v>5.743815632368917E-2</v>
      </c>
      <c r="AX352" s="172">
        <v>1197.3547619199962</v>
      </c>
      <c r="AY352" s="173">
        <v>8.0576395481252276E-3</v>
      </c>
      <c r="AZ352" s="172">
        <v>4312.8692197563068</v>
      </c>
      <c r="BA352" s="173">
        <v>2.9645138740149169E-2</v>
      </c>
      <c r="BB352" s="172">
        <v>0</v>
      </c>
      <c r="BC352" s="173">
        <v>0</v>
      </c>
      <c r="BE352" s="169">
        <v>13564.209683179999</v>
      </c>
      <c r="BF352" s="169">
        <v>11794.96494188</v>
      </c>
      <c r="BG352" s="169">
        <v>12384.713188979998</v>
      </c>
      <c r="BH352" s="169">
        <v>12384.713188979998</v>
      </c>
      <c r="BI352" s="169">
        <v>11794.96494188</v>
      </c>
      <c r="BJ352" s="169">
        <v>12384.713188979998</v>
      </c>
      <c r="BK352" s="169">
        <v>12974.46143607</v>
      </c>
      <c r="BL352" s="169">
        <v>12384.713188979998</v>
      </c>
      <c r="BM352" s="169">
        <v>12384.713188979998</v>
      </c>
      <c r="BN352" s="169">
        <v>12974.46143607</v>
      </c>
      <c r="BO352" s="169">
        <v>12384.713188979998</v>
      </c>
      <c r="BP352" s="169">
        <v>12384.713188959999</v>
      </c>
      <c r="BQ352" s="174">
        <v>149796.05476192001</v>
      </c>
    </row>
    <row r="353" spans="11:69" x14ac:dyDescent="0.25">
      <c r="K353" s="165" t="s">
        <v>315</v>
      </c>
      <c r="N353" s="57" t="s">
        <v>844</v>
      </c>
      <c r="V353" s="57" t="s">
        <v>373</v>
      </c>
      <c r="W353" s="57" t="s">
        <v>381</v>
      </c>
      <c r="X353" s="57">
        <v>2</v>
      </c>
      <c r="AB353" s="166" t="s">
        <v>378</v>
      </c>
      <c r="AC353" s="209">
        <v>812300</v>
      </c>
      <c r="AD353" s="210" t="s">
        <v>845</v>
      </c>
      <c r="AE353" s="169">
        <v>0</v>
      </c>
      <c r="AF353" s="38">
        <v>3245</v>
      </c>
      <c r="AG353" s="38">
        <v>3689</v>
      </c>
      <c r="AH353" s="170">
        <v>4120.2096385588611</v>
      </c>
      <c r="AI353" s="171">
        <v>1262</v>
      </c>
      <c r="AJ353" s="172">
        <v>3786</v>
      </c>
      <c r="AK353" s="151">
        <v>3152</v>
      </c>
      <c r="AL353" s="172">
        <v>3782.3999999999996</v>
      </c>
      <c r="AM353" s="211">
        <v>3438.9151313799994</v>
      </c>
      <c r="AN353" s="171">
        <v>3833.2945071788617</v>
      </c>
      <c r="AO353" s="170">
        <v>3771.4285714285702</v>
      </c>
      <c r="AP353" s="170">
        <v>3816.0476190499999</v>
      </c>
      <c r="AQ353" s="170">
        <v>3816.0476190500003</v>
      </c>
      <c r="AR353" s="172">
        <v>30.047619050000321</v>
      </c>
      <c r="AS353" s="173">
        <v>7.9365079371369052E-3</v>
      </c>
      <c r="AT353" s="172">
        <v>-304.16201950886079</v>
      </c>
      <c r="AU353" s="173">
        <v>-7.3821976596134681E-2</v>
      </c>
      <c r="AV353" s="172">
        <v>127.04761905000032</v>
      </c>
      <c r="AW353" s="173">
        <v>3.4439582285172222E-2</v>
      </c>
      <c r="AX353" s="172">
        <v>30.047619049999867</v>
      </c>
      <c r="AY353" s="173">
        <v>7.9365079371367855E-3</v>
      </c>
      <c r="AZ353" s="172">
        <v>-304.16201950886125</v>
      </c>
      <c r="BA353" s="173">
        <v>-7.3821976596134792E-2</v>
      </c>
      <c r="BB353" s="172">
        <v>4.5474735088646412E-13</v>
      </c>
      <c r="BC353" s="173">
        <v>1.1916710593870232E-16</v>
      </c>
      <c r="BE353" s="169">
        <v>345.54761904999998</v>
      </c>
      <c r="BF353" s="169">
        <v>300.47619048000001</v>
      </c>
      <c r="BG353" s="169">
        <v>315.5</v>
      </c>
      <c r="BH353" s="169">
        <v>315.5</v>
      </c>
      <c r="BI353" s="169">
        <v>300.47619048000001</v>
      </c>
      <c r="BJ353" s="169">
        <v>315.5</v>
      </c>
      <c r="BK353" s="169">
        <v>330.52380951999999</v>
      </c>
      <c r="BL353" s="169">
        <v>315.5</v>
      </c>
      <c r="BM353" s="169">
        <v>315.5</v>
      </c>
      <c r="BN353" s="169">
        <v>330.52380951999999</v>
      </c>
      <c r="BO353" s="169">
        <v>315.5</v>
      </c>
      <c r="BP353" s="169">
        <v>315.5</v>
      </c>
      <c r="BQ353" s="174">
        <v>3816.0476190500003</v>
      </c>
    </row>
    <row r="354" spans="11:69" x14ac:dyDescent="0.25">
      <c r="K354" s="165" t="s">
        <v>315</v>
      </c>
      <c r="N354" s="57" t="s">
        <v>846</v>
      </c>
      <c r="V354" s="57" t="s">
        <v>373</v>
      </c>
      <c r="W354" s="57" t="s">
        <v>381</v>
      </c>
      <c r="X354" s="57">
        <v>2</v>
      </c>
      <c r="AB354" s="166" t="s">
        <v>378</v>
      </c>
      <c r="AC354" s="209">
        <v>812305</v>
      </c>
      <c r="AD354" s="210" t="s">
        <v>847</v>
      </c>
      <c r="AE354" s="169">
        <v>0</v>
      </c>
      <c r="AF354" s="38">
        <v>91733</v>
      </c>
      <c r="AG354" s="38">
        <v>129080</v>
      </c>
      <c r="AH354" s="170">
        <v>120028.71084337471</v>
      </c>
      <c r="AI354" s="171">
        <v>53837</v>
      </c>
      <c r="AJ354" s="172">
        <v>161511</v>
      </c>
      <c r="AK354" s="151">
        <v>134022</v>
      </c>
      <c r="AL354" s="172">
        <v>160826.40000000002</v>
      </c>
      <c r="AM354" s="211">
        <v>100181.44369602</v>
      </c>
      <c r="AN354" s="171">
        <v>153869.26714735472</v>
      </c>
      <c r="AO354" s="170">
        <v>159128.57142857101</v>
      </c>
      <c r="AP354" s="170">
        <v>162792.83333333</v>
      </c>
      <c r="AQ354" s="170">
        <v>162792.83333333</v>
      </c>
      <c r="AR354" s="172">
        <v>1281.8333333299961</v>
      </c>
      <c r="AS354" s="173">
        <v>7.9365079364872738E-3</v>
      </c>
      <c r="AT354" s="172">
        <v>42764.122489955291</v>
      </c>
      <c r="AU354" s="173">
        <v>0.35628244433748968</v>
      </c>
      <c r="AV354" s="172">
        <v>33712.833333329996</v>
      </c>
      <c r="AW354" s="173">
        <v>0.26117782253896804</v>
      </c>
      <c r="AX354" s="172">
        <v>1281.8333333299961</v>
      </c>
      <c r="AY354" s="173">
        <v>7.9365079364872738E-3</v>
      </c>
      <c r="AZ354" s="172">
        <v>42764.122489955291</v>
      </c>
      <c r="BA354" s="173">
        <v>0.35628244433748968</v>
      </c>
      <c r="BB354" s="172">
        <v>0</v>
      </c>
      <c r="BC354" s="173">
        <v>0</v>
      </c>
      <c r="BE354" s="169">
        <v>14741.08333333</v>
      </c>
      <c r="BF354" s="169">
        <v>12818.33333333</v>
      </c>
      <c r="BG354" s="169">
        <v>13459.25</v>
      </c>
      <c r="BH354" s="169">
        <v>13459.25</v>
      </c>
      <c r="BI354" s="169">
        <v>12818.33333333</v>
      </c>
      <c r="BJ354" s="169">
        <v>13459.25</v>
      </c>
      <c r="BK354" s="169">
        <v>14100.16666667</v>
      </c>
      <c r="BL354" s="169">
        <v>13459.25</v>
      </c>
      <c r="BM354" s="169">
        <v>13459.25</v>
      </c>
      <c r="BN354" s="169">
        <v>14100.16666667</v>
      </c>
      <c r="BO354" s="169">
        <v>13459.25</v>
      </c>
      <c r="BP354" s="169">
        <v>13459.25</v>
      </c>
      <c r="BQ354" s="174">
        <v>162792.83333333</v>
      </c>
    </row>
    <row r="355" spans="11:69" x14ac:dyDescent="0.25">
      <c r="K355" s="165" t="s">
        <v>315</v>
      </c>
      <c r="N355" s="57" t="s">
        <v>848</v>
      </c>
      <c r="V355" s="57" t="s">
        <v>373</v>
      </c>
      <c r="W355" s="57" t="s">
        <v>381</v>
      </c>
      <c r="X355" s="57">
        <v>2</v>
      </c>
      <c r="AB355" s="166" t="s">
        <v>378</v>
      </c>
      <c r="AC355" s="209">
        <v>812315</v>
      </c>
      <c r="AD355" s="210" t="s">
        <v>849</v>
      </c>
      <c r="AE355" s="169">
        <v>0</v>
      </c>
      <c r="AF355" s="38">
        <v>336580.99999999994</v>
      </c>
      <c r="AG355" s="38">
        <v>386579.00000000006</v>
      </c>
      <c r="AH355" s="170">
        <v>379616.44504818856</v>
      </c>
      <c r="AI355" s="171">
        <v>132235</v>
      </c>
      <c r="AJ355" s="172">
        <v>396705</v>
      </c>
      <c r="AK355" s="151">
        <v>337839.00000000006</v>
      </c>
      <c r="AL355" s="172">
        <v>405406.8000000001</v>
      </c>
      <c r="AM355" s="211">
        <v>316845.22185124003</v>
      </c>
      <c r="AN355" s="171">
        <v>400610.22319694859</v>
      </c>
      <c r="AO355" s="170">
        <v>393978.85714285728</v>
      </c>
      <c r="AP355" s="170">
        <v>385732.45238094998</v>
      </c>
      <c r="AQ355" s="170">
        <v>385732.4523809501</v>
      </c>
      <c r="AR355" s="172">
        <v>-10972.547619049903</v>
      </c>
      <c r="AS355" s="173">
        <v>-2.7659211804867353E-2</v>
      </c>
      <c r="AT355" s="172">
        <v>6116.0073327615391</v>
      </c>
      <c r="AU355" s="173">
        <v>1.6111017877492563E-2</v>
      </c>
      <c r="AV355" s="172">
        <v>-846.54761904996121</v>
      </c>
      <c r="AW355" s="173">
        <v>-2.1898437810899223E-3</v>
      </c>
      <c r="AX355" s="172">
        <v>-10972.547619050019</v>
      </c>
      <c r="AY355" s="173">
        <v>-2.7659211804867644E-2</v>
      </c>
      <c r="AZ355" s="172">
        <v>6116.0073327614227</v>
      </c>
      <c r="BA355" s="173">
        <v>1.6111017877492258E-2</v>
      </c>
      <c r="BB355" s="172">
        <v>1.1641532182693481E-10</v>
      </c>
      <c r="BC355" s="173">
        <v>3.0180328647059972E-16</v>
      </c>
      <c r="BE355" s="169">
        <v>34928.529152610005</v>
      </c>
      <c r="BF355" s="169">
        <v>30372.634045750001</v>
      </c>
      <c r="BG355" s="169">
        <v>31891.26574803</v>
      </c>
      <c r="BH355" s="169">
        <v>31891.26574803</v>
      </c>
      <c r="BI355" s="169">
        <v>30372.634045750001</v>
      </c>
      <c r="BJ355" s="169">
        <v>31891.26574803</v>
      </c>
      <c r="BK355" s="169">
        <v>33409.897450310003</v>
      </c>
      <c r="BL355" s="169">
        <v>31891.26574803</v>
      </c>
      <c r="BM355" s="169">
        <v>31891.26574803</v>
      </c>
      <c r="BN355" s="169">
        <v>33409.897450310003</v>
      </c>
      <c r="BO355" s="169">
        <v>31891.26574803</v>
      </c>
      <c r="BP355" s="169">
        <v>31891.265748040103</v>
      </c>
      <c r="BQ355" s="174">
        <v>385732.4523809501</v>
      </c>
    </row>
    <row r="356" spans="11:69" x14ac:dyDescent="0.25">
      <c r="K356" s="165" t="s">
        <v>315</v>
      </c>
      <c r="N356" s="57" t="s">
        <v>850</v>
      </c>
      <c r="V356" s="57" t="s">
        <v>373</v>
      </c>
      <c r="W356" s="57" t="s">
        <v>381</v>
      </c>
      <c r="X356" s="57">
        <v>2</v>
      </c>
      <c r="AB356" s="166" t="s">
        <v>378</v>
      </c>
      <c r="AC356" s="209">
        <v>812335</v>
      </c>
      <c r="AD356" s="210" t="s">
        <v>851</v>
      </c>
      <c r="AE356" s="169">
        <v>0</v>
      </c>
      <c r="AF356" s="38">
        <v>0</v>
      </c>
      <c r="AG356" s="38">
        <v>0</v>
      </c>
      <c r="AH356" s="170">
        <v>0</v>
      </c>
      <c r="AI356" s="171">
        <v>0</v>
      </c>
      <c r="AJ356" s="172">
        <v>0</v>
      </c>
      <c r="AK356" s="151">
        <v>0</v>
      </c>
      <c r="AL356" s="172">
        <v>0</v>
      </c>
      <c r="AM356" s="211">
        <v>0</v>
      </c>
      <c r="AN356" s="171">
        <v>0</v>
      </c>
      <c r="AO356" s="170">
        <v>0</v>
      </c>
      <c r="AP356" s="170">
        <v>1.4221000000000001E-4</v>
      </c>
      <c r="AQ356" s="170">
        <v>1.4221000000000001E-4</v>
      </c>
      <c r="AR356" s="172">
        <v>1.4221000000000001E-4</v>
      </c>
      <c r="AS356" s="173">
        <v>0</v>
      </c>
      <c r="AT356" s="172">
        <v>1.4221000000000001E-4</v>
      </c>
      <c r="AU356" s="173">
        <v>0</v>
      </c>
      <c r="AV356" s="172">
        <v>1.4221000000000001E-4</v>
      </c>
      <c r="AW356" s="173">
        <v>0</v>
      </c>
      <c r="AX356" s="172">
        <v>1.4221000000000001E-4</v>
      </c>
      <c r="AY356" s="173">
        <v>0</v>
      </c>
      <c r="AZ356" s="172">
        <v>1.4221000000000001E-4</v>
      </c>
      <c r="BA356" s="173">
        <v>0</v>
      </c>
      <c r="BB356" s="172">
        <v>0</v>
      </c>
      <c r="BC356" s="173">
        <v>0</v>
      </c>
      <c r="BE356" s="169">
        <v>1.288E-5</v>
      </c>
      <c r="BF356" s="169">
        <v>1.1199999999999999E-5</v>
      </c>
      <c r="BG356" s="169">
        <v>1.1759999999999999E-5</v>
      </c>
      <c r="BH356" s="169">
        <v>1.1759999999999999E-5</v>
      </c>
      <c r="BI356" s="169">
        <v>1.1199999999999999E-5</v>
      </c>
      <c r="BJ356" s="169">
        <v>1.1759999999999999E-5</v>
      </c>
      <c r="BK356" s="169">
        <v>1.2320000000000001E-5</v>
      </c>
      <c r="BL356" s="169">
        <v>1.1759999999999999E-5</v>
      </c>
      <c r="BM356" s="169">
        <v>1.1759999999999999E-5</v>
      </c>
      <c r="BN356" s="169">
        <v>1.2320000000000001E-5</v>
      </c>
      <c r="BO356" s="169">
        <v>1.1759999999999999E-5</v>
      </c>
      <c r="BP356" s="169">
        <v>1.173E-5</v>
      </c>
      <c r="BQ356" s="174">
        <v>1.4220999999999998E-4</v>
      </c>
    </row>
    <row r="357" spans="11:69" x14ac:dyDescent="0.25">
      <c r="K357" s="165" t="s">
        <v>315</v>
      </c>
      <c r="N357" s="57" t="s">
        <v>852</v>
      </c>
      <c r="V357" s="57" t="s">
        <v>373</v>
      </c>
      <c r="W357" s="57" t="s">
        <v>381</v>
      </c>
      <c r="X357" s="57">
        <v>2</v>
      </c>
      <c r="AB357" s="166" t="s">
        <v>378</v>
      </c>
      <c r="AC357" s="209">
        <v>812336</v>
      </c>
      <c r="AD357" s="210" t="s">
        <v>853</v>
      </c>
      <c r="AE357" s="169">
        <v>0</v>
      </c>
      <c r="AF357" s="38">
        <v>0</v>
      </c>
      <c r="AG357" s="38">
        <v>174003</v>
      </c>
      <c r="AH357" s="170">
        <v>184291</v>
      </c>
      <c r="AI357" s="171">
        <v>59656</v>
      </c>
      <c r="AJ357" s="172">
        <v>178968</v>
      </c>
      <c r="AK357" s="151">
        <v>153591</v>
      </c>
      <c r="AL357" s="172">
        <v>184309.2</v>
      </c>
      <c r="AM357" s="211">
        <v>153818</v>
      </c>
      <c r="AN357" s="171">
        <v>184064</v>
      </c>
      <c r="AO357" s="170">
        <v>181611.42857142899</v>
      </c>
      <c r="AP357" s="170">
        <v>180388.38095237999</v>
      </c>
      <c r="AQ357" s="170">
        <v>180388.38095238002</v>
      </c>
      <c r="AR357" s="172">
        <v>1420.3809523800155</v>
      </c>
      <c r="AS357" s="173">
        <v>7.9365079365027024E-3</v>
      </c>
      <c r="AT357" s="172">
        <v>-3902.6190476199845</v>
      </c>
      <c r="AU357" s="173">
        <v>-2.1176395199005837E-2</v>
      </c>
      <c r="AV357" s="172">
        <v>6385.3809523800155</v>
      </c>
      <c r="AW357" s="173">
        <v>3.6696958974155709E-2</v>
      </c>
      <c r="AX357" s="172">
        <v>1420.3809523799864</v>
      </c>
      <c r="AY357" s="173">
        <v>7.9365079365025393E-3</v>
      </c>
      <c r="AZ357" s="172">
        <v>-3902.6190476200136</v>
      </c>
      <c r="BA357" s="173">
        <v>-2.1176395199005993E-2</v>
      </c>
      <c r="BB357" s="172">
        <v>2.9103830456733704E-11</v>
      </c>
      <c r="BC357" s="173">
        <v>1.6133982855811933E-16</v>
      </c>
      <c r="BE357" s="169">
        <v>16334.380952379997</v>
      </c>
      <c r="BF357" s="169">
        <v>14203.80952381</v>
      </c>
      <c r="BG357" s="169">
        <v>14914</v>
      </c>
      <c r="BH357" s="169">
        <v>14914</v>
      </c>
      <c r="BI357" s="169">
        <v>14203.80952381</v>
      </c>
      <c r="BJ357" s="169">
        <v>14914</v>
      </c>
      <c r="BK357" s="169">
        <v>15624.19047619</v>
      </c>
      <c r="BL357" s="169">
        <v>14914</v>
      </c>
      <c r="BM357" s="169">
        <v>14914</v>
      </c>
      <c r="BN357" s="169">
        <v>15624.19047619</v>
      </c>
      <c r="BO357" s="169">
        <v>14914</v>
      </c>
      <c r="BP357" s="169">
        <v>14914</v>
      </c>
      <c r="BQ357" s="174">
        <v>180388.38095238002</v>
      </c>
    </row>
    <row r="358" spans="11:69" x14ac:dyDescent="0.25">
      <c r="K358" s="165" t="s">
        <v>315</v>
      </c>
      <c r="N358" s="57" t="s">
        <v>854</v>
      </c>
      <c r="V358" s="57" t="s">
        <v>373</v>
      </c>
      <c r="W358" s="57" t="s">
        <v>381</v>
      </c>
      <c r="X358" s="57">
        <v>2</v>
      </c>
      <c r="AB358" s="166" t="s">
        <v>378</v>
      </c>
      <c r="AC358" s="209">
        <v>812339</v>
      </c>
      <c r="AD358" s="210" t="s">
        <v>855</v>
      </c>
      <c r="AE358" s="169">
        <v>0</v>
      </c>
      <c r="AF358" s="38">
        <v>0</v>
      </c>
      <c r="AG358" s="38">
        <v>0</v>
      </c>
      <c r="AH358" s="170">
        <v>159681</v>
      </c>
      <c r="AI358" s="171">
        <v>0</v>
      </c>
      <c r="AJ358" s="172">
        <v>0</v>
      </c>
      <c r="AK358" s="151">
        <v>0</v>
      </c>
      <c r="AL358" s="172">
        <v>0</v>
      </c>
      <c r="AM358" s="211">
        <v>132916</v>
      </c>
      <c r="AN358" s="171">
        <v>26765</v>
      </c>
      <c r="AO358" s="170">
        <v>0</v>
      </c>
      <c r="AP358" s="170">
        <v>0</v>
      </c>
      <c r="AQ358" s="170">
        <v>0</v>
      </c>
      <c r="AR358" s="172">
        <v>0</v>
      </c>
      <c r="AS358" s="173">
        <v>0</v>
      </c>
      <c r="AT358" s="172">
        <v>-159681</v>
      </c>
      <c r="AU358" s="173">
        <v>-1</v>
      </c>
      <c r="AV358" s="172">
        <v>0</v>
      </c>
      <c r="AW358" s="173">
        <v>0</v>
      </c>
      <c r="AX358" s="172">
        <v>0</v>
      </c>
      <c r="AY358" s="173">
        <v>0</v>
      </c>
      <c r="AZ358" s="172">
        <v>-159681</v>
      </c>
      <c r="BA358" s="173">
        <v>-1</v>
      </c>
      <c r="BB358" s="172">
        <v>0</v>
      </c>
      <c r="BC358" s="173">
        <v>0</v>
      </c>
      <c r="BE358" s="169">
        <v>0</v>
      </c>
      <c r="BF358" s="169">
        <v>0</v>
      </c>
      <c r="BG358" s="169">
        <v>0</v>
      </c>
      <c r="BH358" s="169">
        <v>0</v>
      </c>
      <c r="BI358" s="169">
        <v>0</v>
      </c>
      <c r="BJ358" s="169">
        <v>0</v>
      </c>
      <c r="BK358" s="169">
        <v>0</v>
      </c>
      <c r="BL358" s="169">
        <v>0</v>
      </c>
      <c r="BM358" s="169">
        <v>0</v>
      </c>
      <c r="BN358" s="169">
        <v>0</v>
      </c>
      <c r="BO358" s="169">
        <v>0</v>
      </c>
      <c r="BP358" s="169">
        <v>0</v>
      </c>
      <c r="BQ358" s="174">
        <v>0</v>
      </c>
    </row>
    <row r="359" spans="11:69" x14ac:dyDescent="0.25">
      <c r="K359" s="165" t="s">
        <v>315</v>
      </c>
      <c r="N359" s="57" t="s">
        <v>856</v>
      </c>
      <c r="V359" s="57" t="s">
        <v>373</v>
      </c>
      <c r="W359" s="57" t="s">
        <v>381</v>
      </c>
      <c r="X359" s="57">
        <v>2</v>
      </c>
      <c r="AB359" s="166" t="s">
        <v>378</v>
      </c>
      <c r="AC359" s="209">
        <v>220099812100</v>
      </c>
      <c r="AD359" s="210" t="s">
        <v>809</v>
      </c>
      <c r="AE359" s="169">
        <v>1146.208333333333</v>
      </c>
      <c r="AF359" s="38">
        <v>280.66666666666669</v>
      </c>
      <c r="AG359" s="38">
        <v>0</v>
      </c>
      <c r="AH359" s="170">
        <v>0</v>
      </c>
      <c r="AI359" s="171">
        <v>0</v>
      </c>
      <c r="AJ359" s="172">
        <v>0</v>
      </c>
      <c r="AK359" s="151">
        <v>0</v>
      </c>
      <c r="AL359" s="172">
        <v>0</v>
      </c>
      <c r="AM359" s="211">
        <v>0</v>
      </c>
      <c r="AN359" s="171">
        <v>0</v>
      </c>
      <c r="AO359" s="170">
        <v>0</v>
      </c>
      <c r="AP359" s="170">
        <v>0</v>
      </c>
      <c r="AQ359" s="170">
        <v>0</v>
      </c>
      <c r="AR359" s="172">
        <v>0</v>
      </c>
      <c r="AS359" s="173">
        <v>0</v>
      </c>
      <c r="AT359" s="172">
        <v>0</v>
      </c>
      <c r="AU359" s="173">
        <v>0</v>
      </c>
      <c r="AV359" s="172">
        <v>0</v>
      </c>
      <c r="AW359" s="173">
        <v>0</v>
      </c>
      <c r="AX359" s="172">
        <v>0</v>
      </c>
      <c r="AY359" s="173">
        <v>0</v>
      </c>
      <c r="AZ359" s="172">
        <v>0</v>
      </c>
      <c r="BA359" s="173">
        <v>0</v>
      </c>
      <c r="BB359" s="172">
        <v>0</v>
      </c>
      <c r="BC359" s="173">
        <v>0</v>
      </c>
      <c r="BE359" s="169">
        <v>0</v>
      </c>
      <c r="BF359" s="169">
        <v>0</v>
      </c>
      <c r="BG359" s="169">
        <v>0</v>
      </c>
      <c r="BH359" s="169">
        <v>0</v>
      </c>
      <c r="BI359" s="169">
        <v>0</v>
      </c>
      <c r="BJ359" s="169">
        <v>0</v>
      </c>
      <c r="BK359" s="169">
        <v>0</v>
      </c>
      <c r="BL359" s="169">
        <v>0</v>
      </c>
      <c r="BM359" s="169">
        <v>0</v>
      </c>
      <c r="BN359" s="169">
        <v>0</v>
      </c>
      <c r="BO359" s="169">
        <v>0</v>
      </c>
      <c r="BP359" s="169">
        <v>0</v>
      </c>
      <c r="BQ359" s="174">
        <v>0</v>
      </c>
    </row>
    <row r="360" spans="11:69" x14ac:dyDescent="0.25">
      <c r="K360" s="165" t="s">
        <v>315</v>
      </c>
      <c r="N360" s="57" t="s">
        <v>857</v>
      </c>
      <c r="V360" s="57" t="s">
        <v>373</v>
      </c>
      <c r="W360" s="57" t="s">
        <v>381</v>
      </c>
      <c r="X360" s="57">
        <v>2</v>
      </c>
      <c r="AB360" s="166" t="s">
        <v>378</v>
      </c>
      <c r="AC360" s="209">
        <v>220099812102</v>
      </c>
      <c r="AD360" s="210" t="s">
        <v>811</v>
      </c>
      <c r="AE360" s="169">
        <v>47.500000000000021</v>
      </c>
      <c r="AF360" s="38">
        <v>9.2916666666666607</v>
      </c>
      <c r="AG360" s="38">
        <v>0</v>
      </c>
      <c r="AH360" s="170">
        <v>0</v>
      </c>
      <c r="AI360" s="171">
        <v>0</v>
      </c>
      <c r="AJ360" s="172">
        <v>0</v>
      </c>
      <c r="AK360" s="151">
        <v>0</v>
      </c>
      <c r="AL360" s="172">
        <v>0</v>
      </c>
      <c r="AM360" s="211">
        <v>0</v>
      </c>
      <c r="AN360" s="171">
        <v>0</v>
      </c>
      <c r="AO360" s="170">
        <v>0</v>
      </c>
      <c r="AP360" s="170">
        <v>0</v>
      </c>
      <c r="AQ360" s="170">
        <v>0</v>
      </c>
      <c r="AR360" s="172">
        <v>0</v>
      </c>
      <c r="AS360" s="173">
        <v>0</v>
      </c>
      <c r="AT360" s="172">
        <v>0</v>
      </c>
      <c r="AU360" s="173">
        <v>0</v>
      </c>
      <c r="AV360" s="172">
        <v>0</v>
      </c>
      <c r="AW360" s="173">
        <v>0</v>
      </c>
      <c r="AX360" s="172">
        <v>0</v>
      </c>
      <c r="AY360" s="173">
        <v>0</v>
      </c>
      <c r="AZ360" s="172">
        <v>0</v>
      </c>
      <c r="BA360" s="173">
        <v>0</v>
      </c>
      <c r="BB360" s="172">
        <v>0</v>
      </c>
      <c r="BC360" s="173">
        <v>0</v>
      </c>
      <c r="BE360" s="169">
        <v>0</v>
      </c>
      <c r="BF360" s="169">
        <v>0</v>
      </c>
      <c r="BG360" s="169">
        <v>0</v>
      </c>
      <c r="BH360" s="169">
        <v>0</v>
      </c>
      <c r="BI360" s="169">
        <v>0</v>
      </c>
      <c r="BJ360" s="169">
        <v>0</v>
      </c>
      <c r="BK360" s="169">
        <v>0</v>
      </c>
      <c r="BL360" s="169">
        <v>0</v>
      </c>
      <c r="BM360" s="169">
        <v>0</v>
      </c>
      <c r="BN360" s="169">
        <v>0</v>
      </c>
      <c r="BO360" s="169">
        <v>0</v>
      </c>
      <c r="BP360" s="169">
        <v>0</v>
      </c>
      <c r="BQ360" s="174">
        <v>0</v>
      </c>
    </row>
    <row r="361" spans="11:69" x14ac:dyDescent="0.25">
      <c r="K361" s="165" t="s">
        <v>315</v>
      </c>
      <c r="N361" s="57" t="s">
        <v>858</v>
      </c>
      <c r="V361" s="57" t="s">
        <v>373</v>
      </c>
      <c r="W361" s="57" t="s">
        <v>381</v>
      </c>
      <c r="X361" s="57">
        <v>2</v>
      </c>
      <c r="AB361" s="166" t="s">
        <v>378</v>
      </c>
      <c r="AC361" s="209">
        <v>220099812106</v>
      </c>
      <c r="AD361" s="210" t="s">
        <v>815</v>
      </c>
      <c r="AE361" s="169">
        <v>50.000000000000007</v>
      </c>
      <c r="AF361" s="38">
        <v>10.83333333333333</v>
      </c>
      <c r="AG361" s="38">
        <v>0</v>
      </c>
      <c r="AH361" s="170">
        <v>0</v>
      </c>
      <c r="AI361" s="171">
        <v>0</v>
      </c>
      <c r="AJ361" s="172">
        <v>0</v>
      </c>
      <c r="AK361" s="151">
        <v>0</v>
      </c>
      <c r="AL361" s="172">
        <v>0</v>
      </c>
      <c r="AM361" s="211">
        <v>0</v>
      </c>
      <c r="AN361" s="171">
        <v>0</v>
      </c>
      <c r="AO361" s="170">
        <v>0</v>
      </c>
      <c r="AP361" s="170">
        <v>0</v>
      </c>
      <c r="AQ361" s="170">
        <v>0</v>
      </c>
      <c r="AR361" s="172">
        <v>0</v>
      </c>
      <c r="AS361" s="173">
        <v>0</v>
      </c>
      <c r="AT361" s="172">
        <v>0</v>
      </c>
      <c r="AU361" s="173">
        <v>0</v>
      </c>
      <c r="AV361" s="172">
        <v>0</v>
      </c>
      <c r="AW361" s="173">
        <v>0</v>
      </c>
      <c r="AX361" s="172">
        <v>0</v>
      </c>
      <c r="AY361" s="173">
        <v>0</v>
      </c>
      <c r="AZ361" s="172">
        <v>0</v>
      </c>
      <c r="BA361" s="173">
        <v>0</v>
      </c>
      <c r="BB361" s="172">
        <v>0</v>
      </c>
      <c r="BC361" s="173">
        <v>0</v>
      </c>
      <c r="BE361" s="169">
        <v>0</v>
      </c>
      <c r="BF361" s="169">
        <v>0</v>
      </c>
      <c r="BG361" s="169">
        <v>0</v>
      </c>
      <c r="BH361" s="169">
        <v>0</v>
      </c>
      <c r="BI361" s="169">
        <v>0</v>
      </c>
      <c r="BJ361" s="169">
        <v>0</v>
      </c>
      <c r="BK361" s="169">
        <v>0</v>
      </c>
      <c r="BL361" s="169">
        <v>0</v>
      </c>
      <c r="BM361" s="169">
        <v>0</v>
      </c>
      <c r="BN361" s="169">
        <v>0</v>
      </c>
      <c r="BO361" s="169">
        <v>0</v>
      </c>
      <c r="BP361" s="169">
        <v>0</v>
      </c>
      <c r="BQ361" s="174">
        <v>0</v>
      </c>
    </row>
    <row r="362" spans="11:69" x14ac:dyDescent="0.25">
      <c r="K362" s="165" t="s">
        <v>315</v>
      </c>
      <c r="N362" s="57" t="s">
        <v>859</v>
      </c>
      <c r="V362" s="57" t="s">
        <v>373</v>
      </c>
      <c r="W362" s="57" t="s">
        <v>381</v>
      </c>
      <c r="X362" s="57">
        <v>2</v>
      </c>
      <c r="AB362" s="166" t="s">
        <v>378</v>
      </c>
      <c r="AC362" s="209">
        <v>220099812201</v>
      </c>
      <c r="AD362" s="210" t="s">
        <v>819</v>
      </c>
      <c r="AE362" s="169">
        <v>18385</v>
      </c>
      <c r="AF362" s="38">
        <v>2539</v>
      </c>
      <c r="AG362" s="38">
        <v>0</v>
      </c>
      <c r="AH362" s="170">
        <v>0</v>
      </c>
      <c r="AI362" s="171">
        <v>0</v>
      </c>
      <c r="AJ362" s="172">
        <v>0</v>
      </c>
      <c r="AK362" s="151">
        <v>0</v>
      </c>
      <c r="AL362" s="172">
        <v>0</v>
      </c>
      <c r="AM362" s="211">
        <v>0</v>
      </c>
      <c r="AN362" s="171">
        <v>0</v>
      </c>
      <c r="AO362" s="170">
        <v>0</v>
      </c>
      <c r="AP362" s="170">
        <v>0</v>
      </c>
      <c r="AQ362" s="170">
        <v>0</v>
      </c>
      <c r="AR362" s="172">
        <v>0</v>
      </c>
      <c r="AS362" s="173">
        <v>0</v>
      </c>
      <c r="AT362" s="172">
        <v>0</v>
      </c>
      <c r="AU362" s="173">
        <v>0</v>
      </c>
      <c r="AV362" s="172">
        <v>0</v>
      </c>
      <c r="AW362" s="173">
        <v>0</v>
      </c>
      <c r="AX362" s="172">
        <v>0</v>
      </c>
      <c r="AY362" s="173">
        <v>0</v>
      </c>
      <c r="AZ362" s="172">
        <v>0</v>
      </c>
      <c r="BA362" s="173">
        <v>0</v>
      </c>
      <c r="BB362" s="172">
        <v>0</v>
      </c>
      <c r="BC362" s="173">
        <v>0</v>
      </c>
      <c r="BE362" s="169">
        <v>0</v>
      </c>
      <c r="BF362" s="169">
        <v>0</v>
      </c>
      <c r="BG362" s="169">
        <v>0</v>
      </c>
      <c r="BH362" s="169">
        <v>0</v>
      </c>
      <c r="BI362" s="169">
        <v>0</v>
      </c>
      <c r="BJ362" s="169">
        <v>0</v>
      </c>
      <c r="BK362" s="169">
        <v>0</v>
      </c>
      <c r="BL362" s="169">
        <v>0</v>
      </c>
      <c r="BM362" s="169">
        <v>0</v>
      </c>
      <c r="BN362" s="169">
        <v>0</v>
      </c>
      <c r="BO362" s="169">
        <v>0</v>
      </c>
      <c r="BP362" s="169">
        <v>0</v>
      </c>
      <c r="BQ362" s="174">
        <v>0</v>
      </c>
    </row>
    <row r="363" spans="11:69" x14ac:dyDescent="0.25">
      <c r="K363" s="165" t="s">
        <v>315</v>
      </c>
      <c r="N363" s="57" t="s">
        <v>860</v>
      </c>
      <c r="V363" s="57" t="s">
        <v>373</v>
      </c>
      <c r="W363" s="57" t="s">
        <v>381</v>
      </c>
      <c r="X363" s="57">
        <v>2</v>
      </c>
      <c r="AB363" s="166" t="s">
        <v>378</v>
      </c>
      <c r="AC363" s="209">
        <v>220099812288</v>
      </c>
      <c r="AD363" s="210" t="s">
        <v>825</v>
      </c>
      <c r="AE363" s="169">
        <v>4504</v>
      </c>
      <c r="AF363" s="38">
        <v>466</v>
      </c>
      <c r="AG363" s="38">
        <v>0</v>
      </c>
      <c r="AH363" s="170">
        <v>0</v>
      </c>
      <c r="AI363" s="171">
        <v>0</v>
      </c>
      <c r="AJ363" s="172">
        <v>0</v>
      </c>
      <c r="AK363" s="151">
        <v>0</v>
      </c>
      <c r="AL363" s="172">
        <v>0</v>
      </c>
      <c r="AM363" s="211">
        <v>0</v>
      </c>
      <c r="AN363" s="171">
        <v>0</v>
      </c>
      <c r="AO363" s="170">
        <v>0</v>
      </c>
      <c r="AP363" s="170">
        <v>0</v>
      </c>
      <c r="AQ363" s="170">
        <v>0</v>
      </c>
      <c r="AR363" s="172">
        <v>0</v>
      </c>
      <c r="AS363" s="173">
        <v>0</v>
      </c>
      <c r="AT363" s="172">
        <v>0</v>
      </c>
      <c r="AU363" s="173">
        <v>0</v>
      </c>
      <c r="AV363" s="172">
        <v>0</v>
      </c>
      <c r="AW363" s="173">
        <v>0</v>
      </c>
      <c r="AX363" s="172">
        <v>0</v>
      </c>
      <c r="AY363" s="173">
        <v>0</v>
      </c>
      <c r="AZ363" s="172">
        <v>0</v>
      </c>
      <c r="BA363" s="173">
        <v>0</v>
      </c>
      <c r="BB363" s="172">
        <v>0</v>
      </c>
      <c r="BC363" s="173">
        <v>0</v>
      </c>
      <c r="BE363" s="169">
        <v>0</v>
      </c>
      <c r="BF363" s="169">
        <v>0</v>
      </c>
      <c r="BG363" s="169">
        <v>0</v>
      </c>
      <c r="BH363" s="169">
        <v>0</v>
      </c>
      <c r="BI363" s="169">
        <v>0</v>
      </c>
      <c r="BJ363" s="169">
        <v>0</v>
      </c>
      <c r="BK363" s="169">
        <v>0</v>
      </c>
      <c r="BL363" s="169">
        <v>0</v>
      </c>
      <c r="BM363" s="169">
        <v>0</v>
      </c>
      <c r="BN363" s="169">
        <v>0</v>
      </c>
      <c r="BO363" s="169">
        <v>0</v>
      </c>
      <c r="BP363" s="169">
        <v>0</v>
      </c>
      <c r="BQ363" s="174">
        <v>0</v>
      </c>
    </row>
    <row r="364" spans="11:69" x14ac:dyDescent="0.25">
      <c r="K364" s="165" t="s">
        <v>315</v>
      </c>
      <c r="N364" s="57" t="s">
        <v>861</v>
      </c>
      <c r="V364" s="57" t="s">
        <v>373</v>
      </c>
      <c r="W364" s="57" t="s">
        <v>381</v>
      </c>
      <c r="X364" s="57">
        <v>2</v>
      </c>
      <c r="AB364" s="166" t="s">
        <v>378</v>
      </c>
      <c r="AC364" s="209">
        <v>220099812289</v>
      </c>
      <c r="AD364" s="210" t="s">
        <v>827</v>
      </c>
      <c r="AE364" s="169">
        <v>10978</v>
      </c>
      <c r="AF364" s="38">
        <v>1100</v>
      </c>
      <c r="AG364" s="38">
        <v>0</v>
      </c>
      <c r="AH364" s="170">
        <v>0</v>
      </c>
      <c r="AI364" s="171">
        <v>0</v>
      </c>
      <c r="AJ364" s="172">
        <v>0</v>
      </c>
      <c r="AK364" s="151">
        <v>0</v>
      </c>
      <c r="AL364" s="172">
        <v>0</v>
      </c>
      <c r="AM364" s="211">
        <v>0</v>
      </c>
      <c r="AN364" s="171">
        <v>0</v>
      </c>
      <c r="AO364" s="170">
        <v>0</v>
      </c>
      <c r="AP364" s="170">
        <v>0</v>
      </c>
      <c r="AQ364" s="170">
        <v>0</v>
      </c>
      <c r="AR364" s="172">
        <v>0</v>
      </c>
      <c r="AS364" s="173">
        <v>0</v>
      </c>
      <c r="AT364" s="172">
        <v>0</v>
      </c>
      <c r="AU364" s="173">
        <v>0</v>
      </c>
      <c r="AV364" s="172">
        <v>0</v>
      </c>
      <c r="AW364" s="173">
        <v>0</v>
      </c>
      <c r="AX364" s="172">
        <v>0</v>
      </c>
      <c r="AY364" s="173">
        <v>0</v>
      </c>
      <c r="AZ364" s="172">
        <v>0</v>
      </c>
      <c r="BA364" s="173">
        <v>0</v>
      </c>
      <c r="BB364" s="172">
        <v>0</v>
      </c>
      <c r="BC364" s="173">
        <v>0</v>
      </c>
      <c r="BE364" s="169">
        <v>0</v>
      </c>
      <c r="BF364" s="169">
        <v>0</v>
      </c>
      <c r="BG364" s="169">
        <v>0</v>
      </c>
      <c r="BH364" s="169">
        <v>0</v>
      </c>
      <c r="BI364" s="169">
        <v>0</v>
      </c>
      <c r="BJ364" s="169">
        <v>0</v>
      </c>
      <c r="BK364" s="169">
        <v>0</v>
      </c>
      <c r="BL364" s="169">
        <v>0</v>
      </c>
      <c r="BM364" s="169">
        <v>0</v>
      </c>
      <c r="BN364" s="169">
        <v>0</v>
      </c>
      <c r="BO364" s="169">
        <v>0</v>
      </c>
      <c r="BP364" s="169">
        <v>0</v>
      </c>
      <c r="BQ364" s="174">
        <v>0</v>
      </c>
    </row>
    <row r="365" spans="11:69" x14ac:dyDescent="0.25">
      <c r="K365" s="165" t="s">
        <v>315</v>
      </c>
      <c r="N365" s="57" t="s">
        <v>862</v>
      </c>
      <c r="V365" s="57" t="s">
        <v>373</v>
      </c>
      <c r="W365" s="57" t="s">
        <v>381</v>
      </c>
      <c r="X365" s="57">
        <v>2</v>
      </c>
      <c r="AB365" s="166" t="s">
        <v>378</v>
      </c>
      <c r="AC365" s="209">
        <v>220099812292</v>
      </c>
      <c r="AD365" s="210" t="s">
        <v>829</v>
      </c>
      <c r="AE365" s="169">
        <v>4204</v>
      </c>
      <c r="AF365" s="38">
        <v>689</v>
      </c>
      <c r="AG365" s="38">
        <v>0</v>
      </c>
      <c r="AH365" s="170">
        <v>0</v>
      </c>
      <c r="AI365" s="171">
        <v>0</v>
      </c>
      <c r="AJ365" s="172">
        <v>0</v>
      </c>
      <c r="AK365" s="151">
        <v>0</v>
      </c>
      <c r="AL365" s="172">
        <v>0</v>
      </c>
      <c r="AM365" s="211">
        <v>0</v>
      </c>
      <c r="AN365" s="171">
        <v>0</v>
      </c>
      <c r="AO365" s="170">
        <v>0</v>
      </c>
      <c r="AP365" s="170">
        <v>0</v>
      </c>
      <c r="AQ365" s="170">
        <v>0</v>
      </c>
      <c r="AR365" s="172">
        <v>0</v>
      </c>
      <c r="AS365" s="173">
        <v>0</v>
      </c>
      <c r="AT365" s="172">
        <v>0</v>
      </c>
      <c r="AU365" s="173">
        <v>0</v>
      </c>
      <c r="AV365" s="172">
        <v>0</v>
      </c>
      <c r="AW365" s="173">
        <v>0</v>
      </c>
      <c r="AX365" s="172">
        <v>0</v>
      </c>
      <c r="AY365" s="173">
        <v>0</v>
      </c>
      <c r="AZ365" s="172">
        <v>0</v>
      </c>
      <c r="BA365" s="173">
        <v>0</v>
      </c>
      <c r="BB365" s="172">
        <v>0</v>
      </c>
      <c r="BC365" s="173">
        <v>0</v>
      </c>
      <c r="BE365" s="169">
        <v>0</v>
      </c>
      <c r="BF365" s="169">
        <v>0</v>
      </c>
      <c r="BG365" s="169">
        <v>0</v>
      </c>
      <c r="BH365" s="169">
        <v>0</v>
      </c>
      <c r="BI365" s="169">
        <v>0</v>
      </c>
      <c r="BJ365" s="169">
        <v>0</v>
      </c>
      <c r="BK365" s="169">
        <v>0</v>
      </c>
      <c r="BL365" s="169">
        <v>0</v>
      </c>
      <c r="BM365" s="169">
        <v>0</v>
      </c>
      <c r="BN365" s="169">
        <v>0</v>
      </c>
      <c r="BO365" s="169">
        <v>0</v>
      </c>
      <c r="BP365" s="169">
        <v>0</v>
      </c>
      <c r="BQ365" s="174">
        <v>0</v>
      </c>
    </row>
    <row r="366" spans="11:69" x14ac:dyDescent="0.25">
      <c r="K366" s="165" t="s">
        <v>315</v>
      </c>
      <c r="N366" s="57" t="s">
        <v>863</v>
      </c>
      <c r="V366" s="57" t="s">
        <v>373</v>
      </c>
      <c r="W366" s="57" t="s">
        <v>381</v>
      </c>
      <c r="X366" s="57">
        <v>2</v>
      </c>
      <c r="AB366" s="166" t="s">
        <v>378</v>
      </c>
      <c r="AC366" s="209">
        <v>220099812293</v>
      </c>
      <c r="AD366" s="210" t="s">
        <v>831</v>
      </c>
      <c r="AE366" s="169">
        <v>3660</v>
      </c>
      <c r="AF366" s="38">
        <v>369</v>
      </c>
      <c r="AG366" s="38">
        <v>0</v>
      </c>
      <c r="AH366" s="170">
        <v>0</v>
      </c>
      <c r="AI366" s="171">
        <v>0</v>
      </c>
      <c r="AJ366" s="172">
        <v>0</v>
      </c>
      <c r="AK366" s="151">
        <v>0</v>
      </c>
      <c r="AL366" s="172">
        <v>0</v>
      </c>
      <c r="AM366" s="211">
        <v>0</v>
      </c>
      <c r="AN366" s="171">
        <v>0</v>
      </c>
      <c r="AO366" s="170">
        <v>0</v>
      </c>
      <c r="AP366" s="170">
        <v>0</v>
      </c>
      <c r="AQ366" s="170">
        <v>0</v>
      </c>
      <c r="AR366" s="172">
        <v>0</v>
      </c>
      <c r="AS366" s="173">
        <v>0</v>
      </c>
      <c r="AT366" s="172">
        <v>0</v>
      </c>
      <c r="AU366" s="173">
        <v>0</v>
      </c>
      <c r="AV366" s="172">
        <v>0</v>
      </c>
      <c r="AW366" s="173">
        <v>0</v>
      </c>
      <c r="AX366" s="172">
        <v>0</v>
      </c>
      <c r="AY366" s="173">
        <v>0</v>
      </c>
      <c r="AZ366" s="172">
        <v>0</v>
      </c>
      <c r="BA366" s="173">
        <v>0</v>
      </c>
      <c r="BB366" s="172">
        <v>0</v>
      </c>
      <c r="BC366" s="173">
        <v>0</v>
      </c>
      <c r="BE366" s="169">
        <v>0</v>
      </c>
      <c r="BF366" s="169">
        <v>0</v>
      </c>
      <c r="BG366" s="169">
        <v>0</v>
      </c>
      <c r="BH366" s="169">
        <v>0</v>
      </c>
      <c r="BI366" s="169">
        <v>0</v>
      </c>
      <c r="BJ366" s="169">
        <v>0</v>
      </c>
      <c r="BK366" s="169">
        <v>0</v>
      </c>
      <c r="BL366" s="169">
        <v>0</v>
      </c>
      <c r="BM366" s="169">
        <v>0</v>
      </c>
      <c r="BN366" s="169">
        <v>0</v>
      </c>
      <c r="BO366" s="169">
        <v>0</v>
      </c>
      <c r="BP366" s="169">
        <v>0</v>
      </c>
      <c r="BQ366" s="174">
        <v>0</v>
      </c>
    </row>
    <row r="367" spans="11:69" x14ac:dyDescent="0.25">
      <c r="K367" s="165" t="s">
        <v>315</v>
      </c>
      <c r="N367" s="57" t="s">
        <v>864</v>
      </c>
      <c r="V367" s="57" t="s">
        <v>373</v>
      </c>
      <c r="W367" s="57" t="s">
        <v>381</v>
      </c>
      <c r="X367" s="57">
        <v>2</v>
      </c>
      <c r="AB367" s="166" t="s">
        <v>378</v>
      </c>
      <c r="AC367" s="209">
        <v>220099812294</v>
      </c>
      <c r="AD367" s="210" t="s">
        <v>833</v>
      </c>
      <c r="AE367" s="169">
        <v>12826</v>
      </c>
      <c r="AF367" s="38">
        <v>1390</v>
      </c>
      <c r="AG367" s="38">
        <v>0</v>
      </c>
      <c r="AH367" s="170">
        <v>0</v>
      </c>
      <c r="AI367" s="171">
        <v>0</v>
      </c>
      <c r="AJ367" s="172">
        <v>0</v>
      </c>
      <c r="AK367" s="151">
        <v>0</v>
      </c>
      <c r="AL367" s="172">
        <v>0</v>
      </c>
      <c r="AM367" s="211">
        <v>0</v>
      </c>
      <c r="AN367" s="171">
        <v>0</v>
      </c>
      <c r="AO367" s="170">
        <v>0</v>
      </c>
      <c r="AP367" s="170">
        <v>0</v>
      </c>
      <c r="AQ367" s="170">
        <v>0</v>
      </c>
      <c r="AR367" s="172">
        <v>0</v>
      </c>
      <c r="AS367" s="173">
        <v>0</v>
      </c>
      <c r="AT367" s="172">
        <v>0</v>
      </c>
      <c r="AU367" s="173">
        <v>0</v>
      </c>
      <c r="AV367" s="172">
        <v>0</v>
      </c>
      <c r="AW367" s="173">
        <v>0</v>
      </c>
      <c r="AX367" s="172">
        <v>0</v>
      </c>
      <c r="AY367" s="173">
        <v>0</v>
      </c>
      <c r="AZ367" s="172">
        <v>0</v>
      </c>
      <c r="BA367" s="173">
        <v>0</v>
      </c>
      <c r="BB367" s="172">
        <v>0</v>
      </c>
      <c r="BC367" s="173">
        <v>0</v>
      </c>
      <c r="BE367" s="169">
        <v>0</v>
      </c>
      <c r="BF367" s="169">
        <v>0</v>
      </c>
      <c r="BG367" s="169">
        <v>0</v>
      </c>
      <c r="BH367" s="169">
        <v>0</v>
      </c>
      <c r="BI367" s="169">
        <v>0</v>
      </c>
      <c r="BJ367" s="169">
        <v>0</v>
      </c>
      <c r="BK367" s="169">
        <v>0</v>
      </c>
      <c r="BL367" s="169">
        <v>0</v>
      </c>
      <c r="BM367" s="169">
        <v>0</v>
      </c>
      <c r="BN367" s="169">
        <v>0</v>
      </c>
      <c r="BO367" s="169">
        <v>0</v>
      </c>
      <c r="BP367" s="169">
        <v>0</v>
      </c>
      <c r="BQ367" s="174">
        <v>0</v>
      </c>
    </row>
    <row r="368" spans="11:69" x14ac:dyDescent="0.25">
      <c r="K368" s="165" t="s">
        <v>315</v>
      </c>
      <c r="N368" s="57" t="s">
        <v>865</v>
      </c>
      <c r="V368" s="57" t="s">
        <v>373</v>
      </c>
      <c r="W368" s="57" t="s">
        <v>381</v>
      </c>
      <c r="X368" s="57">
        <v>2</v>
      </c>
      <c r="AB368" s="166" t="s">
        <v>378</v>
      </c>
      <c r="AC368" s="209">
        <v>220099812295</v>
      </c>
      <c r="AD368" s="210" t="s">
        <v>835</v>
      </c>
      <c r="AE368" s="169">
        <v>1527</v>
      </c>
      <c r="AF368" s="38">
        <v>154</v>
      </c>
      <c r="AG368" s="38">
        <v>0</v>
      </c>
      <c r="AH368" s="170">
        <v>0</v>
      </c>
      <c r="AI368" s="171">
        <v>0</v>
      </c>
      <c r="AJ368" s="172">
        <v>0</v>
      </c>
      <c r="AK368" s="151">
        <v>0</v>
      </c>
      <c r="AL368" s="172">
        <v>0</v>
      </c>
      <c r="AM368" s="211">
        <v>0</v>
      </c>
      <c r="AN368" s="171">
        <v>0</v>
      </c>
      <c r="AO368" s="170">
        <v>0</v>
      </c>
      <c r="AP368" s="170">
        <v>0</v>
      </c>
      <c r="AQ368" s="170">
        <v>0</v>
      </c>
      <c r="AR368" s="172">
        <v>0</v>
      </c>
      <c r="AS368" s="173">
        <v>0</v>
      </c>
      <c r="AT368" s="172">
        <v>0</v>
      </c>
      <c r="AU368" s="173">
        <v>0</v>
      </c>
      <c r="AV368" s="172">
        <v>0</v>
      </c>
      <c r="AW368" s="173">
        <v>0</v>
      </c>
      <c r="AX368" s="172">
        <v>0</v>
      </c>
      <c r="AY368" s="173">
        <v>0</v>
      </c>
      <c r="AZ368" s="172">
        <v>0</v>
      </c>
      <c r="BA368" s="173">
        <v>0</v>
      </c>
      <c r="BB368" s="172">
        <v>0</v>
      </c>
      <c r="BC368" s="173">
        <v>0</v>
      </c>
      <c r="BE368" s="169">
        <v>0</v>
      </c>
      <c r="BF368" s="169">
        <v>0</v>
      </c>
      <c r="BG368" s="169">
        <v>0</v>
      </c>
      <c r="BH368" s="169">
        <v>0</v>
      </c>
      <c r="BI368" s="169">
        <v>0</v>
      </c>
      <c r="BJ368" s="169">
        <v>0</v>
      </c>
      <c r="BK368" s="169">
        <v>0</v>
      </c>
      <c r="BL368" s="169">
        <v>0</v>
      </c>
      <c r="BM368" s="169">
        <v>0</v>
      </c>
      <c r="BN368" s="169">
        <v>0</v>
      </c>
      <c r="BO368" s="169">
        <v>0</v>
      </c>
      <c r="BP368" s="169">
        <v>0</v>
      </c>
      <c r="BQ368" s="174">
        <v>0</v>
      </c>
    </row>
    <row r="369" spans="2:96" x14ac:dyDescent="0.25">
      <c r="K369" s="165" t="s">
        <v>315</v>
      </c>
      <c r="N369" s="57" t="s">
        <v>866</v>
      </c>
      <c r="V369" s="57" t="s">
        <v>373</v>
      </c>
      <c r="W369" s="57" t="s">
        <v>381</v>
      </c>
      <c r="X369" s="57">
        <v>2</v>
      </c>
      <c r="AB369" s="166" t="s">
        <v>378</v>
      </c>
      <c r="AC369" s="209">
        <v>220099812296</v>
      </c>
      <c r="AD369" s="210" t="s">
        <v>837</v>
      </c>
      <c r="AE369" s="169">
        <v>28713</v>
      </c>
      <c r="AF369" s="38">
        <v>3293</v>
      </c>
      <c r="AG369" s="38">
        <v>0</v>
      </c>
      <c r="AH369" s="170">
        <v>0</v>
      </c>
      <c r="AI369" s="171">
        <v>0</v>
      </c>
      <c r="AJ369" s="172">
        <v>0</v>
      </c>
      <c r="AK369" s="151">
        <v>0</v>
      </c>
      <c r="AL369" s="172">
        <v>0</v>
      </c>
      <c r="AM369" s="211">
        <v>0</v>
      </c>
      <c r="AN369" s="171">
        <v>0</v>
      </c>
      <c r="AO369" s="170">
        <v>0</v>
      </c>
      <c r="AP369" s="170">
        <v>0</v>
      </c>
      <c r="AQ369" s="170">
        <v>0</v>
      </c>
      <c r="AR369" s="172">
        <v>0</v>
      </c>
      <c r="AS369" s="173">
        <v>0</v>
      </c>
      <c r="AT369" s="172">
        <v>0</v>
      </c>
      <c r="AU369" s="173">
        <v>0</v>
      </c>
      <c r="AV369" s="172">
        <v>0</v>
      </c>
      <c r="AW369" s="173">
        <v>0</v>
      </c>
      <c r="AX369" s="172">
        <v>0</v>
      </c>
      <c r="AY369" s="173">
        <v>0</v>
      </c>
      <c r="AZ369" s="172">
        <v>0</v>
      </c>
      <c r="BA369" s="173">
        <v>0</v>
      </c>
      <c r="BB369" s="172">
        <v>0</v>
      </c>
      <c r="BC369" s="173">
        <v>0</v>
      </c>
      <c r="BE369" s="169">
        <v>0</v>
      </c>
      <c r="BF369" s="169">
        <v>0</v>
      </c>
      <c r="BG369" s="169">
        <v>0</v>
      </c>
      <c r="BH369" s="169">
        <v>0</v>
      </c>
      <c r="BI369" s="169">
        <v>0</v>
      </c>
      <c r="BJ369" s="169">
        <v>0</v>
      </c>
      <c r="BK369" s="169">
        <v>0</v>
      </c>
      <c r="BL369" s="169">
        <v>0</v>
      </c>
      <c r="BM369" s="169">
        <v>0</v>
      </c>
      <c r="BN369" s="169">
        <v>0</v>
      </c>
      <c r="BO369" s="169">
        <v>0</v>
      </c>
      <c r="BP369" s="169">
        <v>0</v>
      </c>
      <c r="BQ369" s="174">
        <v>0</v>
      </c>
    </row>
    <row r="370" spans="2:96" x14ac:dyDescent="0.25">
      <c r="K370" s="165" t="s">
        <v>315</v>
      </c>
      <c r="N370" s="57" t="s">
        <v>867</v>
      </c>
      <c r="V370" s="57" t="s">
        <v>373</v>
      </c>
      <c r="W370" s="57" t="s">
        <v>381</v>
      </c>
      <c r="X370" s="57">
        <v>2</v>
      </c>
      <c r="AB370" s="166" t="s">
        <v>378</v>
      </c>
      <c r="AC370" s="209">
        <v>220099812297</v>
      </c>
      <c r="AD370" s="210" t="s">
        <v>839</v>
      </c>
      <c r="AE370" s="169">
        <v>7671</v>
      </c>
      <c r="AF370" s="38">
        <v>770</v>
      </c>
      <c r="AG370" s="38">
        <v>0</v>
      </c>
      <c r="AH370" s="170">
        <v>0</v>
      </c>
      <c r="AI370" s="171">
        <v>0</v>
      </c>
      <c r="AJ370" s="172">
        <v>0</v>
      </c>
      <c r="AK370" s="151">
        <v>0</v>
      </c>
      <c r="AL370" s="172">
        <v>0</v>
      </c>
      <c r="AM370" s="211">
        <v>0</v>
      </c>
      <c r="AN370" s="171">
        <v>0</v>
      </c>
      <c r="AO370" s="170">
        <v>0</v>
      </c>
      <c r="AP370" s="170">
        <v>0</v>
      </c>
      <c r="AQ370" s="170">
        <v>0</v>
      </c>
      <c r="AR370" s="172">
        <v>0</v>
      </c>
      <c r="AS370" s="173">
        <v>0</v>
      </c>
      <c r="AT370" s="172">
        <v>0</v>
      </c>
      <c r="AU370" s="173">
        <v>0</v>
      </c>
      <c r="AV370" s="172">
        <v>0</v>
      </c>
      <c r="AW370" s="173">
        <v>0</v>
      </c>
      <c r="AX370" s="172">
        <v>0</v>
      </c>
      <c r="AY370" s="173">
        <v>0</v>
      </c>
      <c r="AZ370" s="172">
        <v>0</v>
      </c>
      <c r="BA370" s="173">
        <v>0</v>
      </c>
      <c r="BB370" s="172">
        <v>0</v>
      </c>
      <c r="BC370" s="173">
        <v>0</v>
      </c>
      <c r="BE370" s="169">
        <v>0</v>
      </c>
      <c r="BF370" s="169">
        <v>0</v>
      </c>
      <c r="BG370" s="169">
        <v>0</v>
      </c>
      <c r="BH370" s="169">
        <v>0</v>
      </c>
      <c r="BI370" s="169">
        <v>0</v>
      </c>
      <c r="BJ370" s="169">
        <v>0</v>
      </c>
      <c r="BK370" s="169">
        <v>0</v>
      </c>
      <c r="BL370" s="169">
        <v>0</v>
      </c>
      <c r="BM370" s="169">
        <v>0</v>
      </c>
      <c r="BN370" s="169">
        <v>0</v>
      </c>
      <c r="BO370" s="169">
        <v>0</v>
      </c>
      <c r="BP370" s="169">
        <v>0</v>
      </c>
      <c r="BQ370" s="174">
        <v>0</v>
      </c>
    </row>
    <row r="371" spans="2:96" x14ac:dyDescent="0.25">
      <c r="K371" s="165" t="s">
        <v>315</v>
      </c>
      <c r="N371" s="57" t="s">
        <v>868</v>
      </c>
      <c r="V371" s="57" t="s">
        <v>373</v>
      </c>
      <c r="W371" s="57" t="s">
        <v>381</v>
      </c>
      <c r="X371" s="57">
        <v>2</v>
      </c>
      <c r="AB371" s="166" t="s">
        <v>378</v>
      </c>
      <c r="AC371" s="209">
        <v>220099812298</v>
      </c>
      <c r="AD371" s="210" t="s">
        <v>841</v>
      </c>
      <c r="AE371" s="169">
        <v>7810</v>
      </c>
      <c r="AF371" s="38">
        <v>909</v>
      </c>
      <c r="AG371" s="38">
        <v>0</v>
      </c>
      <c r="AH371" s="170">
        <v>0</v>
      </c>
      <c r="AI371" s="171">
        <v>0</v>
      </c>
      <c r="AJ371" s="172">
        <v>0</v>
      </c>
      <c r="AK371" s="151">
        <v>0</v>
      </c>
      <c r="AL371" s="172">
        <v>0</v>
      </c>
      <c r="AM371" s="211">
        <v>0</v>
      </c>
      <c r="AN371" s="171">
        <v>0</v>
      </c>
      <c r="AO371" s="170">
        <v>0</v>
      </c>
      <c r="AP371" s="170">
        <v>0</v>
      </c>
      <c r="AQ371" s="170">
        <v>0</v>
      </c>
      <c r="AR371" s="172">
        <v>0</v>
      </c>
      <c r="AS371" s="173">
        <v>0</v>
      </c>
      <c r="AT371" s="172">
        <v>0</v>
      </c>
      <c r="AU371" s="173">
        <v>0</v>
      </c>
      <c r="AV371" s="172">
        <v>0</v>
      </c>
      <c r="AW371" s="173">
        <v>0</v>
      </c>
      <c r="AX371" s="172">
        <v>0</v>
      </c>
      <c r="AY371" s="173">
        <v>0</v>
      </c>
      <c r="AZ371" s="172">
        <v>0</v>
      </c>
      <c r="BA371" s="173">
        <v>0</v>
      </c>
      <c r="BB371" s="172">
        <v>0</v>
      </c>
      <c r="BC371" s="173">
        <v>0</v>
      </c>
      <c r="BE371" s="169">
        <v>0</v>
      </c>
      <c r="BF371" s="169">
        <v>0</v>
      </c>
      <c r="BG371" s="169">
        <v>0</v>
      </c>
      <c r="BH371" s="169">
        <v>0</v>
      </c>
      <c r="BI371" s="169">
        <v>0</v>
      </c>
      <c r="BJ371" s="169">
        <v>0</v>
      </c>
      <c r="BK371" s="169">
        <v>0</v>
      </c>
      <c r="BL371" s="169">
        <v>0</v>
      </c>
      <c r="BM371" s="169">
        <v>0</v>
      </c>
      <c r="BN371" s="169">
        <v>0</v>
      </c>
      <c r="BO371" s="169">
        <v>0</v>
      </c>
      <c r="BP371" s="169">
        <v>0</v>
      </c>
      <c r="BQ371" s="174">
        <v>0</v>
      </c>
    </row>
    <row r="372" spans="2:96" x14ac:dyDescent="0.25">
      <c r="K372" s="165" t="s">
        <v>315</v>
      </c>
      <c r="N372" s="57" t="s">
        <v>869</v>
      </c>
      <c r="V372" s="57" t="s">
        <v>373</v>
      </c>
      <c r="W372" s="57" t="s">
        <v>381</v>
      </c>
      <c r="X372" s="57">
        <v>2</v>
      </c>
      <c r="AB372" s="166" t="s">
        <v>378</v>
      </c>
      <c r="AC372" s="209">
        <v>220099812300</v>
      </c>
      <c r="AD372" s="210" t="s">
        <v>845</v>
      </c>
      <c r="AE372" s="169">
        <v>3173</v>
      </c>
      <c r="AF372" s="38">
        <v>394</v>
      </c>
      <c r="AG372" s="38">
        <v>0</v>
      </c>
      <c r="AH372" s="170">
        <v>0</v>
      </c>
      <c r="AI372" s="171">
        <v>0</v>
      </c>
      <c r="AJ372" s="172">
        <v>0</v>
      </c>
      <c r="AK372" s="151">
        <v>0</v>
      </c>
      <c r="AL372" s="172">
        <v>0</v>
      </c>
      <c r="AM372" s="211">
        <v>0</v>
      </c>
      <c r="AN372" s="171">
        <v>0</v>
      </c>
      <c r="AO372" s="170">
        <v>0</v>
      </c>
      <c r="AP372" s="170">
        <v>0</v>
      </c>
      <c r="AQ372" s="170">
        <v>0</v>
      </c>
      <c r="AR372" s="172">
        <v>0</v>
      </c>
      <c r="AS372" s="173">
        <v>0</v>
      </c>
      <c r="AT372" s="172">
        <v>0</v>
      </c>
      <c r="AU372" s="173">
        <v>0</v>
      </c>
      <c r="AV372" s="172">
        <v>0</v>
      </c>
      <c r="AW372" s="173">
        <v>0</v>
      </c>
      <c r="AX372" s="172">
        <v>0</v>
      </c>
      <c r="AY372" s="173">
        <v>0</v>
      </c>
      <c r="AZ372" s="172">
        <v>0</v>
      </c>
      <c r="BA372" s="173">
        <v>0</v>
      </c>
      <c r="BB372" s="172">
        <v>0</v>
      </c>
      <c r="BC372" s="173">
        <v>0</v>
      </c>
      <c r="BE372" s="169">
        <v>0</v>
      </c>
      <c r="BF372" s="169">
        <v>0</v>
      </c>
      <c r="BG372" s="169">
        <v>0</v>
      </c>
      <c r="BH372" s="169">
        <v>0</v>
      </c>
      <c r="BI372" s="169">
        <v>0</v>
      </c>
      <c r="BJ372" s="169">
        <v>0</v>
      </c>
      <c r="BK372" s="169">
        <v>0</v>
      </c>
      <c r="BL372" s="169">
        <v>0</v>
      </c>
      <c r="BM372" s="169">
        <v>0</v>
      </c>
      <c r="BN372" s="169">
        <v>0</v>
      </c>
      <c r="BO372" s="169">
        <v>0</v>
      </c>
      <c r="BP372" s="169">
        <v>0</v>
      </c>
      <c r="BQ372" s="174">
        <v>0</v>
      </c>
    </row>
    <row r="373" spans="2:96" x14ac:dyDescent="0.25">
      <c r="K373" s="165" t="s">
        <v>315</v>
      </c>
      <c r="N373" s="57" t="s">
        <v>870</v>
      </c>
      <c r="V373" s="57" t="s">
        <v>373</v>
      </c>
      <c r="W373" s="57" t="s">
        <v>381</v>
      </c>
      <c r="X373" s="57">
        <v>2</v>
      </c>
      <c r="AB373" s="166" t="s">
        <v>378</v>
      </c>
      <c r="AC373" s="209">
        <v>220099812301</v>
      </c>
      <c r="AD373" s="210" t="s">
        <v>871</v>
      </c>
      <c r="AE373" s="169">
        <v>4168</v>
      </c>
      <c r="AF373" s="38">
        <v>359</v>
      </c>
      <c r="AG373" s="38">
        <v>0</v>
      </c>
      <c r="AH373" s="170">
        <v>0</v>
      </c>
      <c r="AI373" s="171">
        <v>0</v>
      </c>
      <c r="AJ373" s="172">
        <v>0</v>
      </c>
      <c r="AK373" s="151">
        <v>0</v>
      </c>
      <c r="AL373" s="172">
        <v>0</v>
      </c>
      <c r="AM373" s="211">
        <v>0</v>
      </c>
      <c r="AN373" s="171">
        <v>0</v>
      </c>
      <c r="AO373" s="170">
        <v>0</v>
      </c>
      <c r="AP373" s="170">
        <v>0</v>
      </c>
      <c r="AQ373" s="170">
        <v>0</v>
      </c>
      <c r="AR373" s="172">
        <v>0</v>
      </c>
      <c r="AS373" s="173">
        <v>0</v>
      </c>
      <c r="AT373" s="172">
        <v>0</v>
      </c>
      <c r="AU373" s="173">
        <v>0</v>
      </c>
      <c r="AV373" s="172">
        <v>0</v>
      </c>
      <c r="AW373" s="173">
        <v>0</v>
      </c>
      <c r="AX373" s="172">
        <v>0</v>
      </c>
      <c r="AY373" s="173">
        <v>0</v>
      </c>
      <c r="AZ373" s="172">
        <v>0</v>
      </c>
      <c r="BA373" s="173">
        <v>0</v>
      </c>
      <c r="BB373" s="172">
        <v>0</v>
      </c>
      <c r="BC373" s="173">
        <v>0</v>
      </c>
      <c r="BE373" s="169">
        <v>0</v>
      </c>
      <c r="BF373" s="169">
        <v>0</v>
      </c>
      <c r="BG373" s="169">
        <v>0</v>
      </c>
      <c r="BH373" s="169">
        <v>0</v>
      </c>
      <c r="BI373" s="169">
        <v>0</v>
      </c>
      <c r="BJ373" s="169">
        <v>0</v>
      </c>
      <c r="BK373" s="169">
        <v>0</v>
      </c>
      <c r="BL373" s="169">
        <v>0</v>
      </c>
      <c r="BM373" s="169">
        <v>0</v>
      </c>
      <c r="BN373" s="169">
        <v>0</v>
      </c>
      <c r="BO373" s="169">
        <v>0</v>
      </c>
      <c r="BP373" s="169">
        <v>0</v>
      </c>
      <c r="BQ373" s="174">
        <v>0</v>
      </c>
    </row>
    <row r="374" spans="2:96" x14ac:dyDescent="0.25">
      <c r="K374" s="165" t="s">
        <v>315</v>
      </c>
      <c r="N374" s="57" t="s">
        <v>872</v>
      </c>
      <c r="V374" s="57" t="s">
        <v>373</v>
      </c>
      <c r="W374" s="57" t="s">
        <v>381</v>
      </c>
      <c r="X374" s="57">
        <v>2</v>
      </c>
      <c r="AB374" s="166" t="s">
        <v>378</v>
      </c>
      <c r="AC374" s="209">
        <v>220099812315</v>
      </c>
      <c r="AD374" s="210" t="s">
        <v>849</v>
      </c>
      <c r="AE374" s="169">
        <v>409400.99999999994</v>
      </c>
      <c r="AF374" s="38">
        <v>45999</v>
      </c>
      <c r="AG374" s="38">
        <v>0</v>
      </c>
      <c r="AH374" s="170">
        <v>0</v>
      </c>
      <c r="AI374" s="171">
        <v>0</v>
      </c>
      <c r="AJ374" s="172">
        <v>0</v>
      </c>
      <c r="AK374" s="151">
        <v>0</v>
      </c>
      <c r="AL374" s="172">
        <v>0</v>
      </c>
      <c r="AM374" s="211">
        <v>0</v>
      </c>
      <c r="AN374" s="171">
        <v>0</v>
      </c>
      <c r="AO374" s="170">
        <v>0</v>
      </c>
      <c r="AP374" s="170">
        <v>0</v>
      </c>
      <c r="AQ374" s="170">
        <v>0</v>
      </c>
      <c r="AR374" s="172">
        <v>0</v>
      </c>
      <c r="AS374" s="173">
        <v>0</v>
      </c>
      <c r="AT374" s="172">
        <v>0</v>
      </c>
      <c r="AU374" s="173">
        <v>0</v>
      </c>
      <c r="AV374" s="172">
        <v>0</v>
      </c>
      <c r="AW374" s="173">
        <v>0</v>
      </c>
      <c r="AX374" s="172">
        <v>0</v>
      </c>
      <c r="AY374" s="173">
        <v>0</v>
      </c>
      <c r="AZ374" s="172">
        <v>0</v>
      </c>
      <c r="BA374" s="173">
        <v>0</v>
      </c>
      <c r="BB374" s="172">
        <v>0</v>
      </c>
      <c r="BC374" s="173">
        <v>0</v>
      </c>
      <c r="BE374" s="169">
        <v>0</v>
      </c>
      <c r="BF374" s="169">
        <v>0</v>
      </c>
      <c r="BG374" s="169">
        <v>0</v>
      </c>
      <c r="BH374" s="169">
        <v>0</v>
      </c>
      <c r="BI374" s="169">
        <v>0</v>
      </c>
      <c r="BJ374" s="169">
        <v>0</v>
      </c>
      <c r="BK374" s="169">
        <v>0</v>
      </c>
      <c r="BL374" s="169">
        <v>0</v>
      </c>
      <c r="BM374" s="169">
        <v>0</v>
      </c>
      <c r="BN374" s="169">
        <v>0</v>
      </c>
      <c r="BO374" s="169">
        <v>0</v>
      </c>
      <c r="BP374" s="169">
        <v>0</v>
      </c>
      <c r="BQ374" s="174">
        <v>0</v>
      </c>
    </row>
    <row r="375" spans="2:96" x14ac:dyDescent="0.25">
      <c r="K375" s="165" t="s">
        <v>315</v>
      </c>
      <c r="N375" s="57" t="s">
        <v>873</v>
      </c>
      <c r="V375" s="57" t="s">
        <v>373</v>
      </c>
      <c r="W375" s="57" t="s">
        <v>381</v>
      </c>
      <c r="X375" s="57">
        <v>2</v>
      </c>
      <c r="AB375" s="166" t="s">
        <v>378</v>
      </c>
      <c r="AC375" s="209">
        <v>220099812340</v>
      </c>
      <c r="AD375" s="210" t="s">
        <v>874</v>
      </c>
      <c r="AE375" s="169">
        <v>147244.51999999999</v>
      </c>
      <c r="AF375" s="38">
        <v>15233.2</v>
      </c>
      <c r="AG375" s="38">
        <v>0</v>
      </c>
      <c r="AH375" s="170">
        <v>0</v>
      </c>
      <c r="AI375" s="171">
        <v>0</v>
      </c>
      <c r="AJ375" s="172">
        <v>0</v>
      </c>
      <c r="AK375" s="151">
        <v>0</v>
      </c>
      <c r="AL375" s="172">
        <v>0</v>
      </c>
      <c r="AM375" s="211">
        <v>0</v>
      </c>
      <c r="AN375" s="171">
        <v>0</v>
      </c>
      <c r="AO375" s="170">
        <v>0</v>
      </c>
      <c r="AP375" s="170">
        <v>0</v>
      </c>
      <c r="AQ375" s="170">
        <v>0</v>
      </c>
      <c r="AR375" s="172">
        <v>0</v>
      </c>
      <c r="AS375" s="173">
        <v>0</v>
      </c>
      <c r="AT375" s="172">
        <v>0</v>
      </c>
      <c r="AU375" s="173">
        <v>0</v>
      </c>
      <c r="AV375" s="172">
        <v>0</v>
      </c>
      <c r="AW375" s="173">
        <v>0</v>
      </c>
      <c r="AX375" s="172">
        <v>0</v>
      </c>
      <c r="AY375" s="173">
        <v>0</v>
      </c>
      <c r="AZ375" s="172">
        <v>0</v>
      </c>
      <c r="BA375" s="173">
        <v>0</v>
      </c>
      <c r="BB375" s="172">
        <v>0</v>
      </c>
      <c r="BC375" s="173">
        <v>0</v>
      </c>
      <c r="BE375" s="169">
        <v>0</v>
      </c>
      <c r="BF375" s="169">
        <v>0</v>
      </c>
      <c r="BG375" s="169">
        <v>0</v>
      </c>
      <c r="BH375" s="169">
        <v>0</v>
      </c>
      <c r="BI375" s="169">
        <v>0</v>
      </c>
      <c r="BJ375" s="169">
        <v>0</v>
      </c>
      <c r="BK375" s="169">
        <v>0</v>
      </c>
      <c r="BL375" s="169">
        <v>0</v>
      </c>
      <c r="BM375" s="169">
        <v>0</v>
      </c>
      <c r="BN375" s="169">
        <v>0</v>
      </c>
      <c r="BO375" s="169">
        <v>0</v>
      </c>
      <c r="BP375" s="169">
        <v>0</v>
      </c>
      <c r="BQ375" s="174">
        <v>0</v>
      </c>
    </row>
    <row r="376" spans="2:96" x14ac:dyDescent="0.25">
      <c r="K376" s="165" t="s">
        <v>315</v>
      </c>
      <c r="N376" s="57" t="s">
        <v>875</v>
      </c>
      <c r="V376" s="57" t="s">
        <v>373</v>
      </c>
      <c r="W376" s="57" t="s">
        <v>381</v>
      </c>
      <c r="X376" s="57">
        <v>2</v>
      </c>
      <c r="AB376" s="166" t="s">
        <v>378</v>
      </c>
      <c r="AC376" s="209">
        <v>220099812342</v>
      </c>
      <c r="AD376" s="210" t="s">
        <v>876</v>
      </c>
      <c r="AE376" s="169">
        <v>24597</v>
      </c>
      <c r="AF376" s="38">
        <v>2337</v>
      </c>
      <c r="AG376" s="38">
        <v>0</v>
      </c>
      <c r="AH376" s="170">
        <v>0</v>
      </c>
      <c r="AI376" s="171">
        <v>0</v>
      </c>
      <c r="AJ376" s="172">
        <v>0</v>
      </c>
      <c r="AK376" s="151">
        <v>0</v>
      </c>
      <c r="AL376" s="172">
        <v>0</v>
      </c>
      <c r="AM376" s="211">
        <v>0</v>
      </c>
      <c r="AN376" s="171">
        <v>0</v>
      </c>
      <c r="AO376" s="170">
        <v>0</v>
      </c>
      <c r="AP376" s="170">
        <v>0</v>
      </c>
      <c r="AQ376" s="170">
        <v>0</v>
      </c>
      <c r="AR376" s="172">
        <v>0</v>
      </c>
      <c r="AS376" s="173">
        <v>0</v>
      </c>
      <c r="AT376" s="172">
        <v>0</v>
      </c>
      <c r="AU376" s="173">
        <v>0</v>
      </c>
      <c r="AV376" s="172">
        <v>0</v>
      </c>
      <c r="AW376" s="173">
        <v>0</v>
      </c>
      <c r="AX376" s="172">
        <v>0</v>
      </c>
      <c r="AY376" s="173">
        <v>0</v>
      </c>
      <c r="AZ376" s="172">
        <v>0</v>
      </c>
      <c r="BA376" s="173">
        <v>0</v>
      </c>
      <c r="BB376" s="172">
        <v>0</v>
      </c>
      <c r="BC376" s="173">
        <v>0</v>
      </c>
      <c r="BE376" s="169">
        <v>0</v>
      </c>
      <c r="BF376" s="169">
        <v>0</v>
      </c>
      <c r="BG376" s="169">
        <v>0</v>
      </c>
      <c r="BH376" s="169">
        <v>0</v>
      </c>
      <c r="BI376" s="169">
        <v>0</v>
      </c>
      <c r="BJ376" s="169">
        <v>0</v>
      </c>
      <c r="BK376" s="169">
        <v>0</v>
      </c>
      <c r="BL376" s="169">
        <v>0</v>
      </c>
      <c r="BM376" s="169">
        <v>0</v>
      </c>
      <c r="BN376" s="169">
        <v>0</v>
      </c>
      <c r="BO376" s="169">
        <v>0</v>
      </c>
      <c r="BP376" s="169">
        <v>0</v>
      </c>
      <c r="BQ376" s="174">
        <v>0</v>
      </c>
    </row>
    <row r="377" spans="2:96" x14ac:dyDescent="0.25">
      <c r="K377" s="165" t="s">
        <v>315</v>
      </c>
      <c r="N377" s="57" t="s">
        <v>877</v>
      </c>
      <c r="V377" s="57" t="s">
        <v>373</v>
      </c>
      <c r="W377" s="57" t="s">
        <v>381</v>
      </c>
      <c r="X377" s="57">
        <v>2</v>
      </c>
      <c r="AB377" s="166" t="s">
        <v>378</v>
      </c>
      <c r="AC377" s="209">
        <v>220099812343</v>
      </c>
      <c r="AD377" s="210" t="s">
        <v>878</v>
      </c>
      <c r="AE377" s="169">
        <v>743</v>
      </c>
      <c r="AF377" s="38">
        <v>33</v>
      </c>
      <c r="AG377" s="38">
        <v>0</v>
      </c>
      <c r="AH377" s="170">
        <v>0</v>
      </c>
      <c r="AI377" s="171">
        <v>0</v>
      </c>
      <c r="AJ377" s="172">
        <v>0</v>
      </c>
      <c r="AK377" s="151">
        <v>0</v>
      </c>
      <c r="AL377" s="172">
        <v>0</v>
      </c>
      <c r="AM377" s="211">
        <v>0</v>
      </c>
      <c r="AN377" s="171">
        <v>0</v>
      </c>
      <c r="AO377" s="170">
        <v>0</v>
      </c>
      <c r="AP377" s="170">
        <v>0</v>
      </c>
      <c r="AQ377" s="170">
        <v>0</v>
      </c>
      <c r="AR377" s="172">
        <v>0</v>
      </c>
      <c r="AS377" s="173">
        <v>0</v>
      </c>
      <c r="AT377" s="172">
        <v>0</v>
      </c>
      <c r="AU377" s="173">
        <v>0</v>
      </c>
      <c r="AV377" s="172">
        <v>0</v>
      </c>
      <c r="AW377" s="173">
        <v>0</v>
      </c>
      <c r="AX377" s="172">
        <v>0</v>
      </c>
      <c r="AY377" s="173">
        <v>0</v>
      </c>
      <c r="AZ377" s="172">
        <v>0</v>
      </c>
      <c r="BA377" s="173">
        <v>0</v>
      </c>
      <c r="BB377" s="172">
        <v>0</v>
      </c>
      <c r="BC377" s="173">
        <v>0</v>
      </c>
      <c r="BE377" s="169">
        <v>0</v>
      </c>
      <c r="BF377" s="169">
        <v>0</v>
      </c>
      <c r="BG377" s="169">
        <v>0</v>
      </c>
      <c r="BH377" s="169">
        <v>0</v>
      </c>
      <c r="BI377" s="169">
        <v>0</v>
      </c>
      <c r="BJ377" s="169">
        <v>0</v>
      </c>
      <c r="BK377" s="169">
        <v>0</v>
      </c>
      <c r="BL377" s="169">
        <v>0</v>
      </c>
      <c r="BM377" s="169">
        <v>0</v>
      </c>
      <c r="BN377" s="169">
        <v>0</v>
      </c>
      <c r="BO377" s="169">
        <v>0</v>
      </c>
      <c r="BP377" s="169">
        <v>0</v>
      </c>
      <c r="BQ377" s="174">
        <v>0</v>
      </c>
    </row>
    <row r="378" spans="2:96" x14ac:dyDescent="0.25">
      <c r="K378" s="165" t="s">
        <v>315</v>
      </c>
      <c r="N378" s="57" t="s">
        <v>879</v>
      </c>
      <c r="V378" s="57" t="s">
        <v>373</v>
      </c>
      <c r="W378" s="57" t="s">
        <v>381</v>
      </c>
      <c r="X378" s="57">
        <v>2</v>
      </c>
      <c r="AB378" s="166" t="s">
        <v>378</v>
      </c>
      <c r="AC378" s="209">
        <v>220099812344</v>
      </c>
      <c r="AD378" s="210" t="s">
        <v>880</v>
      </c>
      <c r="AE378" s="169">
        <v>3260</v>
      </c>
      <c r="AF378" s="38">
        <v>310</v>
      </c>
      <c r="AG378" s="38">
        <v>0</v>
      </c>
      <c r="AH378" s="170">
        <v>0</v>
      </c>
      <c r="AI378" s="171">
        <v>0</v>
      </c>
      <c r="AJ378" s="172">
        <v>0</v>
      </c>
      <c r="AK378" s="151">
        <v>0</v>
      </c>
      <c r="AL378" s="172">
        <v>0</v>
      </c>
      <c r="AM378" s="211">
        <v>0</v>
      </c>
      <c r="AN378" s="171">
        <v>0</v>
      </c>
      <c r="AO378" s="170">
        <v>0</v>
      </c>
      <c r="AP378" s="170">
        <v>0</v>
      </c>
      <c r="AQ378" s="170">
        <v>0</v>
      </c>
      <c r="AR378" s="172">
        <v>0</v>
      </c>
      <c r="AS378" s="173">
        <v>0</v>
      </c>
      <c r="AT378" s="172">
        <v>0</v>
      </c>
      <c r="AU378" s="173">
        <v>0</v>
      </c>
      <c r="AV378" s="172">
        <v>0</v>
      </c>
      <c r="AW378" s="173">
        <v>0</v>
      </c>
      <c r="AX378" s="172">
        <v>0</v>
      </c>
      <c r="AY378" s="173">
        <v>0</v>
      </c>
      <c r="AZ378" s="172">
        <v>0</v>
      </c>
      <c r="BA378" s="173">
        <v>0</v>
      </c>
      <c r="BB378" s="172">
        <v>0</v>
      </c>
      <c r="BC378" s="173">
        <v>0</v>
      </c>
      <c r="BE378" s="169">
        <v>0</v>
      </c>
      <c r="BF378" s="169">
        <v>0</v>
      </c>
      <c r="BG378" s="169">
        <v>0</v>
      </c>
      <c r="BH378" s="169">
        <v>0</v>
      </c>
      <c r="BI378" s="169">
        <v>0</v>
      </c>
      <c r="BJ378" s="169">
        <v>0</v>
      </c>
      <c r="BK378" s="169">
        <v>0</v>
      </c>
      <c r="BL378" s="169">
        <v>0</v>
      </c>
      <c r="BM378" s="169">
        <v>0</v>
      </c>
      <c r="BN378" s="169">
        <v>0</v>
      </c>
      <c r="BO378" s="169">
        <v>0</v>
      </c>
      <c r="BP378" s="169">
        <v>0</v>
      </c>
      <c r="BQ378" s="174">
        <v>0</v>
      </c>
    </row>
    <row r="379" spans="2:96" ht="18.75" hidden="1" x14ac:dyDescent="0.3">
      <c r="B379" s="150" t="s">
        <v>305</v>
      </c>
      <c r="C379" s="150" t="s">
        <v>305</v>
      </c>
      <c r="J379" s="150" t="s">
        <v>305</v>
      </c>
      <c r="K379" s="165" t="s">
        <v>308</v>
      </c>
      <c r="N379" s="57" t="s">
        <v>310</v>
      </c>
      <c r="AC379" s="175"/>
      <c r="AD379" s="195"/>
      <c r="AE379" s="38"/>
      <c r="AI379" s="193"/>
      <c r="AS379" s="57"/>
      <c r="AU379" s="57"/>
      <c r="AW379" s="57"/>
      <c r="AY379" s="57"/>
      <c r="BA379" s="57"/>
      <c r="BB379" s="57"/>
      <c r="BC379" s="57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196"/>
    </row>
    <row r="380" spans="2:96" ht="17.25" x14ac:dyDescent="0.3">
      <c r="K380" s="165" t="s">
        <v>312</v>
      </c>
      <c r="V380" s="57" t="s">
        <v>373</v>
      </c>
      <c r="W380" s="57" t="s">
        <v>381</v>
      </c>
      <c r="AB380" s="166" t="s">
        <v>378</v>
      </c>
      <c r="AC380" s="197" t="s">
        <v>881</v>
      </c>
      <c r="AD380" s="168"/>
      <c r="AE380" s="198">
        <v>694108.22833333327</v>
      </c>
      <c r="AF380" s="198">
        <v>917763.19166666653</v>
      </c>
      <c r="AG380" s="198">
        <v>1139636.4000000001</v>
      </c>
      <c r="AH380" s="199">
        <v>1323876.551072306</v>
      </c>
      <c r="AI380" s="200">
        <v>398591.9</v>
      </c>
      <c r="AJ380" s="199">
        <v>1195775.7000000002</v>
      </c>
      <c r="AK380" s="200">
        <v>1011243.6000000001</v>
      </c>
      <c r="AL380" s="199">
        <v>1213492.3200000003</v>
      </c>
      <c r="AM380" s="200">
        <v>1104607.08987136</v>
      </c>
      <c r="AN380" s="200">
        <v>1230513.0612009461</v>
      </c>
      <c r="AO380" s="199">
        <v>1194007.0285714292</v>
      </c>
      <c r="AP380" s="199">
        <v>1189782.1396660306</v>
      </c>
      <c r="AQ380" s="199">
        <v>1189782.1396660309</v>
      </c>
      <c r="AR380" s="199">
        <v>-5993.5603339693043</v>
      </c>
      <c r="AS380" s="201">
        <v>-5.0122780835647552E-3</v>
      </c>
      <c r="AT380" s="199">
        <v>-134094.41140627512</v>
      </c>
      <c r="AU380" s="201">
        <v>-0.10128921106553485</v>
      </c>
      <c r="AV380" s="199">
        <v>50145.739666030742</v>
      </c>
      <c r="AW380" s="201">
        <v>4.4001525105753676E-2</v>
      </c>
      <c r="AX380" s="199">
        <v>-5993.5603339695372</v>
      </c>
      <c r="AY380" s="201">
        <v>-5.0122780835649495E-3</v>
      </c>
      <c r="AZ380" s="199">
        <v>-134094.41140627535</v>
      </c>
      <c r="BA380" s="201">
        <v>-0.10128921106553501</v>
      </c>
      <c r="BB380" s="199">
        <v>2.3283064365386963E-10</v>
      </c>
      <c r="BC380" s="201">
        <v>1.9569182953042539E-16</v>
      </c>
      <c r="BE380" s="198">
        <v>107888.25955358001</v>
      </c>
      <c r="BF380" s="198">
        <v>93524.834394390025</v>
      </c>
      <c r="BG380" s="198">
        <v>98198.97611412</v>
      </c>
      <c r="BH380" s="198">
        <v>98198.97611412</v>
      </c>
      <c r="BI380" s="198">
        <v>93524.834394390025</v>
      </c>
      <c r="BJ380" s="198">
        <v>98539.97611412</v>
      </c>
      <c r="BK380" s="198">
        <v>103214.11783385</v>
      </c>
      <c r="BL380" s="198">
        <v>98539.97611412</v>
      </c>
      <c r="BM380" s="198">
        <v>98539.97611412</v>
      </c>
      <c r="BN380" s="198">
        <v>103214.11783385</v>
      </c>
      <c r="BO380" s="198">
        <v>98539.97611412</v>
      </c>
      <c r="BP380" s="198">
        <v>97858.118971250893</v>
      </c>
      <c r="BQ380" s="202">
        <v>1189782.1396660309</v>
      </c>
    </row>
    <row r="381" spans="2:96" ht="18.75" x14ac:dyDescent="0.3">
      <c r="K381" s="165" t="s">
        <v>312</v>
      </c>
      <c r="AC381" s="175"/>
      <c r="AD381" s="203"/>
      <c r="AE381" s="204"/>
      <c r="AI381" s="205"/>
      <c r="AS381" s="57"/>
      <c r="AU381" s="57"/>
      <c r="AW381" s="57"/>
      <c r="AY381" s="57"/>
      <c r="BA381" s="57"/>
      <c r="BB381" s="57"/>
      <c r="BC381" s="57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6"/>
    </row>
    <row r="382" spans="2:96" ht="18.75" x14ac:dyDescent="0.3">
      <c r="K382" s="165" t="s">
        <v>312</v>
      </c>
      <c r="M382" s="57" t="s">
        <v>383</v>
      </c>
      <c r="N382" s="57" t="s">
        <v>882</v>
      </c>
      <c r="V382" s="57" t="s">
        <v>373</v>
      </c>
      <c r="W382" s="57" t="s">
        <v>384</v>
      </c>
      <c r="X382" s="57">
        <v>3</v>
      </c>
      <c r="AB382" s="166" t="s">
        <v>378</v>
      </c>
      <c r="AC382" s="192" t="s">
        <v>385</v>
      </c>
      <c r="AD382" s="168"/>
      <c r="AE382" s="63"/>
      <c r="AI382" s="193"/>
      <c r="AS382" s="57"/>
      <c r="AU382" s="57"/>
      <c r="AW382" s="57"/>
      <c r="AY382" s="57"/>
      <c r="BA382" s="57"/>
      <c r="BB382" s="57"/>
      <c r="BC382" s="57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194"/>
      <c r="BS382" s="57">
        <v>374557.19</v>
      </c>
      <c r="BT382" s="57">
        <v>543964.58000000007</v>
      </c>
      <c r="BU382" s="57">
        <v>583821.94999999995</v>
      </c>
      <c r="BV382" s="57">
        <v>575114.00015199999</v>
      </c>
      <c r="BW382" s="57">
        <v>197253.12</v>
      </c>
      <c r="BX382" s="57">
        <v>591759.35999999999</v>
      </c>
      <c r="BY382" s="57">
        <v>495470.41</v>
      </c>
      <c r="BZ382" s="57">
        <v>594564.49199999997</v>
      </c>
      <c r="CA382" s="57">
        <v>480444.25016864197</v>
      </c>
      <c r="CB382" s="57">
        <v>590140.159983358</v>
      </c>
      <c r="CC382" s="57">
        <v>593876.94857142866</v>
      </c>
      <c r="CD382" s="57">
        <v>645757.42546232394</v>
      </c>
      <c r="CE382" s="57">
        <v>645757.42546232394</v>
      </c>
      <c r="CG382" s="57">
        <v>57471.479347612112</v>
      </c>
      <c r="CH382" s="57">
        <v>54172.264595830129</v>
      </c>
      <c r="CI382" s="57">
        <v>54653.648729294255</v>
      </c>
      <c r="CJ382" s="57">
        <v>50543.98087914168</v>
      </c>
      <c r="CK382" s="57">
        <v>49987.007501579879</v>
      </c>
      <c r="CL382" s="57">
        <v>59557.856152744222</v>
      </c>
      <c r="CM382" s="57">
        <v>53108.331776650797</v>
      </c>
      <c r="CN382" s="57">
        <v>54442.794522074451</v>
      </c>
      <c r="CO382" s="57">
        <v>55672.682674159929</v>
      </c>
      <c r="CP382" s="57">
        <v>48863.96730355727</v>
      </c>
      <c r="CQ382" s="57">
        <v>56601.918870398258</v>
      </c>
      <c r="CR382" s="57">
        <v>50681.493109281066</v>
      </c>
    </row>
    <row r="383" spans="2:96" x14ac:dyDescent="0.25">
      <c r="K383" s="165" t="s">
        <v>315</v>
      </c>
      <c r="N383" s="57" t="s">
        <v>883</v>
      </c>
      <c r="V383" s="57" t="s">
        <v>373</v>
      </c>
      <c r="W383" s="57" t="s">
        <v>384</v>
      </c>
      <c r="X383" s="57">
        <v>3</v>
      </c>
      <c r="AB383" s="166" t="s">
        <v>378</v>
      </c>
      <c r="AC383" s="209">
        <v>813356</v>
      </c>
      <c r="AD383" s="210" t="s">
        <v>884</v>
      </c>
      <c r="AE383" s="169">
        <v>0</v>
      </c>
      <c r="AF383" s="38">
        <v>450737.62000000005</v>
      </c>
      <c r="AG383" s="38">
        <v>583821.94999999995</v>
      </c>
      <c r="AH383" s="170">
        <v>575114.00015199999</v>
      </c>
      <c r="AI383" s="171">
        <v>197253.12</v>
      </c>
      <c r="AJ383" s="172">
        <v>591759.35999999999</v>
      </c>
      <c r="AK383" s="151">
        <v>495470.41</v>
      </c>
      <c r="AL383" s="172">
        <v>594564.49199999997</v>
      </c>
      <c r="AM383" s="211">
        <v>480444.25016864197</v>
      </c>
      <c r="AN383" s="171">
        <v>590140.159983358</v>
      </c>
      <c r="AO383" s="170">
        <v>593876.94857142866</v>
      </c>
      <c r="AP383" s="170">
        <v>645757.42546232394</v>
      </c>
      <c r="AQ383" s="170">
        <v>645757.42546232394</v>
      </c>
      <c r="AR383" s="172">
        <v>53998.065462323953</v>
      </c>
      <c r="AS383" s="173">
        <v>9.1250040324370965E-2</v>
      </c>
      <c r="AT383" s="172">
        <v>70643.425310323946</v>
      </c>
      <c r="AU383" s="173">
        <v>0.12283377781040491</v>
      </c>
      <c r="AV383" s="172">
        <v>61935.475462323986</v>
      </c>
      <c r="AW383" s="173">
        <v>0.10608623992695716</v>
      </c>
      <c r="AX383" s="172">
        <v>53998.065462323953</v>
      </c>
      <c r="AY383" s="173">
        <v>9.1250040324370965E-2</v>
      </c>
      <c r="AZ383" s="172">
        <v>70643.425310323946</v>
      </c>
      <c r="BA383" s="173">
        <v>0.12283377781040491</v>
      </c>
      <c r="BB383" s="172">
        <v>0</v>
      </c>
      <c r="BC383" s="173">
        <v>0</v>
      </c>
      <c r="BE383" s="169">
        <v>57471.479347612112</v>
      </c>
      <c r="BF383" s="169">
        <v>54172.264595830129</v>
      </c>
      <c r="BG383" s="169">
        <v>54653.648729294255</v>
      </c>
      <c r="BH383" s="169">
        <v>50543.98087914168</v>
      </c>
      <c r="BI383" s="169">
        <v>49987.007501579879</v>
      </c>
      <c r="BJ383" s="169">
        <v>59557.856152744222</v>
      </c>
      <c r="BK383" s="169">
        <v>53108.331776650797</v>
      </c>
      <c r="BL383" s="169">
        <v>54442.794522074451</v>
      </c>
      <c r="BM383" s="169">
        <v>55672.682674159929</v>
      </c>
      <c r="BN383" s="169">
        <v>48863.96730355727</v>
      </c>
      <c r="BO383" s="169">
        <v>56601.918870398258</v>
      </c>
      <c r="BP383" s="169">
        <v>50681.493109281066</v>
      </c>
      <c r="BQ383" s="174">
        <v>645757.42546232417</v>
      </c>
    </row>
    <row r="384" spans="2:96" x14ac:dyDescent="0.25">
      <c r="K384" s="165" t="s">
        <v>315</v>
      </c>
      <c r="N384" s="57" t="s">
        <v>885</v>
      </c>
      <c r="V384" s="57" t="s">
        <v>373</v>
      </c>
      <c r="W384" s="57" t="s">
        <v>384</v>
      </c>
      <c r="X384" s="57">
        <v>3</v>
      </c>
      <c r="AB384" s="166" t="s">
        <v>378</v>
      </c>
      <c r="AC384" s="209">
        <v>220099813356</v>
      </c>
      <c r="AD384" s="210" t="s">
        <v>884</v>
      </c>
      <c r="AE384" s="169">
        <v>374557.19</v>
      </c>
      <c r="AF384" s="38">
        <v>93226.96</v>
      </c>
      <c r="AG384" s="38">
        <v>0</v>
      </c>
      <c r="AH384" s="170">
        <v>0</v>
      </c>
      <c r="AI384" s="171">
        <v>0</v>
      </c>
      <c r="AJ384" s="172">
        <v>0</v>
      </c>
      <c r="AK384" s="151">
        <v>0</v>
      </c>
      <c r="AL384" s="172">
        <v>0</v>
      </c>
      <c r="AM384" s="211">
        <v>0</v>
      </c>
      <c r="AN384" s="171">
        <v>0</v>
      </c>
      <c r="AO384" s="170">
        <v>0</v>
      </c>
      <c r="AP384" s="170">
        <v>0</v>
      </c>
      <c r="AQ384" s="170">
        <v>0</v>
      </c>
      <c r="AR384" s="172">
        <v>0</v>
      </c>
      <c r="AS384" s="173">
        <v>0</v>
      </c>
      <c r="AT384" s="172">
        <v>0</v>
      </c>
      <c r="AU384" s="173">
        <v>0</v>
      </c>
      <c r="AV384" s="172">
        <v>0</v>
      </c>
      <c r="AW384" s="173">
        <v>0</v>
      </c>
      <c r="AX384" s="172">
        <v>0</v>
      </c>
      <c r="AY384" s="173">
        <v>0</v>
      </c>
      <c r="AZ384" s="172">
        <v>0</v>
      </c>
      <c r="BA384" s="173">
        <v>0</v>
      </c>
      <c r="BB384" s="172">
        <v>0</v>
      </c>
      <c r="BC384" s="173">
        <v>0</v>
      </c>
      <c r="BE384" s="169">
        <v>0</v>
      </c>
      <c r="BF384" s="169">
        <v>0</v>
      </c>
      <c r="BG384" s="169">
        <v>0</v>
      </c>
      <c r="BH384" s="169">
        <v>0</v>
      </c>
      <c r="BI384" s="169">
        <v>0</v>
      </c>
      <c r="BJ384" s="169">
        <v>0</v>
      </c>
      <c r="BK384" s="169">
        <v>0</v>
      </c>
      <c r="BL384" s="169">
        <v>0</v>
      </c>
      <c r="BM384" s="169">
        <v>0</v>
      </c>
      <c r="BN384" s="169">
        <v>0</v>
      </c>
      <c r="BO384" s="169">
        <v>0</v>
      </c>
      <c r="BP384" s="169">
        <v>0</v>
      </c>
      <c r="BQ384" s="174">
        <v>0</v>
      </c>
    </row>
    <row r="385" spans="2:96" ht="18.75" hidden="1" x14ac:dyDescent="0.3">
      <c r="B385" s="150" t="s">
        <v>305</v>
      </c>
      <c r="C385" s="150" t="s">
        <v>305</v>
      </c>
      <c r="J385" s="150" t="s">
        <v>305</v>
      </c>
      <c r="K385" s="165" t="s">
        <v>308</v>
      </c>
      <c r="N385" s="57" t="s">
        <v>310</v>
      </c>
      <c r="AC385" s="175"/>
      <c r="AD385" s="195"/>
      <c r="AE385" s="38"/>
      <c r="AI385" s="193"/>
      <c r="AS385" s="57"/>
      <c r="AU385" s="57"/>
      <c r="AW385" s="57"/>
      <c r="AY385" s="57"/>
      <c r="BA385" s="57"/>
      <c r="BB385" s="57"/>
      <c r="BC385" s="57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196"/>
    </row>
    <row r="386" spans="2:96" ht="17.25" x14ac:dyDescent="0.3">
      <c r="K386" s="165" t="s">
        <v>312</v>
      </c>
      <c r="V386" s="57" t="s">
        <v>373</v>
      </c>
      <c r="W386" s="57" t="s">
        <v>384</v>
      </c>
      <c r="AB386" s="166" t="s">
        <v>378</v>
      </c>
      <c r="AC386" s="197" t="s">
        <v>886</v>
      </c>
      <c r="AD386" s="168"/>
      <c r="AE386" s="198">
        <v>374557.19</v>
      </c>
      <c r="AF386" s="198">
        <v>543964.58000000007</v>
      </c>
      <c r="AG386" s="198">
        <v>583821.94999999995</v>
      </c>
      <c r="AH386" s="199">
        <v>575114.00015199999</v>
      </c>
      <c r="AI386" s="200">
        <v>197253.12</v>
      </c>
      <c r="AJ386" s="199">
        <v>591759.35999999999</v>
      </c>
      <c r="AK386" s="200">
        <v>495470.41</v>
      </c>
      <c r="AL386" s="199">
        <v>594564.49199999997</v>
      </c>
      <c r="AM386" s="200">
        <v>480444.25016864197</v>
      </c>
      <c r="AN386" s="200">
        <v>590140.159983358</v>
      </c>
      <c r="AO386" s="199">
        <v>593876.94857142866</v>
      </c>
      <c r="AP386" s="199">
        <v>645757.42546232394</v>
      </c>
      <c r="AQ386" s="199">
        <v>645757.42546232394</v>
      </c>
      <c r="AR386" s="199">
        <v>53998.065462323953</v>
      </c>
      <c r="AS386" s="201">
        <v>9.1250040324370965E-2</v>
      </c>
      <c r="AT386" s="199">
        <v>70643.425310323946</v>
      </c>
      <c r="AU386" s="201">
        <v>0.12283377781040491</v>
      </c>
      <c r="AV386" s="199">
        <v>61935.475462323986</v>
      </c>
      <c r="AW386" s="201">
        <v>0.10608623992695716</v>
      </c>
      <c r="AX386" s="199">
        <v>53998.065462323953</v>
      </c>
      <c r="AY386" s="201">
        <v>9.1250040324370965E-2</v>
      </c>
      <c r="AZ386" s="199">
        <v>70643.425310323946</v>
      </c>
      <c r="BA386" s="201">
        <v>0.12283377781040491</v>
      </c>
      <c r="BB386" s="199">
        <v>0</v>
      </c>
      <c r="BC386" s="201">
        <v>0</v>
      </c>
      <c r="BE386" s="198">
        <v>57471.479347612112</v>
      </c>
      <c r="BF386" s="198">
        <v>54172.264595830129</v>
      </c>
      <c r="BG386" s="198">
        <v>54653.648729294255</v>
      </c>
      <c r="BH386" s="198">
        <v>50543.98087914168</v>
      </c>
      <c r="BI386" s="198">
        <v>49987.007501579879</v>
      </c>
      <c r="BJ386" s="198">
        <v>59557.856152744222</v>
      </c>
      <c r="BK386" s="198">
        <v>53108.331776650797</v>
      </c>
      <c r="BL386" s="198">
        <v>54442.794522074451</v>
      </c>
      <c r="BM386" s="198">
        <v>55672.682674159929</v>
      </c>
      <c r="BN386" s="198">
        <v>48863.96730355727</v>
      </c>
      <c r="BO386" s="198">
        <v>56601.918870398258</v>
      </c>
      <c r="BP386" s="198">
        <v>50681.493109281066</v>
      </c>
      <c r="BQ386" s="202">
        <v>645757.42546232417</v>
      </c>
    </row>
    <row r="387" spans="2:96" ht="18.75" x14ac:dyDescent="0.3">
      <c r="K387" s="165" t="s">
        <v>312</v>
      </c>
      <c r="AC387" s="175"/>
      <c r="AD387" s="203"/>
      <c r="AE387" s="204"/>
      <c r="AI387" s="205"/>
      <c r="AS387" s="57"/>
      <c r="AU387" s="57"/>
      <c r="AW387" s="57"/>
      <c r="AY387" s="57"/>
      <c r="BA387" s="57"/>
      <c r="BB387" s="57"/>
      <c r="BC387" s="57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6"/>
    </row>
    <row r="388" spans="2:96" ht="18.75" x14ac:dyDescent="0.3">
      <c r="K388" s="165" t="s">
        <v>312</v>
      </c>
      <c r="M388" s="57" t="s">
        <v>386</v>
      </c>
      <c r="N388" s="57" t="s">
        <v>887</v>
      </c>
      <c r="V388" s="57" t="s">
        <v>373</v>
      </c>
      <c r="W388" s="57" t="s">
        <v>387</v>
      </c>
      <c r="X388" s="57">
        <v>4</v>
      </c>
      <c r="AB388" s="166" t="s">
        <v>378</v>
      </c>
      <c r="AC388" s="192" t="s">
        <v>388</v>
      </c>
      <c r="AD388" s="168"/>
      <c r="AE388" s="63"/>
      <c r="AI388" s="193"/>
      <c r="AS388" s="57"/>
      <c r="AU388" s="57"/>
      <c r="AW388" s="57"/>
      <c r="AY388" s="57"/>
      <c r="BA388" s="57"/>
      <c r="BB388" s="57"/>
      <c r="BC388" s="57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194"/>
      <c r="BS388" s="57">
        <v>517714</v>
      </c>
      <c r="BT388" s="57">
        <v>492494</v>
      </c>
      <c r="BU388" s="57">
        <v>469074.00211416488</v>
      </c>
      <c r="BV388" s="57">
        <v>754943.38867251482</v>
      </c>
      <c r="BW388" s="57">
        <v>202871</v>
      </c>
      <c r="BX388" s="57">
        <v>608613</v>
      </c>
      <c r="BY388" s="57">
        <v>503676.99999999994</v>
      </c>
      <c r="BZ388" s="57">
        <v>604412.39999999991</v>
      </c>
      <c r="CA388" s="57">
        <v>629295.27895073651</v>
      </c>
      <c r="CB388" s="57">
        <v>629325.10972177819</v>
      </c>
      <c r="CC388" s="57">
        <v>615582.85714285669</v>
      </c>
      <c r="CD388" s="57">
        <v>601888.0000000092</v>
      </c>
      <c r="CE388" s="57">
        <v>601888.00000001001</v>
      </c>
      <c r="CG388" s="57">
        <v>51119.254794520006</v>
      </c>
      <c r="CH388" s="57">
        <v>49470.246575340003</v>
      </c>
      <c r="CI388" s="57">
        <v>51119.254794520006</v>
      </c>
      <c r="CJ388" s="57">
        <v>51119.254794520006</v>
      </c>
      <c r="CK388" s="57">
        <v>46172.230136979997</v>
      </c>
      <c r="CL388" s="57">
        <v>51119.254794520006</v>
      </c>
      <c r="CM388" s="57">
        <v>49470.246575340003</v>
      </c>
      <c r="CN388" s="57">
        <v>51119.254794520006</v>
      </c>
      <c r="CO388" s="57">
        <v>49470.246575340003</v>
      </c>
      <c r="CP388" s="57">
        <v>51119.254794520006</v>
      </c>
      <c r="CQ388" s="57">
        <v>51119.254794520006</v>
      </c>
      <c r="CR388" s="57">
        <v>49470.246575370009</v>
      </c>
    </row>
    <row r="389" spans="2:96" x14ac:dyDescent="0.25">
      <c r="K389" s="165" t="s">
        <v>315</v>
      </c>
      <c r="N389" s="57" t="s">
        <v>888</v>
      </c>
      <c r="V389" s="57" t="s">
        <v>373</v>
      </c>
      <c r="W389" s="57" t="s">
        <v>387</v>
      </c>
      <c r="X389" s="57">
        <v>4</v>
      </c>
      <c r="AB389" s="166" t="s">
        <v>378</v>
      </c>
      <c r="AC389" s="209">
        <v>814831</v>
      </c>
      <c r="AD389" s="210" t="s">
        <v>889</v>
      </c>
      <c r="AE389" s="169">
        <v>0</v>
      </c>
      <c r="AF389" s="38">
        <v>0</v>
      </c>
      <c r="AG389" s="38">
        <v>0</v>
      </c>
      <c r="AH389" s="170">
        <v>286562.50433280168</v>
      </c>
      <c r="AI389" s="171">
        <v>0</v>
      </c>
      <c r="AJ389" s="172">
        <v>0</v>
      </c>
      <c r="AK389" s="151">
        <v>0</v>
      </c>
      <c r="AL389" s="172">
        <v>0</v>
      </c>
      <c r="AM389" s="211">
        <v>239141.00659297642</v>
      </c>
      <c r="AN389" s="171">
        <v>47421.497739825252</v>
      </c>
      <c r="AO389" s="170">
        <v>0</v>
      </c>
      <c r="AP389" s="170">
        <v>0</v>
      </c>
      <c r="AQ389" s="170">
        <v>0</v>
      </c>
      <c r="AR389" s="172">
        <v>0</v>
      </c>
      <c r="AS389" s="173">
        <v>0</v>
      </c>
      <c r="AT389" s="172">
        <v>-286562.50433280168</v>
      </c>
      <c r="AU389" s="173">
        <v>-1</v>
      </c>
      <c r="AV389" s="172">
        <v>0</v>
      </c>
      <c r="AW389" s="173">
        <v>0</v>
      </c>
      <c r="AX389" s="172">
        <v>0</v>
      </c>
      <c r="AY389" s="173">
        <v>0</v>
      </c>
      <c r="AZ389" s="172">
        <v>-286562.50433280168</v>
      </c>
      <c r="BA389" s="173">
        <v>-1</v>
      </c>
      <c r="BB389" s="172">
        <v>0</v>
      </c>
      <c r="BC389" s="173">
        <v>0</v>
      </c>
      <c r="BE389" s="169">
        <v>0</v>
      </c>
      <c r="BF389" s="169">
        <v>0</v>
      </c>
      <c r="BG389" s="169">
        <v>0</v>
      </c>
      <c r="BH389" s="169">
        <v>0</v>
      </c>
      <c r="BI389" s="169">
        <v>0</v>
      </c>
      <c r="BJ389" s="169">
        <v>0</v>
      </c>
      <c r="BK389" s="169">
        <v>0</v>
      </c>
      <c r="BL389" s="169">
        <v>0</v>
      </c>
      <c r="BM389" s="169">
        <v>0</v>
      </c>
      <c r="BN389" s="169">
        <v>0</v>
      </c>
      <c r="BO389" s="169">
        <v>0</v>
      </c>
      <c r="BP389" s="169">
        <v>0</v>
      </c>
      <c r="BQ389" s="174">
        <v>0</v>
      </c>
    </row>
    <row r="390" spans="2:96" x14ac:dyDescent="0.25">
      <c r="K390" s="165" t="s">
        <v>315</v>
      </c>
      <c r="N390" s="57" t="s">
        <v>890</v>
      </c>
      <c r="V390" s="57" t="s">
        <v>373</v>
      </c>
      <c r="W390" s="57" t="s">
        <v>387</v>
      </c>
      <c r="X390" s="57">
        <v>4</v>
      </c>
      <c r="AB390" s="166" t="s">
        <v>378</v>
      </c>
      <c r="AC390" s="209">
        <v>220094010400</v>
      </c>
      <c r="AD390" s="210" t="s">
        <v>891</v>
      </c>
      <c r="AE390" s="169">
        <v>135726</v>
      </c>
      <c r="AF390" s="38">
        <v>140750</v>
      </c>
      <c r="AG390" s="38">
        <v>95229</v>
      </c>
      <c r="AH390" s="170">
        <v>101759.90243902522</v>
      </c>
      <c r="AI390" s="171">
        <v>26635</v>
      </c>
      <c r="AJ390" s="172">
        <v>79905</v>
      </c>
      <c r="AK390" s="151">
        <v>65063</v>
      </c>
      <c r="AL390" s="172">
        <v>78075.600000000006</v>
      </c>
      <c r="AM390" s="211">
        <v>84799.918699189991</v>
      </c>
      <c r="AN390" s="171">
        <v>82022.983739835225</v>
      </c>
      <c r="AO390" s="170">
        <v>79590.857142857101</v>
      </c>
      <c r="AP390" s="170">
        <v>79038.821138212821</v>
      </c>
      <c r="AQ390" s="170">
        <v>79038.821138212836</v>
      </c>
      <c r="AR390" s="172">
        <v>-866.17886178716435</v>
      </c>
      <c r="AS390" s="173">
        <v>-1.0840108401065821E-2</v>
      </c>
      <c r="AT390" s="172">
        <v>-22721.081300812381</v>
      </c>
      <c r="AU390" s="173">
        <v>-0.22328128031006034</v>
      </c>
      <c r="AV390" s="172">
        <v>-16190.178861787164</v>
      </c>
      <c r="AW390" s="173">
        <v>-0.17001311430118099</v>
      </c>
      <c r="AX390" s="172">
        <v>-866.1788617871789</v>
      </c>
      <c r="AY390" s="173">
        <v>-1.0840108401066003E-2</v>
      </c>
      <c r="AZ390" s="172">
        <v>-22721.081300812395</v>
      </c>
      <c r="BA390" s="173">
        <v>-0.22328128031006048</v>
      </c>
      <c r="BB390" s="172">
        <v>1.4551915228366852E-11</v>
      </c>
      <c r="BC390" s="173">
        <v>1.8411098519448251E-16</v>
      </c>
      <c r="BE390" s="169">
        <v>6712.8861788600007</v>
      </c>
      <c r="BF390" s="169">
        <v>6496.34146341</v>
      </c>
      <c r="BG390" s="169">
        <v>6712.8861788600007</v>
      </c>
      <c r="BH390" s="169">
        <v>6712.8861788600007</v>
      </c>
      <c r="BI390" s="169">
        <v>6063.2520325200003</v>
      </c>
      <c r="BJ390" s="169">
        <v>6712.8861788600007</v>
      </c>
      <c r="BK390" s="169">
        <v>6496.34146341</v>
      </c>
      <c r="BL390" s="169">
        <v>6712.8861788600007</v>
      </c>
      <c r="BM390" s="169">
        <v>6496.34146341</v>
      </c>
      <c r="BN390" s="169">
        <v>6712.8861788600007</v>
      </c>
      <c r="BO390" s="169">
        <v>6712.8861788600007</v>
      </c>
      <c r="BP390" s="169">
        <v>6496.34146344285</v>
      </c>
      <c r="BQ390" s="174">
        <v>79038.82113821285</v>
      </c>
    </row>
    <row r="391" spans="2:96" x14ac:dyDescent="0.25">
      <c r="K391" s="165" t="s">
        <v>315</v>
      </c>
      <c r="N391" s="57" t="s">
        <v>892</v>
      </c>
      <c r="V391" s="57" t="s">
        <v>373</v>
      </c>
      <c r="W391" s="57" t="s">
        <v>387</v>
      </c>
      <c r="X391" s="57">
        <v>4</v>
      </c>
      <c r="AB391" s="166" t="s">
        <v>378</v>
      </c>
      <c r="AC391" s="209">
        <v>220094010410</v>
      </c>
      <c r="AD391" s="210" t="s">
        <v>893</v>
      </c>
      <c r="AE391" s="169">
        <v>90102</v>
      </c>
      <c r="AF391" s="38">
        <v>30883</v>
      </c>
      <c r="AG391" s="38">
        <v>28547</v>
      </c>
      <c r="AH391" s="170">
        <v>33547.024390245366</v>
      </c>
      <c r="AI391" s="171">
        <v>3079</v>
      </c>
      <c r="AJ391" s="172">
        <v>9237</v>
      </c>
      <c r="AK391" s="151">
        <v>9283</v>
      </c>
      <c r="AL391" s="172">
        <v>11139.599999999999</v>
      </c>
      <c r="AM391" s="211">
        <v>27955.853658560001</v>
      </c>
      <c r="AN391" s="171">
        <v>14874.170731685364</v>
      </c>
      <c r="AO391" s="170">
        <v>10383.4285714286</v>
      </c>
      <c r="AP391" s="170">
        <v>8641.3008130120197</v>
      </c>
      <c r="AQ391" s="170">
        <v>8641.3008130120215</v>
      </c>
      <c r="AR391" s="172">
        <v>-595.69918698797846</v>
      </c>
      <c r="AS391" s="173">
        <v>-6.449054747082153E-2</v>
      </c>
      <c r="AT391" s="172">
        <v>-24905.723577233344</v>
      </c>
      <c r="AU391" s="173">
        <v>-0.74241230123752211</v>
      </c>
      <c r="AV391" s="172">
        <v>-19905.699186987978</v>
      </c>
      <c r="AW391" s="173">
        <v>-0.69729565933330917</v>
      </c>
      <c r="AX391" s="172">
        <v>-595.69918698798028</v>
      </c>
      <c r="AY391" s="173">
        <v>-6.4490547470821724E-2</v>
      </c>
      <c r="AZ391" s="172">
        <v>-24905.723577233344</v>
      </c>
      <c r="BA391" s="173">
        <v>-0.74241230123752211</v>
      </c>
      <c r="BB391" s="172">
        <v>1.8189894035458565E-12</v>
      </c>
      <c r="BC391" s="173">
        <v>2.1049948878146134E-16</v>
      </c>
      <c r="BE391" s="169">
        <v>733.91869918999998</v>
      </c>
      <c r="BF391" s="169">
        <v>710.24390244000006</v>
      </c>
      <c r="BG391" s="169">
        <v>733.91869918999998</v>
      </c>
      <c r="BH391" s="169">
        <v>733.91869918999998</v>
      </c>
      <c r="BI391" s="169">
        <v>662.89430893999997</v>
      </c>
      <c r="BJ391" s="169">
        <v>733.91869918999998</v>
      </c>
      <c r="BK391" s="169">
        <v>710.24390244000006</v>
      </c>
      <c r="BL391" s="169">
        <v>733.91869918999998</v>
      </c>
      <c r="BM391" s="169">
        <v>710.24390244000006</v>
      </c>
      <c r="BN391" s="169">
        <v>733.91869918999998</v>
      </c>
      <c r="BO391" s="169">
        <v>733.91869918999998</v>
      </c>
      <c r="BP391" s="169">
        <v>710.24390242202196</v>
      </c>
      <c r="BQ391" s="174">
        <v>8641.3008130120215</v>
      </c>
    </row>
    <row r="392" spans="2:96" x14ac:dyDescent="0.25">
      <c r="K392" s="165" t="s">
        <v>315</v>
      </c>
      <c r="N392" s="57" t="s">
        <v>894</v>
      </c>
      <c r="V392" s="57" t="s">
        <v>373</v>
      </c>
      <c r="W392" s="57" t="s">
        <v>387</v>
      </c>
      <c r="X392" s="57">
        <v>4</v>
      </c>
      <c r="AB392" s="166" t="s">
        <v>378</v>
      </c>
      <c r="AC392" s="209">
        <v>220094010420</v>
      </c>
      <c r="AD392" s="210" t="s">
        <v>895</v>
      </c>
      <c r="AE392" s="169">
        <v>3868</v>
      </c>
      <c r="AF392" s="38">
        <v>5037</v>
      </c>
      <c r="AG392" s="38">
        <v>7685.0021141649049</v>
      </c>
      <c r="AH392" s="170">
        <v>6173.9575104425076</v>
      </c>
      <c r="AI392" s="171">
        <v>2655</v>
      </c>
      <c r="AJ392" s="172">
        <v>7965</v>
      </c>
      <c r="AK392" s="151">
        <v>7876</v>
      </c>
      <c r="AL392" s="172">
        <v>9451.2000000000007</v>
      </c>
      <c r="AM392" s="211">
        <v>5824</v>
      </c>
      <c r="AN392" s="171">
        <v>8225.9575104425076</v>
      </c>
      <c r="AO392" s="170">
        <v>7872</v>
      </c>
      <c r="AP392" s="170">
        <v>7878.6585365863402</v>
      </c>
      <c r="AQ392" s="170">
        <v>7878.6585365863384</v>
      </c>
      <c r="AR392" s="172">
        <v>-86.341463413661586</v>
      </c>
      <c r="AS392" s="173">
        <v>-1.0840108400961907E-2</v>
      </c>
      <c r="AT392" s="172">
        <v>1704.7010261438309</v>
      </c>
      <c r="AU392" s="173">
        <v>0.27611155782341129</v>
      </c>
      <c r="AV392" s="172">
        <v>193.65642242143349</v>
      </c>
      <c r="AW392" s="173">
        <v>2.5199267292911769E-2</v>
      </c>
      <c r="AX392" s="172">
        <v>-86.341463413659767</v>
      </c>
      <c r="AY392" s="173">
        <v>-1.0840108400961678E-2</v>
      </c>
      <c r="AZ392" s="172">
        <v>1704.7010261438327</v>
      </c>
      <c r="BA392" s="173">
        <v>0.27611155782341157</v>
      </c>
      <c r="BB392" s="172">
        <v>-1.8189894035458565E-12</v>
      </c>
      <c r="BC392" s="173">
        <v>-2.3087552215887592E-16</v>
      </c>
      <c r="BE392" s="169">
        <v>669.14634146000003</v>
      </c>
      <c r="BF392" s="169">
        <v>647.56097561000001</v>
      </c>
      <c r="BG392" s="169">
        <v>669.14634146000003</v>
      </c>
      <c r="BH392" s="169">
        <v>669.14634146000003</v>
      </c>
      <c r="BI392" s="169">
        <v>604.39024389999997</v>
      </c>
      <c r="BJ392" s="169">
        <v>669.14634146000003</v>
      </c>
      <c r="BK392" s="169">
        <v>647.56097561000001</v>
      </c>
      <c r="BL392" s="169">
        <v>669.14634146000003</v>
      </c>
      <c r="BM392" s="169">
        <v>647.56097561000001</v>
      </c>
      <c r="BN392" s="169">
        <v>669.14634146000003</v>
      </c>
      <c r="BO392" s="169">
        <v>669.14634146000003</v>
      </c>
      <c r="BP392" s="169">
        <v>647.56097563633705</v>
      </c>
      <c r="BQ392" s="174">
        <v>7878.6585365863384</v>
      </c>
    </row>
    <row r="393" spans="2:96" x14ac:dyDescent="0.25">
      <c r="K393" s="165" t="s">
        <v>315</v>
      </c>
      <c r="N393" s="57" t="s">
        <v>896</v>
      </c>
      <c r="V393" s="57" t="s">
        <v>373</v>
      </c>
      <c r="W393" s="57" t="s">
        <v>387</v>
      </c>
      <c r="X393" s="57">
        <v>4</v>
      </c>
      <c r="AB393" s="166" t="s">
        <v>378</v>
      </c>
      <c r="AC393" s="209">
        <v>220094010430</v>
      </c>
      <c r="AD393" s="210" t="s">
        <v>897</v>
      </c>
      <c r="AE393" s="169">
        <v>288018</v>
      </c>
      <c r="AF393" s="38">
        <v>315824</v>
      </c>
      <c r="AG393" s="38">
        <v>337612.99999999994</v>
      </c>
      <c r="AH393" s="170">
        <v>326900</v>
      </c>
      <c r="AI393" s="171">
        <v>127513</v>
      </c>
      <c r="AJ393" s="172">
        <v>382539</v>
      </c>
      <c r="AK393" s="151">
        <v>313028</v>
      </c>
      <c r="AL393" s="172">
        <v>375633.6</v>
      </c>
      <c r="AM393" s="211">
        <v>271574.50000001001</v>
      </c>
      <c r="AN393" s="171">
        <v>368353.49999998999</v>
      </c>
      <c r="AO393" s="170">
        <v>385028.57142857101</v>
      </c>
      <c r="AP393" s="170">
        <v>378760.23577235901</v>
      </c>
      <c r="AQ393" s="170">
        <v>378760.23577235942</v>
      </c>
      <c r="AR393" s="172">
        <v>-3778.7642276405822</v>
      </c>
      <c r="AS393" s="173">
        <v>-9.8781149834149783E-3</v>
      </c>
      <c r="AT393" s="172">
        <v>51860.235772359418</v>
      </c>
      <c r="AU393" s="173">
        <v>0.158642507715997</v>
      </c>
      <c r="AV393" s="172">
        <v>41147.235772359476</v>
      </c>
      <c r="AW393" s="173">
        <v>0.12187692942025184</v>
      </c>
      <c r="AX393" s="172">
        <v>-3778.7642276409897</v>
      </c>
      <c r="AY393" s="173">
        <v>-9.8781149834160434E-3</v>
      </c>
      <c r="AZ393" s="172">
        <v>51860.23577235901</v>
      </c>
      <c r="BA393" s="173">
        <v>0.15864250771599575</v>
      </c>
      <c r="BB393" s="172">
        <v>4.0745362639427185E-10</v>
      </c>
      <c r="BC393" s="173">
        <v>1.0757560797357778E-15</v>
      </c>
      <c r="BE393" s="169">
        <v>32168.677558750001</v>
      </c>
      <c r="BF393" s="169">
        <v>31130.978282659999</v>
      </c>
      <c r="BG393" s="169">
        <v>32168.677558750001</v>
      </c>
      <c r="BH393" s="169">
        <v>32168.677558750001</v>
      </c>
      <c r="BI393" s="169">
        <v>29055.579730479996</v>
      </c>
      <c r="BJ393" s="169">
        <v>32168.677558750001</v>
      </c>
      <c r="BK393" s="169">
        <v>31130.978282659999</v>
      </c>
      <c r="BL393" s="169">
        <v>32168.677558750001</v>
      </c>
      <c r="BM393" s="169">
        <v>31130.978282659999</v>
      </c>
      <c r="BN393" s="169">
        <v>32168.677558750001</v>
      </c>
      <c r="BO393" s="169">
        <v>32168.677558750001</v>
      </c>
      <c r="BP393" s="169">
        <v>31130.978282649405</v>
      </c>
      <c r="BQ393" s="174">
        <v>378760.23577235942</v>
      </c>
    </row>
    <row r="394" spans="2:96" x14ac:dyDescent="0.25">
      <c r="K394" s="165" t="s">
        <v>315</v>
      </c>
      <c r="N394" s="57" t="s">
        <v>898</v>
      </c>
      <c r="V394" s="57" t="s">
        <v>373</v>
      </c>
      <c r="W394" s="57" t="s">
        <v>387</v>
      </c>
      <c r="X394" s="57">
        <v>4</v>
      </c>
      <c r="AB394" s="166" t="s">
        <v>378</v>
      </c>
      <c r="AC394" s="209">
        <v>220094010440</v>
      </c>
      <c r="AD394" s="210" t="s">
        <v>899</v>
      </c>
      <c r="AE394" s="169">
        <v>0</v>
      </c>
      <c r="AF394" s="38">
        <v>0</v>
      </c>
      <c r="AG394" s="38">
        <v>0</v>
      </c>
      <c r="AH394" s="170">
        <v>0</v>
      </c>
      <c r="AI394" s="171">
        <v>42989</v>
      </c>
      <c r="AJ394" s="172">
        <v>128967</v>
      </c>
      <c r="AK394" s="151">
        <v>108427</v>
      </c>
      <c r="AL394" s="172">
        <v>130112.40000000001</v>
      </c>
      <c r="AM394" s="211">
        <v>0</v>
      </c>
      <c r="AN394" s="171">
        <v>108427</v>
      </c>
      <c r="AO394" s="170">
        <v>132708</v>
      </c>
      <c r="AP394" s="170">
        <v>127568.98373983899</v>
      </c>
      <c r="AQ394" s="170">
        <v>127568.98373983937</v>
      </c>
      <c r="AR394" s="172">
        <v>-1398.016260160628</v>
      </c>
      <c r="AS394" s="173">
        <v>-1.0840108401068707E-2</v>
      </c>
      <c r="AT394" s="172">
        <v>127568.98373983937</v>
      </c>
      <c r="AU394" s="173">
        <v>0</v>
      </c>
      <c r="AV394" s="172">
        <v>127568.98373983937</v>
      </c>
      <c r="AW394" s="173">
        <v>0</v>
      </c>
      <c r="AX394" s="172">
        <v>-1398.0162601610064</v>
      </c>
      <c r="AY394" s="173">
        <v>-1.0840108401071641E-2</v>
      </c>
      <c r="AZ394" s="172">
        <v>127568.98373983899</v>
      </c>
      <c r="BA394" s="173">
        <v>0</v>
      </c>
      <c r="BB394" s="172">
        <v>3.7834979593753815E-10</v>
      </c>
      <c r="BC394" s="173">
        <v>2.96584471276447E-15</v>
      </c>
      <c r="BE394" s="169">
        <v>10834.626016259999</v>
      </c>
      <c r="BF394" s="169">
        <v>10485.12195122</v>
      </c>
      <c r="BG394" s="169">
        <v>10834.626016259999</v>
      </c>
      <c r="BH394" s="169">
        <v>10834.626016259999</v>
      </c>
      <c r="BI394" s="169">
        <v>9786.1138211400012</v>
      </c>
      <c r="BJ394" s="169">
        <v>10834.626016259999</v>
      </c>
      <c r="BK394" s="169">
        <v>10485.12195122</v>
      </c>
      <c r="BL394" s="169">
        <v>10834.626016259999</v>
      </c>
      <c r="BM394" s="169">
        <v>10485.12195122</v>
      </c>
      <c r="BN394" s="169">
        <v>10834.626016259999</v>
      </c>
      <c r="BO394" s="169">
        <v>10834.626016259999</v>
      </c>
      <c r="BP394" s="169">
        <v>10485.1219512194</v>
      </c>
      <c r="BQ394" s="174">
        <v>127568.9837398394</v>
      </c>
    </row>
    <row r="395" spans="2:96" ht="18.75" hidden="1" x14ac:dyDescent="0.3">
      <c r="B395" s="150" t="s">
        <v>305</v>
      </c>
      <c r="C395" s="150" t="s">
        <v>305</v>
      </c>
      <c r="J395" s="150" t="s">
        <v>305</v>
      </c>
      <c r="K395" s="165" t="s">
        <v>308</v>
      </c>
      <c r="N395" s="57" t="s">
        <v>310</v>
      </c>
      <c r="AC395" s="175"/>
      <c r="AD395" s="195"/>
      <c r="AE395" s="38"/>
      <c r="AI395" s="193"/>
      <c r="AS395" s="57"/>
      <c r="AU395" s="57"/>
      <c r="AW395" s="57"/>
      <c r="AY395" s="57"/>
      <c r="BA395" s="57"/>
      <c r="BB395" s="57"/>
      <c r="BC395" s="57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196"/>
    </row>
    <row r="396" spans="2:96" ht="17.25" x14ac:dyDescent="0.3">
      <c r="K396" s="165" t="s">
        <v>312</v>
      </c>
      <c r="V396" s="57" t="s">
        <v>373</v>
      </c>
      <c r="W396" s="57" t="s">
        <v>387</v>
      </c>
      <c r="AB396" s="166" t="s">
        <v>378</v>
      </c>
      <c r="AC396" s="197" t="s">
        <v>900</v>
      </c>
      <c r="AD396" s="168"/>
      <c r="AE396" s="198">
        <v>517714</v>
      </c>
      <c r="AF396" s="198">
        <v>492494</v>
      </c>
      <c r="AG396" s="198">
        <v>469074.00211416488</v>
      </c>
      <c r="AH396" s="199">
        <v>754943.38867251482</v>
      </c>
      <c r="AI396" s="200">
        <v>202871</v>
      </c>
      <c r="AJ396" s="199">
        <v>608613</v>
      </c>
      <c r="AK396" s="200">
        <v>503677</v>
      </c>
      <c r="AL396" s="199">
        <v>604412.39999999991</v>
      </c>
      <c r="AM396" s="200">
        <v>629295.27895073639</v>
      </c>
      <c r="AN396" s="200">
        <v>629325.10972177843</v>
      </c>
      <c r="AO396" s="199">
        <v>615582.85714285669</v>
      </c>
      <c r="AP396" s="199">
        <v>601888.0000000092</v>
      </c>
      <c r="AQ396" s="199">
        <v>601888.00000001001</v>
      </c>
      <c r="AR396" s="199">
        <v>-6724.9999999899883</v>
      </c>
      <c r="AS396" s="201">
        <v>-1.1049714679098193E-2</v>
      </c>
      <c r="AT396" s="199">
        <v>-153055.38867250481</v>
      </c>
      <c r="AU396" s="201">
        <v>-0.20273757074902785</v>
      </c>
      <c r="AV396" s="199">
        <v>132813.99788584514</v>
      </c>
      <c r="AW396" s="201">
        <v>0.28314082061090312</v>
      </c>
      <c r="AX396" s="199">
        <v>-6724.9999999908032</v>
      </c>
      <c r="AY396" s="201">
        <v>-1.1049714679099532E-2</v>
      </c>
      <c r="AZ396" s="199">
        <v>-153055.38867250562</v>
      </c>
      <c r="BA396" s="201">
        <v>-0.20273757074902893</v>
      </c>
      <c r="BB396" s="199">
        <v>8.149072527885437E-10</v>
      </c>
      <c r="BC396" s="201">
        <v>1.3539184246712533E-15</v>
      </c>
      <c r="BE396" s="198">
        <v>51119.254794520006</v>
      </c>
      <c r="BF396" s="198">
        <v>49470.246575340003</v>
      </c>
      <c r="BG396" s="198">
        <v>51119.254794520006</v>
      </c>
      <c r="BH396" s="198">
        <v>51119.254794520006</v>
      </c>
      <c r="BI396" s="198">
        <v>46172.230136979997</v>
      </c>
      <c r="BJ396" s="198">
        <v>51119.254794520006</v>
      </c>
      <c r="BK396" s="198">
        <v>49470.246575340003</v>
      </c>
      <c r="BL396" s="198">
        <v>51119.254794520006</v>
      </c>
      <c r="BM396" s="198">
        <v>49470.246575340003</v>
      </c>
      <c r="BN396" s="198">
        <v>51119.254794520006</v>
      </c>
      <c r="BO396" s="198">
        <v>51119.254794520006</v>
      </c>
      <c r="BP396" s="198">
        <v>49470.246575370016</v>
      </c>
      <c r="BQ396" s="202">
        <v>601888.00000001001</v>
      </c>
    </row>
    <row r="397" spans="2:96" ht="18.75" x14ac:dyDescent="0.3">
      <c r="K397" s="165" t="s">
        <v>312</v>
      </c>
      <c r="AC397" s="175"/>
      <c r="AD397" s="203"/>
      <c r="AE397" s="204"/>
      <c r="AI397" s="205"/>
      <c r="AS397" s="57"/>
      <c r="AU397" s="57"/>
      <c r="AW397" s="57"/>
      <c r="AY397" s="57"/>
      <c r="BA397" s="57"/>
      <c r="BB397" s="57"/>
      <c r="BC397" s="57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6"/>
    </row>
    <row r="398" spans="2:96" hidden="1" x14ac:dyDescent="0.25">
      <c r="B398" s="150" t="s">
        <v>305</v>
      </c>
      <c r="C398" s="150" t="s">
        <v>305</v>
      </c>
      <c r="J398" s="150" t="s">
        <v>305</v>
      </c>
      <c r="K398" s="165" t="s">
        <v>306</v>
      </c>
      <c r="M398" s="57" t="s">
        <v>310</v>
      </c>
      <c r="AE398" s="38"/>
      <c r="AI398" s="182"/>
      <c r="AS398" s="57"/>
      <c r="AU398" s="57"/>
      <c r="AW398" s="57"/>
      <c r="AY398" s="57"/>
      <c r="BA398" s="57"/>
      <c r="BB398" s="57"/>
      <c r="BC398" s="57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183"/>
    </row>
    <row r="399" spans="2:96" ht="18.75" x14ac:dyDescent="0.3">
      <c r="K399" s="165" t="s">
        <v>308</v>
      </c>
      <c r="V399" s="57" t="s">
        <v>373</v>
      </c>
      <c r="AB399" s="166" t="s">
        <v>378</v>
      </c>
      <c r="AC399" s="184" t="s">
        <v>389</v>
      </c>
      <c r="AD399" s="185"/>
      <c r="AE399" s="186">
        <v>1912286.0622333332</v>
      </c>
      <c r="AF399" s="186">
        <v>2799301.2106681392</v>
      </c>
      <c r="AG399" s="186">
        <v>3316947.9587198389</v>
      </c>
      <c r="AH399" s="186">
        <v>3877590.273089393</v>
      </c>
      <c r="AI399" s="187">
        <v>1219320.3828264801</v>
      </c>
      <c r="AJ399" s="186">
        <v>3657961.1484794402</v>
      </c>
      <c r="AK399" s="187">
        <v>3027750.6812191415</v>
      </c>
      <c r="AL399" s="186">
        <v>3633300.81746297</v>
      </c>
      <c r="AM399" s="187">
        <v>3234060.2299846122</v>
      </c>
      <c r="AN399" s="187">
        <v>3671280.7243239223</v>
      </c>
      <c r="AO399" s="186">
        <v>3664016.6763756708</v>
      </c>
      <c r="AP399" s="186">
        <v>3639793.4335333323</v>
      </c>
      <c r="AQ399" s="186">
        <v>3639793.4335333328</v>
      </c>
      <c r="AR399" s="186">
        <v>-18167.714946107473</v>
      </c>
      <c r="AS399" s="188">
        <v>-4.966623265985075E-3</v>
      </c>
      <c r="AT399" s="186">
        <v>-237796.83955606027</v>
      </c>
      <c r="AU399" s="188">
        <v>-6.1325932553106068E-2</v>
      </c>
      <c r="AV399" s="186">
        <v>322845.4748134939</v>
      </c>
      <c r="AW399" s="188">
        <v>9.7332089267416377E-2</v>
      </c>
      <c r="AX399" s="186">
        <v>-18167.714946107939</v>
      </c>
      <c r="AY399" s="188">
        <v>-4.9666232659852025E-3</v>
      </c>
      <c r="AZ399" s="186">
        <v>-237796.83955606073</v>
      </c>
      <c r="BA399" s="188">
        <v>-6.1325932553106192E-2</v>
      </c>
      <c r="BB399" s="186">
        <v>4.6566128730773926E-10</v>
      </c>
      <c r="BC399" s="188">
        <v>1.2793618533887464E-16</v>
      </c>
      <c r="BE399" s="186">
        <v>318597.61919206206</v>
      </c>
      <c r="BF399" s="186">
        <v>295992.02284032007</v>
      </c>
      <c r="BG399" s="186">
        <v>306090.50513428426</v>
      </c>
      <c r="BH399" s="186">
        <v>301980.83728413167</v>
      </c>
      <c r="BI399" s="186">
        <v>281920.85286442988</v>
      </c>
      <c r="BJ399" s="186">
        <v>311335.71255773422</v>
      </c>
      <c r="BK399" s="186">
        <v>304617.30028987082</v>
      </c>
      <c r="BL399" s="186">
        <v>306220.65092706447</v>
      </c>
      <c r="BM399" s="186">
        <v>302507.58263837994</v>
      </c>
      <c r="BN399" s="186">
        <v>305315.96542827727</v>
      </c>
      <c r="BO399" s="186">
        <v>308379.77527538827</v>
      </c>
      <c r="BP399" s="186">
        <v>296834.60910139006</v>
      </c>
      <c r="BQ399" s="189">
        <v>3639793.4335333337</v>
      </c>
    </row>
    <row r="400" spans="2:96" hidden="1" x14ac:dyDescent="0.25">
      <c r="B400" s="150" t="s">
        <v>305</v>
      </c>
      <c r="C400" s="150" t="s">
        <v>305</v>
      </c>
      <c r="D400" s="150" t="s">
        <v>305</v>
      </c>
      <c r="E400" s="150" t="s">
        <v>305</v>
      </c>
      <c r="F400" s="150" t="s">
        <v>305</v>
      </c>
      <c r="G400" s="150" t="s">
        <v>305</v>
      </c>
      <c r="H400" s="150" t="s">
        <v>305</v>
      </c>
      <c r="I400" s="150" t="s">
        <v>305</v>
      </c>
      <c r="J400" s="150" t="s">
        <v>305</v>
      </c>
      <c r="L400" s="57" t="s">
        <v>310</v>
      </c>
      <c r="AC400" s="175"/>
      <c r="AD400" s="168"/>
      <c r="AE400" s="175"/>
      <c r="AH400" s="168"/>
      <c r="AI400" s="288"/>
      <c r="AK400" s="289"/>
      <c r="AL400" s="290"/>
      <c r="AM400" s="291"/>
      <c r="AN400" s="291"/>
      <c r="AO400" s="290"/>
      <c r="AP400" s="290"/>
      <c r="AQ400" s="290"/>
      <c r="AR400" s="290"/>
      <c r="AS400" s="292"/>
      <c r="AT400" s="290"/>
      <c r="AU400" s="292"/>
      <c r="AV400" s="290"/>
      <c r="AW400" s="292"/>
      <c r="AX400" s="290"/>
      <c r="AY400" s="292"/>
      <c r="AZ400" s="290"/>
      <c r="BA400" s="292"/>
      <c r="BB400" s="290"/>
      <c r="BC400" s="292"/>
    </row>
    <row r="401" spans="2:96" x14ac:dyDescent="0.25">
      <c r="B401" s="150" t="s">
        <v>307</v>
      </c>
      <c r="C401" s="150" t="s">
        <v>307</v>
      </c>
      <c r="D401" s="150" t="s">
        <v>307</v>
      </c>
      <c r="E401" s="150" t="s">
        <v>307</v>
      </c>
      <c r="F401" s="150" t="s">
        <v>307</v>
      </c>
      <c r="G401" s="150" t="s">
        <v>307</v>
      </c>
      <c r="H401" s="150" t="s">
        <v>307</v>
      </c>
      <c r="I401" s="150" t="s">
        <v>307</v>
      </c>
      <c r="J401" s="150" t="s">
        <v>307</v>
      </c>
      <c r="AC401" s="175"/>
      <c r="AD401" s="168"/>
      <c r="AE401" s="175"/>
      <c r="AS401" s="271"/>
      <c r="AU401" s="271"/>
      <c r="AW401" s="271"/>
      <c r="AY401" s="271"/>
      <c r="BA401" s="271"/>
      <c r="BB401" s="57"/>
      <c r="BC401" s="271"/>
    </row>
    <row r="402" spans="2:96" x14ac:dyDescent="0.25">
      <c r="B402" s="150" t="s">
        <v>307</v>
      </c>
      <c r="C402" s="150" t="s">
        <v>307</v>
      </c>
      <c r="D402" s="150" t="s">
        <v>307</v>
      </c>
      <c r="E402" s="150" t="s">
        <v>307</v>
      </c>
      <c r="F402" s="150" t="s">
        <v>307</v>
      </c>
      <c r="G402" s="150" t="s">
        <v>307</v>
      </c>
      <c r="H402" s="150" t="s">
        <v>307</v>
      </c>
      <c r="I402" s="150" t="s">
        <v>307</v>
      </c>
      <c r="J402" s="150" t="s">
        <v>307</v>
      </c>
      <c r="L402" s="57" t="s">
        <v>901</v>
      </c>
      <c r="AC402" s="246"/>
      <c r="AD402" s="294"/>
      <c r="AE402" s="246"/>
      <c r="AF402" s="247"/>
      <c r="AG402" s="247"/>
      <c r="AH402" s="247"/>
      <c r="AI402" s="354"/>
      <c r="AJ402" s="247"/>
      <c r="AK402" s="354"/>
      <c r="AL402" s="247"/>
      <c r="AM402" s="354"/>
      <c r="AN402" s="354"/>
      <c r="AO402" s="247"/>
      <c r="AP402" s="247"/>
      <c r="AQ402" s="247"/>
      <c r="AR402" s="247"/>
      <c r="AS402" s="355"/>
      <c r="AT402" s="247"/>
      <c r="AU402" s="355"/>
      <c r="AV402" s="247"/>
      <c r="AW402" s="355"/>
      <c r="AX402" s="247"/>
      <c r="AY402" s="355"/>
      <c r="AZ402" s="247"/>
      <c r="BA402" s="355"/>
      <c r="BB402" s="247"/>
      <c r="BC402" s="355"/>
    </row>
    <row r="403" spans="2:96" ht="21" x14ac:dyDescent="0.35">
      <c r="K403" s="165" t="s">
        <v>308</v>
      </c>
      <c r="L403" s="57" t="s">
        <v>902</v>
      </c>
      <c r="M403" s="57" t="s">
        <v>903</v>
      </c>
      <c r="V403" s="57" t="s">
        <v>902</v>
      </c>
      <c r="AC403" s="176" t="s">
        <v>904</v>
      </c>
      <c r="AD403" s="177"/>
      <c r="AE403" s="178"/>
      <c r="AF403" s="177"/>
      <c r="AG403" s="177"/>
      <c r="AH403" s="177"/>
      <c r="AI403" s="179"/>
      <c r="AJ403" s="177"/>
      <c r="AK403" s="180"/>
      <c r="AL403" s="177"/>
      <c r="AM403" s="180"/>
      <c r="AN403" s="180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81"/>
      <c r="BE403" s="178"/>
      <c r="BF403" s="178"/>
      <c r="BG403" s="178"/>
      <c r="BH403" s="178"/>
      <c r="BI403" s="178"/>
      <c r="BJ403" s="178"/>
      <c r="BK403" s="178"/>
      <c r="BL403" s="178"/>
      <c r="BM403" s="178"/>
      <c r="BN403" s="178"/>
      <c r="BO403" s="178"/>
      <c r="BP403" s="178"/>
      <c r="BQ403" s="178"/>
      <c r="BR403" s="181"/>
      <c r="BS403" s="57">
        <v>3360525808.6714435</v>
      </c>
      <c r="BT403" s="57">
        <v>3788320950.1505728</v>
      </c>
      <c r="BU403" s="57">
        <v>4360581475.1196108</v>
      </c>
      <c r="BV403" s="57">
        <v>205460706.31489015</v>
      </c>
      <c r="BW403" s="57">
        <v>763072061.21455431</v>
      </c>
      <c r="BY403" s="57">
        <v>2920825612.7838588</v>
      </c>
      <c r="CA403" s="57">
        <v>171280570.4755576</v>
      </c>
      <c r="CC403" s="57">
        <v>3236326396.1808233</v>
      </c>
      <c r="CD403" s="57">
        <v>202177285.62567896</v>
      </c>
      <c r="CE403" s="57">
        <v>202177287.42567897</v>
      </c>
      <c r="CG403" s="57">
        <v>17453838.562516559</v>
      </c>
      <c r="CH403" s="57">
        <v>16492663.2929368</v>
      </c>
      <c r="CI403" s="57">
        <v>17025594.265194319</v>
      </c>
      <c r="CJ403" s="57">
        <v>17062236.306053646</v>
      </c>
      <c r="CK403" s="57">
        <v>15795968.857334083</v>
      </c>
      <c r="CL403" s="57">
        <v>16986191.945744041</v>
      </c>
      <c r="CM403" s="57">
        <v>16772145.313837465</v>
      </c>
      <c r="CN403" s="57">
        <v>16977212.313604675</v>
      </c>
      <c r="CO403" s="57">
        <v>16671311.457524596</v>
      </c>
      <c r="CP403" s="57">
        <v>17208883.924127761</v>
      </c>
      <c r="CQ403" s="57">
        <v>17038021.373627383</v>
      </c>
      <c r="CR403" s="57">
        <v>16693219.813177606</v>
      </c>
    </row>
    <row r="404" spans="2:96" ht="18.75" x14ac:dyDescent="0.3">
      <c r="K404" s="165" t="s">
        <v>312</v>
      </c>
      <c r="M404" s="57" t="s">
        <v>905</v>
      </c>
      <c r="N404" s="57" t="s">
        <v>906</v>
      </c>
      <c r="V404" s="57" t="s">
        <v>902</v>
      </c>
      <c r="W404" s="57" t="s">
        <v>907</v>
      </c>
      <c r="X404" s="57">
        <v>420</v>
      </c>
      <c r="AB404" s="166" t="s">
        <v>378</v>
      </c>
      <c r="AC404" s="192" t="s">
        <v>908</v>
      </c>
      <c r="AD404" s="168"/>
      <c r="AE404" s="63"/>
      <c r="AI404" s="193"/>
      <c r="AS404" s="57"/>
      <c r="AU404" s="57"/>
      <c r="AW404" s="57"/>
      <c r="AY404" s="57"/>
      <c r="BA404" s="57"/>
      <c r="BB404" s="57"/>
      <c r="BC404" s="57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194"/>
      <c r="BS404" s="57">
        <v>693629325.38</v>
      </c>
      <c r="BT404" s="57">
        <v>785194009.85857761</v>
      </c>
      <c r="BU404" s="57">
        <v>879120048.52004838</v>
      </c>
      <c r="BV404" s="57">
        <v>1575242.2775028965</v>
      </c>
      <c r="BW404" s="57">
        <v>157858774.85780349</v>
      </c>
      <c r="BX404" s="57">
        <v>473576324.57341051</v>
      </c>
      <c r="BY404" s="57">
        <v>603197100.41760898</v>
      </c>
      <c r="BZ404" s="57">
        <v>723836520.50113082</v>
      </c>
      <c r="CA404" s="57">
        <v>1312776.6752338561</v>
      </c>
      <c r="CB404" s="57">
        <v>603459566.01987803</v>
      </c>
      <c r="CC404" s="57">
        <v>674729091.34049773</v>
      </c>
      <c r="CD404" s="57">
        <v>1554344.526717341</v>
      </c>
      <c r="CE404" s="57">
        <v>1554345.3569173415</v>
      </c>
      <c r="CG404" s="57">
        <v>132007.89551216472</v>
      </c>
      <c r="CH404" s="57">
        <v>127757.79247454781</v>
      </c>
      <c r="CI404" s="57">
        <v>132007.98787434472</v>
      </c>
      <c r="CJ404" s="57">
        <v>132008.90363412473</v>
      </c>
      <c r="CK404" s="57">
        <v>119257.33288814001</v>
      </c>
      <c r="CL404" s="57">
        <v>132008.01369836472</v>
      </c>
      <c r="CM404" s="57">
        <v>127757.7868722078</v>
      </c>
      <c r="CN404" s="57">
        <v>132007.98676405472</v>
      </c>
      <c r="CO404" s="57">
        <v>127757.80037527782</v>
      </c>
      <c r="CP404" s="57">
        <v>132007.95738770472</v>
      </c>
      <c r="CQ404" s="57">
        <v>132007.9981333247</v>
      </c>
      <c r="CR404" s="57">
        <v>127757.90130308487</v>
      </c>
    </row>
    <row r="405" spans="2:96" x14ac:dyDescent="0.25">
      <c r="K405" s="165" t="s">
        <v>315</v>
      </c>
      <c r="N405" s="57" t="s">
        <v>909</v>
      </c>
      <c r="V405" s="57" t="s">
        <v>902</v>
      </c>
      <c r="W405" s="57" t="s">
        <v>907</v>
      </c>
      <c r="X405" s="57">
        <v>420</v>
      </c>
      <c r="AB405" s="166" t="s">
        <v>378</v>
      </c>
      <c r="AC405" s="209">
        <v>811304</v>
      </c>
      <c r="AD405" s="210" t="s">
        <v>910</v>
      </c>
      <c r="AE405" s="169">
        <v>0</v>
      </c>
      <c r="AF405" s="38">
        <v>2178.75</v>
      </c>
      <c r="AG405" s="38">
        <v>6804</v>
      </c>
      <c r="AH405" s="170">
        <v>6684.3414634652609</v>
      </c>
      <c r="AI405" s="171">
        <v>2268</v>
      </c>
      <c r="AJ405" s="172">
        <v>6804</v>
      </c>
      <c r="AK405" s="151">
        <v>5589</v>
      </c>
      <c r="AL405" s="172">
        <v>6706.7999999999993</v>
      </c>
      <c r="AM405" s="211">
        <v>5570.2845533400014</v>
      </c>
      <c r="AN405" s="171">
        <v>6703.0569101252595</v>
      </c>
      <c r="AO405" s="170">
        <v>6711.4285714285834</v>
      </c>
      <c r="AP405" s="170">
        <v>6730.2439023799252</v>
      </c>
      <c r="AQ405" s="170">
        <v>6730.2439023799161</v>
      </c>
      <c r="AR405" s="172">
        <v>-73.756097620083892</v>
      </c>
      <c r="AS405" s="173">
        <v>-1.0840108409771294E-2</v>
      </c>
      <c r="AT405" s="172">
        <v>45.902438914655249</v>
      </c>
      <c r="AU405" s="173">
        <v>6.8671594899131242E-3</v>
      </c>
      <c r="AV405" s="172">
        <v>-73.756097620083892</v>
      </c>
      <c r="AW405" s="173">
        <v>-1.0840108409771294E-2</v>
      </c>
      <c r="AX405" s="172">
        <v>-73.756097620074797</v>
      </c>
      <c r="AY405" s="173">
        <v>-1.0840108409769959E-2</v>
      </c>
      <c r="AZ405" s="172">
        <v>45.902438914664344</v>
      </c>
      <c r="BA405" s="173">
        <v>6.8671594899144851E-3</v>
      </c>
      <c r="BB405" s="172">
        <v>-9.0949470177292824E-12</v>
      </c>
      <c r="BC405" s="173">
        <v>-1.3513547428070413E-15</v>
      </c>
      <c r="BE405" s="169">
        <v>571.60975616999997</v>
      </c>
      <c r="BF405" s="169">
        <v>553.17073175999997</v>
      </c>
      <c r="BG405" s="169">
        <v>571.60975616999997</v>
      </c>
      <c r="BH405" s="169">
        <v>571.60975616999997</v>
      </c>
      <c r="BI405" s="169">
        <v>516.29268293999996</v>
      </c>
      <c r="BJ405" s="169">
        <v>571.60975616999997</v>
      </c>
      <c r="BK405" s="169">
        <v>553.17073175999997</v>
      </c>
      <c r="BL405" s="169">
        <v>571.60975616999997</v>
      </c>
      <c r="BM405" s="169">
        <v>553.17073175999997</v>
      </c>
      <c r="BN405" s="169">
        <v>571.60975616999997</v>
      </c>
      <c r="BO405" s="169">
        <v>571.60975616999997</v>
      </c>
      <c r="BP405" s="169">
        <v>553.17073096991794</v>
      </c>
      <c r="BQ405" s="174">
        <v>6730.243902379917</v>
      </c>
    </row>
    <row r="406" spans="2:96" x14ac:dyDescent="0.25">
      <c r="K406" s="165" t="s">
        <v>315</v>
      </c>
      <c r="N406" s="57" t="s">
        <v>911</v>
      </c>
      <c r="V406" s="57" t="s">
        <v>902</v>
      </c>
      <c r="W406" s="57" t="s">
        <v>907</v>
      </c>
      <c r="X406" s="57">
        <v>420</v>
      </c>
      <c r="AB406" s="166" t="s">
        <v>378</v>
      </c>
      <c r="AC406" s="209">
        <v>821127</v>
      </c>
      <c r="AD406" s="210" t="s">
        <v>724</v>
      </c>
      <c r="AE406" s="169">
        <v>0</v>
      </c>
      <c r="AF406" s="38">
        <v>33</v>
      </c>
      <c r="AG406" s="38">
        <v>32</v>
      </c>
      <c r="AH406" s="170">
        <v>62.487804877315071</v>
      </c>
      <c r="AI406" s="171">
        <v>18</v>
      </c>
      <c r="AJ406" s="172">
        <v>54</v>
      </c>
      <c r="AK406" s="151">
        <v>30</v>
      </c>
      <c r="AL406" s="172">
        <v>36</v>
      </c>
      <c r="AM406" s="211">
        <v>52.073170750000003</v>
      </c>
      <c r="AN406" s="171">
        <v>40.414634127315068</v>
      </c>
      <c r="AO406" s="170">
        <v>44.571428571428598</v>
      </c>
      <c r="AP406" s="170">
        <v>53.414634146584703</v>
      </c>
      <c r="AQ406" s="170">
        <v>53.41463414658471</v>
      </c>
      <c r="AR406" s="172">
        <v>-0.58536585341528991</v>
      </c>
      <c r="AS406" s="173">
        <v>-1.0840108396579442E-2</v>
      </c>
      <c r="AT406" s="172">
        <v>-9.0731707307303608</v>
      </c>
      <c r="AU406" s="173">
        <v>-0.14519906321792064</v>
      </c>
      <c r="AV406" s="172">
        <v>21.41463414658471</v>
      </c>
      <c r="AW406" s="173">
        <v>0.66920731708077219</v>
      </c>
      <c r="AX406" s="172">
        <v>-0.58536585341529701</v>
      </c>
      <c r="AY406" s="173">
        <v>-1.0840108396579574E-2</v>
      </c>
      <c r="AZ406" s="172">
        <v>-9.0731707307303679</v>
      </c>
      <c r="BA406" s="173">
        <v>-0.14519906321792075</v>
      </c>
      <c r="BB406" s="172">
        <v>7.1054273576010019E-15</v>
      </c>
      <c r="BC406" s="173">
        <v>1.3302398249329428E-16</v>
      </c>
      <c r="BE406" s="169">
        <v>4.5365853700000001</v>
      </c>
      <c r="BF406" s="169">
        <v>4.3902438999999998</v>
      </c>
      <c r="BG406" s="169">
        <v>4.5365853700000001</v>
      </c>
      <c r="BH406" s="169">
        <v>4.5365853700000001</v>
      </c>
      <c r="BI406" s="169">
        <v>4.0975609799999999</v>
      </c>
      <c r="BJ406" s="169">
        <v>4.5365853700000001</v>
      </c>
      <c r="BK406" s="169">
        <v>4.3902438999999998</v>
      </c>
      <c r="BL406" s="169">
        <v>4.5365853700000001</v>
      </c>
      <c r="BM406" s="169">
        <v>4.3902438999999998</v>
      </c>
      <c r="BN406" s="169">
        <v>4.5365853700000001</v>
      </c>
      <c r="BO406" s="169">
        <v>4.5365853700000001</v>
      </c>
      <c r="BP406" s="169">
        <v>4.3902438765847096</v>
      </c>
      <c r="BQ406" s="174">
        <v>53.41463414658471</v>
      </c>
    </row>
    <row r="407" spans="2:96" x14ac:dyDescent="0.25">
      <c r="K407" s="165" t="s">
        <v>315</v>
      </c>
      <c r="N407" s="57" t="s">
        <v>912</v>
      </c>
      <c r="V407" s="57" t="s">
        <v>902</v>
      </c>
      <c r="W407" s="57" t="s">
        <v>907</v>
      </c>
      <c r="X407" s="57">
        <v>420</v>
      </c>
      <c r="AB407" s="166" t="s">
        <v>378</v>
      </c>
      <c r="AC407" s="209">
        <v>821128</v>
      </c>
      <c r="AD407" s="210" t="s">
        <v>913</v>
      </c>
      <c r="AE407" s="169">
        <v>0</v>
      </c>
      <c r="AF407" s="38">
        <v>43607</v>
      </c>
      <c r="AG407" s="38">
        <v>43351</v>
      </c>
      <c r="AH407" s="170">
        <v>45625</v>
      </c>
      <c r="AI407" s="171">
        <v>15078</v>
      </c>
      <c r="AJ407" s="172">
        <v>45234</v>
      </c>
      <c r="AK407" s="151">
        <v>36582</v>
      </c>
      <c r="AL407" s="172">
        <v>43898.399999999994</v>
      </c>
      <c r="AM407" s="211">
        <v>38020.833333360002</v>
      </c>
      <c r="AN407" s="171">
        <v>44186.166666639998</v>
      </c>
      <c r="AO407" s="170">
        <v>44484</v>
      </c>
      <c r="AP407" s="170">
        <v>45624.658536586401</v>
      </c>
      <c r="AQ407" s="170">
        <v>45624.658536586328</v>
      </c>
      <c r="AR407" s="172">
        <v>390.65853658632841</v>
      </c>
      <c r="AS407" s="173">
        <v>8.6363915768300041E-3</v>
      </c>
      <c r="AT407" s="172">
        <v>-0.34146341367159039</v>
      </c>
      <c r="AU407" s="173">
        <v>-7.4841296147197892E-6</v>
      </c>
      <c r="AV407" s="172">
        <v>2273.6585365863284</v>
      </c>
      <c r="AW407" s="173">
        <v>5.2447660644191103E-2</v>
      </c>
      <c r="AX407" s="172">
        <v>390.65853658640117</v>
      </c>
      <c r="AY407" s="173">
        <v>8.6363915768316122E-3</v>
      </c>
      <c r="AZ407" s="172">
        <v>-0.34146341359883081</v>
      </c>
      <c r="BA407" s="173">
        <v>-7.4841296131250591E-6</v>
      </c>
      <c r="BB407" s="172">
        <v>-7.2759576141834259E-11</v>
      </c>
      <c r="BC407" s="173">
        <v>-1.5947423712440144E-15</v>
      </c>
      <c r="BE407" s="169">
        <v>3874.9709990000001</v>
      </c>
      <c r="BF407" s="169">
        <v>3749.9719345200001</v>
      </c>
      <c r="BG407" s="169">
        <v>3874.9709990000001</v>
      </c>
      <c r="BH407" s="169">
        <v>3874.9709990000001</v>
      </c>
      <c r="BI407" s="169">
        <v>3499.9738055500002</v>
      </c>
      <c r="BJ407" s="169">
        <v>3874.9709990000001</v>
      </c>
      <c r="BK407" s="169">
        <v>3749.9719345200001</v>
      </c>
      <c r="BL407" s="169">
        <v>3874.9709990000001</v>
      </c>
      <c r="BM407" s="169">
        <v>3749.9719345200001</v>
      </c>
      <c r="BN407" s="169">
        <v>3874.9709990000001</v>
      </c>
      <c r="BO407" s="169">
        <v>3874.9709990000001</v>
      </c>
      <c r="BP407" s="169">
        <v>3749.9719344763298</v>
      </c>
      <c r="BQ407" s="174">
        <v>45624.658536586328</v>
      </c>
    </row>
    <row r="408" spans="2:96" x14ac:dyDescent="0.25">
      <c r="K408" s="165" t="s">
        <v>315</v>
      </c>
      <c r="N408" s="57" t="s">
        <v>914</v>
      </c>
      <c r="V408" s="57" t="s">
        <v>902</v>
      </c>
      <c r="W408" s="57" t="s">
        <v>907</v>
      </c>
      <c r="X408" s="57">
        <v>420</v>
      </c>
      <c r="AB408" s="166" t="s">
        <v>378</v>
      </c>
      <c r="AC408" s="209">
        <v>821135</v>
      </c>
      <c r="AD408" s="210" t="s">
        <v>915</v>
      </c>
      <c r="AE408" s="169">
        <v>0</v>
      </c>
      <c r="AF408" s="38">
        <v>208</v>
      </c>
      <c r="AG408" s="38">
        <v>216</v>
      </c>
      <c r="AH408" s="170">
        <v>209.48780488065756</v>
      </c>
      <c r="AI408" s="171">
        <v>64</v>
      </c>
      <c r="AJ408" s="172">
        <v>192</v>
      </c>
      <c r="AK408" s="151">
        <v>186</v>
      </c>
      <c r="AL408" s="172">
        <v>223.20000000000002</v>
      </c>
      <c r="AM408" s="211">
        <v>174.57317073999997</v>
      </c>
      <c r="AN408" s="171">
        <v>220.9146341406576</v>
      </c>
      <c r="AO408" s="170">
        <v>217.71428571428569</v>
      </c>
      <c r="AP408" s="170">
        <v>222.9391073497855</v>
      </c>
      <c r="AQ408" s="170">
        <v>222.93910734978598</v>
      </c>
      <c r="AR408" s="172">
        <v>30.939107349785985</v>
      </c>
      <c r="AS408" s="173">
        <v>0.16114118411346867</v>
      </c>
      <c r="AT408" s="172">
        <v>13.451302469128422</v>
      </c>
      <c r="AU408" s="173">
        <v>6.421043209074366E-2</v>
      </c>
      <c r="AV408" s="172">
        <v>6.939107349785985</v>
      </c>
      <c r="AW408" s="173">
        <v>3.2125496989749931E-2</v>
      </c>
      <c r="AX408" s="172">
        <v>30.939107349785502</v>
      </c>
      <c r="AY408" s="173">
        <v>0.16114118411346615</v>
      </c>
      <c r="AZ408" s="172">
        <v>13.451302469127938</v>
      </c>
      <c r="BA408" s="173">
        <v>6.4210432090741357E-2</v>
      </c>
      <c r="BB408" s="172">
        <v>4.8316906031686813E-13</v>
      </c>
      <c r="BC408" s="173">
        <v>2.1672691976773225E-15</v>
      </c>
      <c r="BE408" s="169">
        <v>18.93455432</v>
      </c>
      <c r="BF408" s="169">
        <v>18.323762250000001</v>
      </c>
      <c r="BG408" s="169">
        <v>18.93455432</v>
      </c>
      <c r="BH408" s="169">
        <v>18.93455432</v>
      </c>
      <c r="BI408" s="169">
        <v>17.1021781</v>
      </c>
      <c r="BJ408" s="169">
        <v>18.93455432</v>
      </c>
      <c r="BK408" s="169">
        <v>18.323762250000001</v>
      </c>
      <c r="BL408" s="169">
        <v>18.93455432</v>
      </c>
      <c r="BM408" s="169">
        <v>18.323762250000001</v>
      </c>
      <c r="BN408" s="169">
        <v>18.93455432</v>
      </c>
      <c r="BO408" s="169">
        <v>18.93455432</v>
      </c>
      <c r="BP408" s="169">
        <v>18.323762259786022</v>
      </c>
      <c r="BQ408" s="174">
        <v>222.93910734978601</v>
      </c>
    </row>
    <row r="409" spans="2:96" x14ac:dyDescent="0.25">
      <c r="K409" s="165" t="s">
        <v>315</v>
      </c>
      <c r="N409" s="57" t="s">
        <v>916</v>
      </c>
      <c r="V409" s="57" t="s">
        <v>902</v>
      </c>
      <c r="W409" s="57" t="s">
        <v>907</v>
      </c>
      <c r="X409" s="57">
        <v>420</v>
      </c>
      <c r="AB409" s="166" t="s">
        <v>378</v>
      </c>
      <c r="AC409" s="209">
        <v>821141</v>
      </c>
      <c r="AD409" s="210" t="s">
        <v>917</v>
      </c>
      <c r="AE409" s="169">
        <v>0</v>
      </c>
      <c r="AF409" s="38">
        <v>295</v>
      </c>
      <c r="AG409" s="38">
        <v>286</v>
      </c>
      <c r="AH409" s="170">
        <v>293.41915669378602</v>
      </c>
      <c r="AI409" s="171">
        <v>107</v>
      </c>
      <c r="AJ409" s="172">
        <v>321</v>
      </c>
      <c r="AK409" s="151">
        <v>304</v>
      </c>
      <c r="AL409" s="172">
        <v>364.79999999999995</v>
      </c>
      <c r="AM409" s="211">
        <v>244.5159639082882</v>
      </c>
      <c r="AN409" s="171">
        <v>352.90319278549782</v>
      </c>
      <c r="AO409" s="170">
        <v>348</v>
      </c>
      <c r="AP409" s="170">
        <v>347.45867889982702</v>
      </c>
      <c r="AQ409" s="170">
        <v>347.45867889982742</v>
      </c>
      <c r="AR409" s="172">
        <v>26.458678899827419</v>
      </c>
      <c r="AS409" s="173">
        <v>8.2425790965194451E-2</v>
      </c>
      <c r="AT409" s="172">
        <v>54.039522206041397</v>
      </c>
      <c r="AU409" s="173">
        <v>0.18417175897767768</v>
      </c>
      <c r="AV409" s="172">
        <v>61.458678899827419</v>
      </c>
      <c r="AW409" s="173">
        <v>0.21489048566373223</v>
      </c>
      <c r="AX409" s="172">
        <v>26.458678899827021</v>
      </c>
      <c r="AY409" s="173">
        <v>8.2425790965193216E-2</v>
      </c>
      <c r="AZ409" s="172">
        <v>54.039522206040999</v>
      </c>
      <c r="BA409" s="173">
        <v>0.18417175897767632</v>
      </c>
      <c r="BB409" s="172">
        <v>3.979039320256561E-13</v>
      </c>
      <c r="BC409" s="173">
        <v>1.1451834597585993E-15</v>
      </c>
      <c r="BE409" s="169">
        <v>29.510189166207802</v>
      </c>
      <c r="BF409" s="169">
        <v>28.558247580829999</v>
      </c>
      <c r="BG409" s="169">
        <v>29.510189166207802</v>
      </c>
      <c r="BH409" s="169">
        <v>29.510189166207802</v>
      </c>
      <c r="BI409" s="169">
        <v>26.654364408630201</v>
      </c>
      <c r="BJ409" s="169">
        <v>29.510189166207802</v>
      </c>
      <c r="BK409" s="169">
        <v>28.558247580829999</v>
      </c>
      <c r="BL409" s="169">
        <v>29.510189166207802</v>
      </c>
      <c r="BM409" s="169">
        <v>28.558247580829999</v>
      </c>
      <c r="BN409" s="169">
        <v>29.510189166207802</v>
      </c>
      <c r="BO409" s="169">
        <v>29.510189166207802</v>
      </c>
      <c r="BP409" s="169">
        <v>28.558247585252602</v>
      </c>
      <c r="BQ409" s="174">
        <v>347.45867889982742</v>
      </c>
    </row>
    <row r="410" spans="2:96" x14ac:dyDescent="0.25">
      <c r="K410" s="165" t="s">
        <v>315</v>
      </c>
      <c r="N410" s="57" t="s">
        <v>918</v>
      </c>
      <c r="V410" s="57" t="s">
        <v>902</v>
      </c>
      <c r="W410" s="57" t="s">
        <v>907</v>
      </c>
      <c r="X410" s="57">
        <v>420</v>
      </c>
      <c r="AB410" s="166" t="s">
        <v>378</v>
      </c>
      <c r="AC410" s="209">
        <v>821142</v>
      </c>
      <c r="AD410" s="210" t="s">
        <v>919</v>
      </c>
      <c r="AE410" s="169">
        <v>0</v>
      </c>
      <c r="AF410" s="38">
        <v>73</v>
      </c>
      <c r="AG410" s="38">
        <v>61</v>
      </c>
      <c r="AH410" s="170">
        <v>54.814567734003894</v>
      </c>
      <c r="AI410" s="171">
        <v>25</v>
      </c>
      <c r="AJ410" s="172">
        <v>75</v>
      </c>
      <c r="AK410" s="151">
        <v>62</v>
      </c>
      <c r="AL410" s="172">
        <v>74.400000000000006</v>
      </c>
      <c r="AM410" s="211">
        <v>45.678806444405403</v>
      </c>
      <c r="AN410" s="171">
        <v>71.135761289598491</v>
      </c>
      <c r="AO410" s="170">
        <v>66.857142857142904</v>
      </c>
      <c r="AP410" s="170">
        <v>81.181934322389594</v>
      </c>
      <c r="AQ410" s="170">
        <v>81.18193432238958</v>
      </c>
      <c r="AR410" s="172">
        <v>6.18193432238958</v>
      </c>
      <c r="AS410" s="173">
        <v>8.2425790965194395E-2</v>
      </c>
      <c r="AT410" s="172">
        <v>26.367366588385686</v>
      </c>
      <c r="AU410" s="173">
        <v>0.48102845061804339</v>
      </c>
      <c r="AV410" s="172">
        <v>20.18193432238958</v>
      </c>
      <c r="AW410" s="173">
        <v>0.33085138233425543</v>
      </c>
      <c r="AX410" s="172">
        <v>6.1819343223895942</v>
      </c>
      <c r="AY410" s="173">
        <v>8.242579096519459E-2</v>
      </c>
      <c r="AZ410" s="172">
        <v>26.3673665883857</v>
      </c>
      <c r="BA410" s="173">
        <v>0.48102845061804361</v>
      </c>
      <c r="BB410" s="172">
        <v>-1.4210854715202004E-14</v>
      </c>
      <c r="BC410" s="173">
        <v>-1.7504947170595709E-16</v>
      </c>
      <c r="BE410" s="169">
        <v>6.8949040107962203</v>
      </c>
      <c r="BF410" s="169">
        <v>6.6724877525303601</v>
      </c>
      <c r="BG410" s="169">
        <v>6.8949040107962203</v>
      </c>
      <c r="BH410" s="169">
        <v>6.8949040107962203</v>
      </c>
      <c r="BI410" s="169">
        <v>6.2276552356612704</v>
      </c>
      <c r="BJ410" s="169">
        <v>6.8949040107962203</v>
      </c>
      <c r="BK410" s="169">
        <v>6.6724877525303601</v>
      </c>
      <c r="BL410" s="169">
        <v>6.8949040107962203</v>
      </c>
      <c r="BM410" s="169">
        <v>6.6724877525303601</v>
      </c>
      <c r="BN410" s="169">
        <v>6.8949040107962203</v>
      </c>
      <c r="BO410" s="169">
        <v>6.8949040107962203</v>
      </c>
      <c r="BP410" s="169">
        <v>6.6724877535636802</v>
      </c>
      <c r="BQ410" s="174">
        <v>81.18193432238958</v>
      </c>
    </row>
    <row r="411" spans="2:96" x14ac:dyDescent="0.25">
      <c r="K411" s="165" t="s">
        <v>315</v>
      </c>
      <c r="N411" s="57" t="s">
        <v>920</v>
      </c>
      <c r="V411" s="57" t="s">
        <v>902</v>
      </c>
      <c r="W411" s="57" t="s">
        <v>907</v>
      </c>
      <c r="X411" s="57">
        <v>420</v>
      </c>
      <c r="AB411" s="166" t="s">
        <v>378</v>
      </c>
      <c r="AC411" s="209">
        <v>821143</v>
      </c>
      <c r="AD411" s="210" t="s">
        <v>921</v>
      </c>
      <c r="AE411" s="169">
        <v>0</v>
      </c>
      <c r="AF411" s="38">
        <v>85</v>
      </c>
      <c r="AG411" s="38">
        <v>64</v>
      </c>
      <c r="AH411" s="170">
        <v>45.141408722120907</v>
      </c>
      <c r="AI411" s="171">
        <v>23</v>
      </c>
      <c r="AJ411" s="172">
        <v>69</v>
      </c>
      <c r="AK411" s="151">
        <v>42</v>
      </c>
      <c r="AL411" s="172">
        <v>50.400000000000006</v>
      </c>
      <c r="AM411" s="211">
        <v>37.617840601275091</v>
      </c>
      <c r="AN411" s="171">
        <v>49.523568120845816</v>
      </c>
      <c r="AO411" s="170">
        <v>56.571428571428598</v>
      </c>
      <c r="AP411" s="170">
        <v>74.687379576598403</v>
      </c>
      <c r="AQ411" s="170">
        <v>74.687379576598417</v>
      </c>
      <c r="AR411" s="172">
        <v>5.687379576598417</v>
      </c>
      <c r="AS411" s="173">
        <v>8.2425790965194451E-2</v>
      </c>
      <c r="AT411" s="172">
        <v>29.54597085447751</v>
      </c>
      <c r="AU411" s="173">
        <v>0.65452035483329796</v>
      </c>
      <c r="AV411" s="172">
        <v>10.687379576598417</v>
      </c>
      <c r="AW411" s="173">
        <v>0.16699030588435027</v>
      </c>
      <c r="AX411" s="172">
        <v>5.6873795765984028</v>
      </c>
      <c r="AY411" s="173">
        <v>8.2425790965194243E-2</v>
      </c>
      <c r="AZ411" s="172">
        <v>29.545970854477495</v>
      </c>
      <c r="BA411" s="173">
        <v>0.65452035483329774</v>
      </c>
      <c r="BB411" s="172">
        <v>1.4210854715202004E-14</v>
      </c>
      <c r="BC411" s="173">
        <v>1.902711648977795E-16</v>
      </c>
      <c r="BE411" s="169">
        <v>6.3433116899325199</v>
      </c>
      <c r="BF411" s="169">
        <v>6.1386887323279398</v>
      </c>
      <c r="BG411" s="169">
        <v>6.3433116899325199</v>
      </c>
      <c r="BH411" s="169">
        <v>6.3433116899325199</v>
      </c>
      <c r="BI411" s="169">
        <v>5.72944281680837</v>
      </c>
      <c r="BJ411" s="169">
        <v>6.3433116899325199</v>
      </c>
      <c r="BK411" s="169">
        <v>6.1386887323279398</v>
      </c>
      <c r="BL411" s="169">
        <v>6.3433116899325199</v>
      </c>
      <c r="BM411" s="169">
        <v>6.1386887323279398</v>
      </c>
      <c r="BN411" s="169">
        <v>6.3433116899325199</v>
      </c>
      <c r="BO411" s="169">
        <v>6.3433116899325199</v>
      </c>
      <c r="BP411" s="169">
        <v>6.13868873327859</v>
      </c>
      <c r="BQ411" s="174">
        <v>74.687379576598417</v>
      </c>
    </row>
    <row r="412" spans="2:96" x14ac:dyDescent="0.25">
      <c r="K412" s="165" t="s">
        <v>315</v>
      </c>
      <c r="N412" s="57" t="s">
        <v>922</v>
      </c>
      <c r="V412" s="57" t="s">
        <v>902</v>
      </c>
      <c r="W412" s="57" t="s">
        <v>907</v>
      </c>
      <c r="X412" s="57">
        <v>420</v>
      </c>
      <c r="AB412" s="166" t="s">
        <v>378</v>
      </c>
      <c r="AC412" s="209">
        <v>821145</v>
      </c>
      <c r="AD412" s="210" t="s">
        <v>923</v>
      </c>
      <c r="AE412" s="169">
        <v>0</v>
      </c>
      <c r="AF412" s="38">
        <v>450</v>
      </c>
      <c r="AG412" s="38">
        <v>482</v>
      </c>
      <c r="AH412" s="170">
        <v>467.5360189076809</v>
      </c>
      <c r="AI412" s="171">
        <v>143</v>
      </c>
      <c r="AJ412" s="172">
        <v>429</v>
      </c>
      <c r="AK412" s="151">
        <v>409</v>
      </c>
      <c r="AL412" s="172">
        <v>490.79999999999995</v>
      </c>
      <c r="AM412" s="211">
        <v>389.61334908463488</v>
      </c>
      <c r="AN412" s="171">
        <v>486.92266982304602</v>
      </c>
      <c r="AO412" s="170">
        <v>485.142857142857</v>
      </c>
      <c r="AP412" s="170">
        <v>464.36066432406898</v>
      </c>
      <c r="AQ412" s="170">
        <v>464.36066432406869</v>
      </c>
      <c r="AR412" s="172">
        <v>35.360664324068694</v>
      </c>
      <c r="AS412" s="173">
        <v>8.2425790965195089E-2</v>
      </c>
      <c r="AT412" s="172">
        <v>-3.1753545836122044</v>
      </c>
      <c r="AU412" s="173">
        <v>-6.7916790475969855E-3</v>
      </c>
      <c r="AV412" s="172">
        <v>-17.639335675931306</v>
      </c>
      <c r="AW412" s="173">
        <v>-3.6596132107741298E-2</v>
      </c>
      <c r="AX412" s="172">
        <v>35.360664324068978</v>
      </c>
      <c r="AY412" s="173">
        <v>8.2425790965195755E-2</v>
      </c>
      <c r="AZ412" s="172">
        <v>-3.1753545836119201</v>
      </c>
      <c r="BA412" s="173">
        <v>-6.7916790475963775E-3</v>
      </c>
      <c r="BB412" s="172">
        <v>-2.8421709430404007E-13</v>
      </c>
      <c r="BC412" s="173">
        <v>-6.1206108988096822E-16</v>
      </c>
      <c r="BE412" s="169">
        <v>39.438850941754403</v>
      </c>
      <c r="BF412" s="169">
        <v>38.166629944473698</v>
      </c>
      <c r="BG412" s="169">
        <v>39.438850941754403</v>
      </c>
      <c r="BH412" s="169">
        <v>39.438850941754403</v>
      </c>
      <c r="BI412" s="169">
        <v>35.622187947982503</v>
      </c>
      <c r="BJ412" s="169">
        <v>39.438850941754403</v>
      </c>
      <c r="BK412" s="169">
        <v>38.166629944473698</v>
      </c>
      <c r="BL412" s="169">
        <v>39.438850941754403</v>
      </c>
      <c r="BM412" s="169">
        <v>38.166629944473698</v>
      </c>
      <c r="BN412" s="169">
        <v>39.438850941754403</v>
      </c>
      <c r="BO412" s="169">
        <v>39.438850941754403</v>
      </c>
      <c r="BP412" s="169">
        <v>38.166629950384198</v>
      </c>
      <c r="BQ412" s="174">
        <v>464.36066432406869</v>
      </c>
    </row>
    <row r="413" spans="2:96" x14ac:dyDescent="0.25">
      <c r="K413" s="165" t="s">
        <v>315</v>
      </c>
      <c r="N413" s="57" t="s">
        <v>924</v>
      </c>
      <c r="V413" s="57" t="s">
        <v>902</v>
      </c>
      <c r="W413" s="57" t="s">
        <v>907</v>
      </c>
      <c r="X413" s="57">
        <v>420</v>
      </c>
      <c r="AB413" s="166" t="s">
        <v>378</v>
      </c>
      <c r="AC413" s="209">
        <v>821149</v>
      </c>
      <c r="AD413" s="210" t="s">
        <v>925</v>
      </c>
      <c r="AE413" s="169">
        <v>0</v>
      </c>
      <c r="AF413" s="38">
        <v>2902</v>
      </c>
      <c r="AG413" s="38">
        <v>3313</v>
      </c>
      <c r="AH413" s="170">
        <v>3640.3321748053213</v>
      </c>
      <c r="AI413" s="171">
        <v>1184</v>
      </c>
      <c r="AJ413" s="172">
        <v>3552</v>
      </c>
      <c r="AK413" s="151">
        <v>2800</v>
      </c>
      <c r="AL413" s="172">
        <v>3360</v>
      </c>
      <c r="AM413" s="211">
        <v>3033.6101456313986</v>
      </c>
      <c r="AN413" s="171">
        <v>3406.7220291739227</v>
      </c>
      <c r="AO413" s="170">
        <v>3469.7142857142831</v>
      </c>
      <c r="AP413" s="170">
        <v>3844.7764095083708</v>
      </c>
      <c r="AQ413" s="170">
        <v>3844.7764095083708</v>
      </c>
      <c r="AR413" s="172">
        <v>292.77640950837076</v>
      </c>
      <c r="AS413" s="173">
        <v>8.2425790965194465E-2</v>
      </c>
      <c r="AT413" s="172">
        <v>204.44423470304946</v>
      </c>
      <c r="AU413" s="173">
        <v>5.616087348237192E-2</v>
      </c>
      <c r="AV413" s="172">
        <v>531.77640950837076</v>
      </c>
      <c r="AW413" s="173">
        <v>0.16051204633515567</v>
      </c>
      <c r="AX413" s="172">
        <v>292.77640950837076</v>
      </c>
      <c r="AY413" s="173">
        <v>8.2425790965194465E-2</v>
      </c>
      <c r="AZ413" s="172">
        <v>204.44423470304946</v>
      </c>
      <c r="BA413" s="173">
        <v>5.616087348237192E-2</v>
      </c>
      <c r="BB413" s="172">
        <v>0</v>
      </c>
      <c r="BC413" s="173">
        <v>0</v>
      </c>
      <c r="BE413" s="169">
        <v>326.54265395130921</v>
      </c>
      <c r="BF413" s="169">
        <v>316.0090199598377</v>
      </c>
      <c r="BG413" s="169">
        <v>326.54265395130921</v>
      </c>
      <c r="BH413" s="169">
        <v>326.54265395130921</v>
      </c>
      <c r="BI413" s="169">
        <v>294.94175196091732</v>
      </c>
      <c r="BJ413" s="169">
        <v>326.54265395130921</v>
      </c>
      <c r="BK413" s="169">
        <v>316.0090199598377</v>
      </c>
      <c r="BL413" s="169">
        <v>326.54265395130921</v>
      </c>
      <c r="BM413" s="169">
        <v>316.0090199598377</v>
      </c>
      <c r="BN413" s="169">
        <v>326.54265395130921</v>
      </c>
      <c r="BO413" s="169">
        <v>326.54265395130921</v>
      </c>
      <c r="BP413" s="169">
        <v>316.00902000877562</v>
      </c>
      <c r="BQ413" s="174">
        <v>3844.7764095083703</v>
      </c>
    </row>
    <row r="414" spans="2:96" x14ac:dyDescent="0.25">
      <c r="K414" s="165" t="s">
        <v>315</v>
      </c>
      <c r="N414" s="57" t="s">
        <v>926</v>
      </c>
      <c r="V414" s="57" t="s">
        <v>902</v>
      </c>
      <c r="W414" s="57" t="s">
        <v>907</v>
      </c>
      <c r="X414" s="57">
        <v>420</v>
      </c>
      <c r="AB414" s="166" t="s">
        <v>378</v>
      </c>
      <c r="AC414" s="209">
        <v>821151</v>
      </c>
      <c r="AD414" s="210" t="s">
        <v>927</v>
      </c>
      <c r="AE414" s="169">
        <v>0</v>
      </c>
      <c r="AF414" s="38">
        <v>12653</v>
      </c>
      <c r="AG414" s="38">
        <v>13886</v>
      </c>
      <c r="AH414" s="170">
        <v>14523.739652981796</v>
      </c>
      <c r="AI414" s="171">
        <v>5045</v>
      </c>
      <c r="AJ414" s="172">
        <v>15135</v>
      </c>
      <c r="AK414" s="151">
        <v>12364</v>
      </c>
      <c r="AL414" s="172">
        <v>14836.800000000001</v>
      </c>
      <c r="AM414" s="211">
        <v>12103.116377513359</v>
      </c>
      <c r="AN414" s="171">
        <v>14784.623275468437</v>
      </c>
      <c r="AO414" s="170">
        <v>15234.857142857099</v>
      </c>
      <c r="AP414" s="170">
        <v>15817.377903847701</v>
      </c>
      <c r="AQ414" s="170">
        <v>15817.377903847711</v>
      </c>
      <c r="AR414" s="172">
        <v>682.37790384771142</v>
      </c>
      <c r="AS414" s="173">
        <v>4.5086085487129925E-2</v>
      </c>
      <c r="AT414" s="172">
        <v>1293.6382508659153</v>
      </c>
      <c r="AU414" s="173">
        <v>8.9070603148709362E-2</v>
      </c>
      <c r="AV414" s="172">
        <v>1931.3779038477114</v>
      </c>
      <c r="AW414" s="173">
        <v>0.13908813941003251</v>
      </c>
      <c r="AX414" s="172">
        <v>682.37790384770051</v>
      </c>
      <c r="AY414" s="173">
        <v>4.5086085487129203E-2</v>
      </c>
      <c r="AZ414" s="172">
        <v>1293.6382508659044</v>
      </c>
      <c r="BA414" s="173">
        <v>8.9070603148708613E-2</v>
      </c>
      <c r="BB414" s="172">
        <v>1.0913936421275139E-11</v>
      </c>
      <c r="BC414" s="173">
        <v>6.8999656501980889E-16</v>
      </c>
      <c r="BE414" s="169">
        <v>1343.3937397801801</v>
      </c>
      <c r="BF414" s="169">
        <v>1300.0584578580499</v>
      </c>
      <c r="BG414" s="169">
        <v>1343.3937397801801</v>
      </c>
      <c r="BH414" s="169">
        <v>1343.3937397801801</v>
      </c>
      <c r="BI414" s="169">
        <v>1213.3878939922099</v>
      </c>
      <c r="BJ414" s="169">
        <v>1343.3937397801801</v>
      </c>
      <c r="BK414" s="169">
        <v>1300.0584578580499</v>
      </c>
      <c r="BL414" s="169">
        <v>1343.3937397801801</v>
      </c>
      <c r="BM414" s="169">
        <v>1300.0584578580499</v>
      </c>
      <c r="BN414" s="169">
        <v>1343.3937397801801</v>
      </c>
      <c r="BO414" s="169">
        <v>1343.3937397801801</v>
      </c>
      <c r="BP414" s="169">
        <v>1300.0584578200901</v>
      </c>
      <c r="BQ414" s="174">
        <v>15817.37790384771</v>
      </c>
    </row>
    <row r="415" spans="2:96" x14ac:dyDescent="0.25">
      <c r="K415" s="165" t="s">
        <v>315</v>
      </c>
      <c r="N415" s="57" t="s">
        <v>928</v>
      </c>
      <c r="V415" s="57" t="s">
        <v>902</v>
      </c>
      <c r="W415" s="57" t="s">
        <v>907</v>
      </c>
      <c r="X415" s="57">
        <v>420</v>
      </c>
      <c r="AB415" s="166" t="s">
        <v>378</v>
      </c>
      <c r="AC415" s="209">
        <v>821152</v>
      </c>
      <c r="AD415" s="210" t="s">
        <v>929</v>
      </c>
      <c r="AE415" s="169">
        <v>0</v>
      </c>
      <c r="AF415" s="38">
        <v>1772</v>
      </c>
      <c r="AG415" s="38">
        <v>1724</v>
      </c>
      <c r="AH415" s="170">
        <v>1654.6772632020379</v>
      </c>
      <c r="AI415" s="171">
        <v>415</v>
      </c>
      <c r="AJ415" s="172">
        <v>1245</v>
      </c>
      <c r="AK415" s="151">
        <v>1031</v>
      </c>
      <c r="AL415" s="172">
        <v>1237.1999999999998</v>
      </c>
      <c r="AM415" s="211">
        <v>1378.8977193382821</v>
      </c>
      <c r="AN415" s="171">
        <v>1306.7795438637559</v>
      </c>
      <c r="AO415" s="170">
        <v>1304.57142857143</v>
      </c>
      <c r="AP415" s="170">
        <v>1301.13217643148</v>
      </c>
      <c r="AQ415" s="170">
        <v>1301.1321764314766</v>
      </c>
      <c r="AR415" s="172">
        <v>56.132176431476637</v>
      </c>
      <c r="AS415" s="173">
        <v>4.5086085487129827E-2</v>
      </c>
      <c r="AT415" s="172">
        <v>-353.54508677056128</v>
      </c>
      <c r="AU415" s="173">
        <v>-0.21366407494256665</v>
      </c>
      <c r="AV415" s="172">
        <v>-422.86782356852336</v>
      </c>
      <c r="AW415" s="173">
        <v>-0.24528296030656807</v>
      </c>
      <c r="AX415" s="172">
        <v>56.132176431480048</v>
      </c>
      <c r="AY415" s="173">
        <v>4.5086085487132568E-2</v>
      </c>
      <c r="AZ415" s="172">
        <v>-353.54508677055787</v>
      </c>
      <c r="BA415" s="173">
        <v>-0.21366407494256456</v>
      </c>
      <c r="BB415" s="172">
        <v>-3.4106051316484809E-12</v>
      </c>
      <c r="BC415" s="173">
        <v>-2.6212595410579252E-15</v>
      </c>
      <c r="BE415" s="169">
        <v>110.507116354564</v>
      </c>
      <c r="BF415" s="169">
        <v>106.942370666222</v>
      </c>
      <c r="BG415" s="169">
        <v>110.507116354564</v>
      </c>
      <c r="BH415" s="169">
        <v>110.507116354564</v>
      </c>
      <c r="BI415" s="169">
        <v>99.812879287763806</v>
      </c>
      <c r="BJ415" s="169">
        <v>110.507116354564</v>
      </c>
      <c r="BK415" s="169">
        <v>106.942370666222</v>
      </c>
      <c r="BL415" s="169">
        <v>110.507116354564</v>
      </c>
      <c r="BM415" s="169">
        <v>106.942370666222</v>
      </c>
      <c r="BN415" s="169">
        <v>110.507116354564</v>
      </c>
      <c r="BO415" s="169">
        <v>110.507116354564</v>
      </c>
      <c r="BP415" s="169">
        <v>106.942370663099</v>
      </c>
      <c r="BQ415" s="174">
        <v>1301.1321764314769</v>
      </c>
    </row>
    <row r="416" spans="2:96" x14ac:dyDescent="0.25">
      <c r="K416" s="165" t="s">
        <v>315</v>
      </c>
      <c r="N416" s="57" t="s">
        <v>930</v>
      </c>
      <c r="V416" s="57" t="s">
        <v>902</v>
      </c>
      <c r="W416" s="57" t="s">
        <v>907</v>
      </c>
      <c r="X416" s="57">
        <v>420</v>
      </c>
      <c r="AB416" s="166" t="s">
        <v>378</v>
      </c>
      <c r="AC416" s="209">
        <v>821153</v>
      </c>
      <c r="AD416" s="210" t="s">
        <v>931</v>
      </c>
      <c r="AE416" s="169">
        <v>0</v>
      </c>
      <c r="AF416" s="38">
        <v>3712</v>
      </c>
      <c r="AG416" s="38">
        <v>3737</v>
      </c>
      <c r="AH416" s="170">
        <v>3198.2631200406936</v>
      </c>
      <c r="AI416" s="171">
        <v>1153</v>
      </c>
      <c r="AJ416" s="172">
        <v>3459</v>
      </c>
      <c r="AK416" s="151">
        <v>2508</v>
      </c>
      <c r="AL416" s="172">
        <v>3009.6000000000004</v>
      </c>
      <c r="AM416" s="211">
        <v>2665.2192667068593</v>
      </c>
      <c r="AN416" s="171">
        <v>3041.0438533338342</v>
      </c>
      <c r="AO416" s="170">
        <v>3084</v>
      </c>
      <c r="AP416" s="170">
        <v>3614.9527696999799</v>
      </c>
      <c r="AQ416" s="170">
        <v>3614.9527696999803</v>
      </c>
      <c r="AR416" s="172">
        <v>155.95276969998031</v>
      </c>
      <c r="AS416" s="173">
        <v>4.5086085487129314E-2</v>
      </c>
      <c r="AT416" s="172">
        <v>416.68964965928672</v>
      </c>
      <c r="AU416" s="173">
        <v>0.13028623162624123</v>
      </c>
      <c r="AV416" s="172">
        <v>-122.04723030001969</v>
      </c>
      <c r="AW416" s="173">
        <v>-3.2659146454380436E-2</v>
      </c>
      <c r="AX416" s="172">
        <v>155.95276969997985</v>
      </c>
      <c r="AY416" s="173">
        <v>4.5086085487129189E-2</v>
      </c>
      <c r="AZ416" s="172">
        <v>416.68964965928626</v>
      </c>
      <c r="BA416" s="173">
        <v>0.13028623162624106</v>
      </c>
      <c r="BB416" s="172">
        <v>4.5474735088646412E-13</v>
      </c>
      <c r="BC416" s="173">
        <v>1.2579620809933999E-16</v>
      </c>
      <c r="BE416" s="169">
        <v>307.023385920029</v>
      </c>
      <c r="BF416" s="169">
        <v>297.11940573049202</v>
      </c>
      <c r="BG416" s="169">
        <v>307.023385920029</v>
      </c>
      <c r="BH416" s="169">
        <v>307.023385920029</v>
      </c>
      <c r="BI416" s="169">
        <v>277.31144534648598</v>
      </c>
      <c r="BJ416" s="169">
        <v>307.023385920029</v>
      </c>
      <c r="BK416" s="169">
        <v>297.11940573049202</v>
      </c>
      <c r="BL416" s="169">
        <v>307.023385920029</v>
      </c>
      <c r="BM416" s="169">
        <v>297.11940573049202</v>
      </c>
      <c r="BN416" s="169">
        <v>307.023385920029</v>
      </c>
      <c r="BO416" s="169">
        <v>307.023385920029</v>
      </c>
      <c r="BP416" s="169">
        <v>297.11940572181601</v>
      </c>
      <c r="BQ416" s="174">
        <v>3614.9527696999803</v>
      </c>
    </row>
    <row r="417" spans="11:69" x14ac:dyDescent="0.25">
      <c r="K417" s="165" t="s">
        <v>315</v>
      </c>
      <c r="N417" s="57" t="s">
        <v>932</v>
      </c>
      <c r="V417" s="57" t="s">
        <v>902</v>
      </c>
      <c r="W417" s="57" t="s">
        <v>907</v>
      </c>
      <c r="X417" s="57">
        <v>420</v>
      </c>
      <c r="AB417" s="166" t="s">
        <v>378</v>
      </c>
      <c r="AC417" s="209">
        <v>821155</v>
      </c>
      <c r="AD417" s="210" t="s">
        <v>933</v>
      </c>
      <c r="AE417" s="169">
        <v>0</v>
      </c>
      <c r="AF417" s="38">
        <v>1140</v>
      </c>
      <c r="AG417" s="38">
        <v>1172</v>
      </c>
      <c r="AH417" s="170">
        <v>1163.5363087533767</v>
      </c>
      <c r="AI417" s="171">
        <v>377</v>
      </c>
      <c r="AJ417" s="172">
        <v>1131</v>
      </c>
      <c r="AK417" s="151">
        <v>991</v>
      </c>
      <c r="AL417" s="172">
        <v>1189.1999999999998</v>
      </c>
      <c r="AM417" s="211">
        <v>969.61359063009922</v>
      </c>
      <c r="AN417" s="171">
        <v>1184.9227181232775</v>
      </c>
      <c r="AO417" s="170">
        <v>1167.42857142857</v>
      </c>
      <c r="AP417" s="170">
        <v>1181.99236268594</v>
      </c>
      <c r="AQ417" s="170">
        <v>1181.9923626859445</v>
      </c>
      <c r="AR417" s="172">
        <v>50.992362685944499</v>
      </c>
      <c r="AS417" s="173">
        <v>4.5086085487130417E-2</v>
      </c>
      <c r="AT417" s="172">
        <v>18.456053932567784</v>
      </c>
      <c r="AU417" s="173">
        <v>1.5862035240087839E-2</v>
      </c>
      <c r="AV417" s="172">
        <v>9.9923626859444994</v>
      </c>
      <c r="AW417" s="173">
        <v>8.5259067286215864E-3</v>
      </c>
      <c r="AX417" s="172">
        <v>50.992362685939952</v>
      </c>
      <c r="AY417" s="173">
        <v>4.5086085487126393E-2</v>
      </c>
      <c r="AZ417" s="172">
        <v>18.456053932563236</v>
      </c>
      <c r="BA417" s="173">
        <v>1.5862035240083928E-2</v>
      </c>
      <c r="BB417" s="172">
        <v>4.5474735088646412E-12</v>
      </c>
      <c r="BC417" s="173">
        <v>3.8472951707835386E-15</v>
      </c>
      <c r="BE417" s="169">
        <v>100.38839244739899</v>
      </c>
      <c r="BF417" s="169">
        <v>97.150057207628393</v>
      </c>
      <c r="BG417" s="169">
        <v>100.38839244739899</v>
      </c>
      <c r="BH417" s="169">
        <v>100.38839244739899</v>
      </c>
      <c r="BI417" s="169">
        <v>90.673386726474604</v>
      </c>
      <c r="BJ417" s="169">
        <v>100.38839244739899</v>
      </c>
      <c r="BK417" s="169">
        <v>97.150057207628393</v>
      </c>
      <c r="BL417" s="169">
        <v>100.38839244739899</v>
      </c>
      <c r="BM417" s="169">
        <v>97.150057207628393</v>
      </c>
      <c r="BN417" s="169">
        <v>100.38839244739899</v>
      </c>
      <c r="BO417" s="169">
        <v>100.38839244739899</v>
      </c>
      <c r="BP417" s="169">
        <v>97.150057204791594</v>
      </c>
      <c r="BQ417" s="174">
        <v>1181.992362685944</v>
      </c>
    </row>
    <row r="418" spans="11:69" x14ac:dyDescent="0.25">
      <c r="K418" s="165" t="s">
        <v>315</v>
      </c>
      <c r="N418" s="57" t="s">
        <v>934</v>
      </c>
      <c r="V418" s="57" t="s">
        <v>902</v>
      </c>
      <c r="W418" s="57" t="s">
        <v>907</v>
      </c>
      <c r="X418" s="57">
        <v>420</v>
      </c>
      <c r="AB418" s="166" t="s">
        <v>378</v>
      </c>
      <c r="AC418" s="209">
        <v>821159</v>
      </c>
      <c r="AD418" s="210" t="s">
        <v>935</v>
      </c>
      <c r="AE418" s="169">
        <v>0</v>
      </c>
      <c r="AF418" s="38">
        <v>37</v>
      </c>
      <c r="AG418" s="38">
        <v>40</v>
      </c>
      <c r="AH418" s="170">
        <v>81.8568257414436</v>
      </c>
      <c r="AI418" s="171">
        <v>22</v>
      </c>
      <c r="AJ418" s="172">
        <v>66</v>
      </c>
      <c r="AK418" s="151">
        <v>37</v>
      </c>
      <c r="AL418" s="172">
        <v>44.400000000000006</v>
      </c>
      <c r="AM418" s="211">
        <v>68.214021451363763</v>
      </c>
      <c r="AN418" s="171">
        <v>50.642804290079837</v>
      </c>
      <c r="AO418" s="170">
        <v>54.857142857142897</v>
      </c>
      <c r="AP418" s="170">
        <v>68.975681642150505</v>
      </c>
      <c r="AQ418" s="170">
        <v>68.975681642150519</v>
      </c>
      <c r="AR418" s="172">
        <v>2.9756816421505192</v>
      </c>
      <c r="AS418" s="173">
        <v>4.5086085487129078E-2</v>
      </c>
      <c r="AT418" s="172">
        <v>-12.881144099293081</v>
      </c>
      <c r="AU418" s="173">
        <v>-0.15736188134120913</v>
      </c>
      <c r="AV418" s="172">
        <v>28.975681642150519</v>
      </c>
      <c r="AW418" s="173">
        <v>0.72439204105376298</v>
      </c>
      <c r="AX418" s="172">
        <v>2.975681642150505</v>
      </c>
      <c r="AY418" s="173">
        <v>4.5086085487128863E-2</v>
      </c>
      <c r="AZ418" s="172">
        <v>-12.881144099293095</v>
      </c>
      <c r="BA418" s="173">
        <v>-0.15736188134120932</v>
      </c>
      <c r="BB418" s="172">
        <v>1.4210854715202004E-14</v>
      </c>
      <c r="BC418" s="173">
        <v>2.0602702832178841E-16</v>
      </c>
      <c r="BE418" s="169">
        <v>5.8582085778322899</v>
      </c>
      <c r="BF418" s="169">
        <v>5.6692341076069601</v>
      </c>
      <c r="BG418" s="169">
        <v>5.8582085778322899</v>
      </c>
      <c r="BH418" s="169">
        <v>5.8582085778322899</v>
      </c>
      <c r="BI418" s="169">
        <v>5.2912851670621803</v>
      </c>
      <c r="BJ418" s="169">
        <v>5.8582085778322899</v>
      </c>
      <c r="BK418" s="169">
        <v>5.6692341076069601</v>
      </c>
      <c r="BL418" s="169">
        <v>5.8582085778322899</v>
      </c>
      <c r="BM418" s="169">
        <v>5.6692341076069601</v>
      </c>
      <c r="BN418" s="169">
        <v>5.8582085778322899</v>
      </c>
      <c r="BO418" s="169">
        <v>5.8582085778322899</v>
      </c>
      <c r="BP418" s="169">
        <v>5.6692341074414196</v>
      </c>
      <c r="BQ418" s="174">
        <v>68.975681642150519</v>
      </c>
    </row>
    <row r="419" spans="11:69" x14ac:dyDescent="0.25">
      <c r="K419" s="165" t="s">
        <v>315</v>
      </c>
      <c r="N419" s="57" t="s">
        <v>936</v>
      </c>
      <c r="V419" s="57" t="s">
        <v>902</v>
      </c>
      <c r="W419" s="57" t="s">
        <v>907</v>
      </c>
      <c r="X419" s="57">
        <v>420</v>
      </c>
      <c r="AB419" s="166" t="s">
        <v>378</v>
      </c>
      <c r="AC419" s="209">
        <v>821171</v>
      </c>
      <c r="AD419" s="210" t="s">
        <v>937</v>
      </c>
      <c r="AE419" s="169">
        <v>0</v>
      </c>
      <c r="AF419" s="38">
        <v>2376</v>
      </c>
      <c r="AG419" s="38">
        <v>2730</v>
      </c>
      <c r="AH419" s="170">
        <v>3125.4401552762365</v>
      </c>
      <c r="AI419" s="171">
        <v>1035</v>
      </c>
      <c r="AJ419" s="172">
        <v>3105</v>
      </c>
      <c r="AK419" s="151">
        <v>2534</v>
      </c>
      <c r="AL419" s="172">
        <v>3040.8</v>
      </c>
      <c r="AM419" s="211">
        <v>2604.5334627100005</v>
      </c>
      <c r="AN419" s="171">
        <v>3054.906692566236</v>
      </c>
      <c r="AO419" s="170">
        <v>3061.7142857142899</v>
      </c>
      <c r="AP419" s="170">
        <v>3527.0820649173002</v>
      </c>
      <c r="AQ419" s="170">
        <v>3527.0820649172992</v>
      </c>
      <c r="AR419" s="172">
        <v>422.08206491729925</v>
      </c>
      <c r="AS419" s="173">
        <v>0.13593625279140073</v>
      </c>
      <c r="AT419" s="172">
        <v>401.64190964106274</v>
      </c>
      <c r="AU419" s="173">
        <v>0.12850731087044739</v>
      </c>
      <c r="AV419" s="172">
        <v>797.08206491729925</v>
      </c>
      <c r="AW419" s="173">
        <v>0.29197145235065908</v>
      </c>
      <c r="AX419" s="172">
        <v>422.08206491730016</v>
      </c>
      <c r="AY419" s="173">
        <v>0.13593625279140101</v>
      </c>
      <c r="AZ419" s="172">
        <v>401.64190964106365</v>
      </c>
      <c r="BA419" s="173">
        <v>0.1285073108704477</v>
      </c>
      <c r="BB419" s="172">
        <v>-9.0949470177292824E-13</v>
      </c>
      <c r="BC419" s="173">
        <v>-2.5786037439257971E-16</v>
      </c>
      <c r="BE419" s="169">
        <v>299.56039455000001</v>
      </c>
      <c r="BF419" s="169">
        <v>289.89715602000001</v>
      </c>
      <c r="BG419" s="169">
        <v>299.56039455000001</v>
      </c>
      <c r="BH419" s="169">
        <v>299.56039455000001</v>
      </c>
      <c r="BI419" s="169">
        <v>270.57067895</v>
      </c>
      <c r="BJ419" s="169">
        <v>299.56039455000001</v>
      </c>
      <c r="BK419" s="169">
        <v>289.89715602000001</v>
      </c>
      <c r="BL419" s="169">
        <v>299.56039455000001</v>
      </c>
      <c r="BM419" s="169">
        <v>289.89715602000001</v>
      </c>
      <c r="BN419" s="169">
        <v>299.56039455000001</v>
      </c>
      <c r="BO419" s="169">
        <v>299.56039455000001</v>
      </c>
      <c r="BP419" s="169">
        <v>289.89715605729901</v>
      </c>
      <c r="BQ419" s="174">
        <v>3527.0820649172992</v>
      </c>
    </row>
    <row r="420" spans="11:69" x14ac:dyDescent="0.25">
      <c r="K420" s="165" t="s">
        <v>315</v>
      </c>
      <c r="N420" s="57" t="s">
        <v>938</v>
      </c>
      <c r="V420" s="57" t="s">
        <v>902</v>
      </c>
      <c r="W420" s="57" t="s">
        <v>907</v>
      </c>
      <c r="X420" s="57">
        <v>420</v>
      </c>
      <c r="AB420" s="166" t="s">
        <v>378</v>
      </c>
      <c r="AC420" s="209">
        <v>821172</v>
      </c>
      <c r="AD420" s="210" t="s">
        <v>939</v>
      </c>
      <c r="AE420" s="169">
        <v>0</v>
      </c>
      <c r="AF420" s="38">
        <v>504</v>
      </c>
      <c r="AG420" s="38">
        <v>494</v>
      </c>
      <c r="AH420" s="170">
        <v>462.03647647756617</v>
      </c>
      <c r="AI420" s="171">
        <v>105</v>
      </c>
      <c r="AJ420" s="172">
        <v>315</v>
      </c>
      <c r="AK420" s="151">
        <v>291</v>
      </c>
      <c r="AL420" s="172">
        <v>349.20000000000005</v>
      </c>
      <c r="AM420" s="211">
        <v>385.03039705999998</v>
      </c>
      <c r="AN420" s="171">
        <v>368.00607941756618</v>
      </c>
      <c r="AO420" s="170">
        <v>361.71428571428601</v>
      </c>
      <c r="AP420" s="170">
        <v>465.89280203545098</v>
      </c>
      <c r="AQ420" s="170">
        <v>465.8928020354511</v>
      </c>
      <c r="AR420" s="172">
        <v>150.8928020354511</v>
      </c>
      <c r="AS420" s="173">
        <v>0.47902476836651142</v>
      </c>
      <c r="AT420" s="172">
        <v>3.8563255578849294</v>
      </c>
      <c r="AU420" s="173">
        <v>8.3463660429679738E-3</v>
      </c>
      <c r="AV420" s="172">
        <v>-28.107197964548902</v>
      </c>
      <c r="AW420" s="173">
        <v>-5.6897161871556481E-2</v>
      </c>
      <c r="AX420" s="172">
        <v>150.89280203545098</v>
      </c>
      <c r="AY420" s="173">
        <v>0.47902476836651103</v>
      </c>
      <c r="AZ420" s="172">
        <v>3.8563255578848157</v>
      </c>
      <c r="BA420" s="173">
        <v>8.3463660429677275E-3</v>
      </c>
      <c r="BB420" s="172">
        <v>1.1368683772161603E-13</v>
      </c>
      <c r="BC420" s="173">
        <v>2.4401930492363629E-16</v>
      </c>
      <c r="BE420" s="169">
        <v>39.568977709999999</v>
      </c>
      <c r="BF420" s="169">
        <v>38.292559070000003</v>
      </c>
      <c r="BG420" s="169">
        <v>39.568977709999999</v>
      </c>
      <c r="BH420" s="169">
        <v>39.568977709999999</v>
      </c>
      <c r="BI420" s="169">
        <v>35.739721799999998</v>
      </c>
      <c r="BJ420" s="169">
        <v>39.568977709999999</v>
      </c>
      <c r="BK420" s="169">
        <v>38.292559070000003</v>
      </c>
      <c r="BL420" s="169">
        <v>39.568977709999999</v>
      </c>
      <c r="BM420" s="169">
        <v>38.292559070000003</v>
      </c>
      <c r="BN420" s="169">
        <v>39.568977709999999</v>
      </c>
      <c r="BO420" s="169">
        <v>39.568977709999999</v>
      </c>
      <c r="BP420" s="169">
        <v>38.292559055451001</v>
      </c>
      <c r="BQ420" s="174">
        <v>465.89280203545104</v>
      </c>
    </row>
    <row r="421" spans="11:69" x14ac:dyDescent="0.25">
      <c r="K421" s="165" t="s">
        <v>315</v>
      </c>
      <c r="N421" s="57" t="s">
        <v>940</v>
      </c>
      <c r="V421" s="57" t="s">
        <v>902</v>
      </c>
      <c r="W421" s="57" t="s">
        <v>907</v>
      </c>
      <c r="X421" s="57">
        <v>420</v>
      </c>
      <c r="AB421" s="166" t="s">
        <v>378</v>
      </c>
      <c r="AC421" s="209">
        <v>821173</v>
      </c>
      <c r="AD421" s="210" t="s">
        <v>941</v>
      </c>
      <c r="AE421" s="169">
        <v>0</v>
      </c>
      <c r="AF421" s="38">
        <v>375</v>
      </c>
      <c r="AG421" s="38">
        <v>398</v>
      </c>
      <c r="AH421" s="170">
        <v>284.57889022600887</v>
      </c>
      <c r="AI421" s="171">
        <v>140</v>
      </c>
      <c r="AJ421" s="172">
        <v>420</v>
      </c>
      <c r="AK421" s="151">
        <v>289</v>
      </c>
      <c r="AL421" s="172">
        <v>346.79999999999995</v>
      </c>
      <c r="AM421" s="211">
        <v>237.14907514999996</v>
      </c>
      <c r="AN421" s="171">
        <v>336.42981507600894</v>
      </c>
      <c r="AO421" s="170">
        <v>354.857142857143</v>
      </c>
      <c r="AP421" s="170">
        <v>277.646638561293</v>
      </c>
      <c r="AQ421" s="170">
        <v>277.64663856129283</v>
      </c>
      <c r="AR421" s="172">
        <v>-142.35336143870717</v>
      </c>
      <c r="AS421" s="173">
        <v>-0.3389365748540647</v>
      </c>
      <c r="AT421" s="172">
        <v>-6.9322516647160342</v>
      </c>
      <c r="AU421" s="173">
        <v>-2.435968338765581E-2</v>
      </c>
      <c r="AV421" s="172">
        <v>-120.35336143870717</v>
      </c>
      <c r="AW421" s="173">
        <v>-0.30239538049926423</v>
      </c>
      <c r="AX421" s="172">
        <v>-142.353361438707</v>
      </c>
      <c r="AY421" s="173">
        <v>-0.33893657485406425</v>
      </c>
      <c r="AZ421" s="172">
        <v>-6.9322516647158636</v>
      </c>
      <c r="BA421" s="173">
        <v>-2.435968338765521E-2</v>
      </c>
      <c r="BB421" s="172">
        <v>-1.7053025658242404E-13</v>
      </c>
      <c r="BC421" s="173">
        <v>-6.1419888771596981E-16</v>
      </c>
      <c r="BE421" s="169">
        <v>23.580947380000001</v>
      </c>
      <c r="BF421" s="169">
        <v>22.82027166</v>
      </c>
      <c r="BG421" s="169">
        <v>23.580947380000001</v>
      </c>
      <c r="BH421" s="169">
        <v>23.580947380000001</v>
      </c>
      <c r="BI421" s="169">
        <v>21.298920219999999</v>
      </c>
      <c r="BJ421" s="169">
        <v>23.580947380000001</v>
      </c>
      <c r="BK421" s="169">
        <v>22.82027166</v>
      </c>
      <c r="BL421" s="169">
        <v>23.580947380000001</v>
      </c>
      <c r="BM421" s="169">
        <v>22.82027166</v>
      </c>
      <c r="BN421" s="169">
        <v>23.580947380000001</v>
      </c>
      <c r="BO421" s="169">
        <v>23.580947380000001</v>
      </c>
      <c r="BP421" s="169">
        <v>22.8202717012928</v>
      </c>
      <c r="BQ421" s="174">
        <v>277.64663856129283</v>
      </c>
    </row>
    <row r="422" spans="11:69" x14ac:dyDescent="0.25">
      <c r="K422" s="165" t="s">
        <v>315</v>
      </c>
      <c r="N422" s="57" t="s">
        <v>942</v>
      </c>
      <c r="V422" s="57" t="s">
        <v>902</v>
      </c>
      <c r="W422" s="57" t="s">
        <v>907</v>
      </c>
      <c r="X422" s="57">
        <v>420</v>
      </c>
      <c r="AB422" s="166" t="s">
        <v>378</v>
      </c>
      <c r="AC422" s="209">
        <v>821175</v>
      </c>
      <c r="AD422" s="210" t="s">
        <v>943</v>
      </c>
      <c r="AE422" s="169">
        <v>0</v>
      </c>
      <c r="AF422" s="38">
        <v>476</v>
      </c>
      <c r="AG422" s="38">
        <v>547</v>
      </c>
      <c r="AH422" s="170">
        <v>548.80487805375355</v>
      </c>
      <c r="AI422" s="171">
        <v>172</v>
      </c>
      <c r="AJ422" s="172">
        <v>516</v>
      </c>
      <c r="AK422" s="151">
        <v>456</v>
      </c>
      <c r="AL422" s="172">
        <v>547.20000000000005</v>
      </c>
      <c r="AM422" s="211">
        <v>457.33739838999998</v>
      </c>
      <c r="AN422" s="171">
        <v>547.46747966375358</v>
      </c>
      <c r="AO422" s="170">
        <v>550.28571428571399</v>
      </c>
      <c r="AP422" s="170">
        <v>482.493967623223</v>
      </c>
      <c r="AQ422" s="170">
        <v>482.493967623223</v>
      </c>
      <c r="AR422" s="172">
        <v>-33.506032376777</v>
      </c>
      <c r="AS422" s="173">
        <v>-6.4934171272823638E-2</v>
      </c>
      <c r="AT422" s="172">
        <v>-66.310910430530555</v>
      </c>
      <c r="AU422" s="173">
        <v>-0.12082784443478585</v>
      </c>
      <c r="AV422" s="172">
        <v>-64.506032376777</v>
      </c>
      <c r="AW422" s="173">
        <v>-0.11792693304712432</v>
      </c>
      <c r="AX422" s="172">
        <v>-33.506032376777</v>
      </c>
      <c r="AY422" s="173">
        <v>-6.4934171272823638E-2</v>
      </c>
      <c r="AZ422" s="172">
        <v>-66.310910430530555</v>
      </c>
      <c r="BA422" s="173">
        <v>-0.12082784443478585</v>
      </c>
      <c r="BB422" s="172">
        <v>0</v>
      </c>
      <c r="BC422" s="173">
        <v>0</v>
      </c>
      <c r="BE422" s="169">
        <v>40.978939709999999</v>
      </c>
      <c r="BF422" s="169">
        <v>39.657038440000001</v>
      </c>
      <c r="BG422" s="169">
        <v>40.978939709999999</v>
      </c>
      <c r="BH422" s="169">
        <v>40.978939709999999</v>
      </c>
      <c r="BI422" s="169">
        <v>37.013235870000003</v>
      </c>
      <c r="BJ422" s="169">
        <v>40.978939709999999</v>
      </c>
      <c r="BK422" s="169">
        <v>39.657038440000001</v>
      </c>
      <c r="BL422" s="169">
        <v>40.978939709999999</v>
      </c>
      <c r="BM422" s="169">
        <v>39.657038440000001</v>
      </c>
      <c r="BN422" s="169">
        <v>40.978939709999999</v>
      </c>
      <c r="BO422" s="169">
        <v>40.978939709999999</v>
      </c>
      <c r="BP422" s="169">
        <v>39.657038463223003</v>
      </c>
      <c r="BQ422" s="174">
        <v>482.493967623223</v>
      </c>
    </row>
    <row r="423" spans="11:69" x14ac:dyDescent="0.25">
      <c r="K423" s="165" t="s">
        <v>315</v>
      </c>
      <c r="N423" s="57" t="s">
        <v>944</v>
      </c>
      <c r="V423" s="57" t="s">
        <v>902</v>
      </c>
      <c r="W423" s="57" t="s">
        <v>907</v>
      </c>
      <c r="X423" s="57">
        <v>420</v>
      </c>
      <c r="AB423" s="166" t="s">
        <v>378</v>
      </c>
      <c r="AC423" s="209">
        <v>821179</v>
      </c>
      <c r="AD423" s="210" t="s">
        <v>945</v>
      </c>
      <c r="AE423" s="169">
        <v>0</v>
      </c>
      <c r="AF423" s="38">
        <v>35</v>
      </c>
      <c r="AG423" s="38">
        <v>37</v>
      </c>
      <c r="AH423" s="170">
        <v>80.382926829346715</v>
      </c>
      <c r="AI423" s="171">
        <v>20</v>
      </c>
      <c r="AJ423" s="172">
        <v>60</v>
      </c>
      <c r="AK423" s="151">
        <v>34</v>
      </c>
      <c r="AL423" s="172">
        <v>40.799999999999997</v>
      </c>
      <c r="AM423" s="211">
        <v>66.985772359999999</v>
      </c>
      <c r="AN423" s="171">
        <v>47.397154469346717</v>
      </c>
      <c r="AO423" s="170">
        <v>51.428571428571402</v>
      </c>
      <c r="AP423" s="170">
        <v>59.349593493989097</v>
      </c>
      <c r="AQ423" s="170">
        <v>59.349593493989069</v>
      </c>
      <c r="AR423" s="172">
        <v>-0.6504065060109312</v>
      </c>
      <c r="AS423" s="173">
        <v>-1.084010843351552E-2</v>
      </c>
      <c r="AT423" s="172">
        <v>-21.033333335357646</v>
      </c>
      <c r="AU423" s="173">
        <v>-0.26166418871524172</v>
      </c>
      <c r="AV423" s="172">
        <v>22.349593493989069</v>
      </c>
      <c r="AW423" s="173">
        <v>0.60404306740510993</v>
      </c>
      <c r="AX423" s="172">
        <v>-0.65040650601090277</v>
      </c>
      <c r="AY423" s="173">
        <v>-1.0840108433515046E-2</v>
      </c>
      <c r="AZ423" s="172">
        <v>-21.033333335357618</v>
      </c>
      <c r="BA423" s="173">
        <v>-0.26166418871524139</v>
      </c>
      <c r="BB423" s="172">
        <v>-2.8421709430404007E-14</v>
      </c>
      <c r="BC423" s="173">
        <v>-4.7888633699374107E-16</v>
      </c>
      <c r="BE423" s="169">
        <v>5.0406504099999996</v>
      </c>
      <c r="BF423" s="169">
        <v>4.8780487800000003</v>
      </c>
      <c r="BG423" s="169">
        <v>5.0406504099999996</v>
      </c>
      <c r="BH423" s="169">
        <v>5.0406504099999996</v>
      </c>
      <c r="BI423" s="169">
        <v>4.5528455299999999</v>
      </c>
      <c r="BJ423" s="169">
        <v>5.0406504099999996</v>
      </c>
      <c r="BK423" s="169">
        <v>4.8780487800000003</v>
      </c>
      <c r="BL423" s="169">
        <v>5.0406504099999996</v>
      </c>
      <c r="BM423" s="169">
        <v>4.8780487800000003</v>
      </c>
      <c r="BN423" s="169">
        <v>5.0406504099999996</v>
      </c>
      <c r="BO423" s="169">
        <v>5.0406504099999996</v>
      </c>
      <c r="BP423" s="169">
        <v>4.8780487539890798</v>
      </c>
      <c r="BQ423" s="174">
        <v>59.349593493989069</v>
      </c>
    </row>
    <row r="424" spans="11:69" x14ac:dyDescent="0.25">
      <c r="K424" s="165" t="s">
        <v>315</v>
      </c>
      <c r="N424" s="57" t="s">
        <v>946</v>
      </c>
      <c r="V424" s="57" t="s">
        <v>902</v>
      </c>
      <c r="W424" s="57" t="s">
        <v>907</v>
      </c>
      <c r="X424" s="57">
        <v>420</v>
      </c>
      <c r="AB424" s="166" t="s">
        <v>378</v>
      </c>
      <c r="AC424" s="209">
        <v>821305</v>
      </c>
      <c r="AD424" s="210" t="s">
        <v>750</v>
      </c>
      <c r="AE424" s="169">
        <v>0</v>
      </c>
      <c r="AF424" s="38">
        <v>51752</v>
      </c>
      <c r="AG424" s="38">
        <v>58594</v>
      </c>
      <c r="AH424" s="170">
        <v>63019.542168544409</v>
      </c>
      <c r="AI424" s="171">
        <v>23215</v>
      </c>
      <c r="AJ424" s="172">
        <v>69645</v>
      </c>
      <c r="AK424" s="151">
        <v>55663</v>
      </c>
      <c r="AL424" s="172">
        <v>66795.600000000006</v>
      </c>
      <c r="AM424" s="211">
        <v>52598.98795124</v>
      </c>
      <c r="AN424" s="171">
        <v>66083.554217304409</v>
      </c>
      <c r="AO424" s="170">
        <v>69128.571428571406</v>
      </c>
      <c r="AP424" s="170">
        <v>68890.040648147798</v>
      </c>
      <c r="AQ424" s="170">
        <v>68890.040648147813</v>
      </c>
      <c r="AR424" s="172">
        <v>-754.95935185218696</v>
      </c>
      <c r="AS424" s="173">
        <v>-1.0840108433515499E-2</v>
      </c>
      <c r="AT424" s="172">
        <v>5870.4984796034041</v>
      </c>
      <c r="AU424" s="173">
        <v>9.3153619934319462E-2</v>
      </c>
      <c r="AV424" s="172">
        <v>10296.040648147813</v>
      </c>
      <c r="AW424" s="173">
        <v>0.17571834399678829</v>
      </c>
      <c r="AX424" s="172">
        <v>-754.95935185220151</v>
      </c>
      <c r="AY424" s="173">
        <v>-1.0840108433515709E-2</v>
      </c>
      <c r="AZ424" s="172">
        <v>5870.4984796033896</v>
      </c>
      <c r="BA424" s="173">
        <v>9.3153619934319226E-2</v>
      </c>
      <c r="BB424" s="172">
        <v>1.4551915228366852E-11</v>
      </c>
      <c r="BC424" s="173">
        <v>2.1123394748291674E-16</v>
      </c>
      <c r="BE424" s="169">
        <v>5850.9349517999999</v>
      </c>
      <c r="BF424" s="169">
        <v>5662.1951213900002</v>
      </c>
      <c r="BG424" s="169">
        <v>5850.9349517999999</v>
      </c>
      <c r="BH424" s="169">
        <v>5850.9349517999999</v>
      </c>
      <c r="BI424" s="169">
        <v>5284.7154373399999</v>
      </c>
      <c r="BJ424" s="169">
        <v>5850.9349517999999</v>
      </c>
      <c r="BK424" s="169">
        <v>5662.1951213900002</v>
      </c>
      <c r="BL424" s="169">
        <v>5850.9349517999999</v>
      </c>
      <c r="BM424" s="169">
        <v>5662.1951213900002</v>
      </c>
      <c r="BN424" s="169">
        <v>5850.9349517999999</v>
      </c>
      <c r="BO424" s="169">
        <v>5850.9349517999999</v>
      </c>
      <c r="BP424" s="169">
        <v>5662.1951840377997</v>
      </c>
      <c r="BQ424" s="174">
        <v>68890.040648147813</v>
      </c>
    </row>
    <row r="425" spans="11:69" x14ac:dyDescent="0.25">
      <c r="K425" s="165" t="s">
        <v>315</v>
      </c>
      <c r="N425" s="57" t="s">
        <v>947</v>
      </c>
      <c r="V425" s="57" t="s">
        <v>902</v>
      </c>
      <c r="W425" s="57" t="s">
        <v>907</v>
      </c>
      <c r="X425" s="57">
        <v>420</v>
      </c>
      <c r="AB425" s="166" t="s">
        <v>378</v>
      </c>
      <c r="AC425" s="209">
        <v>821306</v>
      </c>
      <c r="AD425" s="210" t="s">
        <v>948</v>
      </c>
      <c r="AE425" s="169">
        <v>0</v>
      </c>
      <c r="AF425" s="38">
        <v>850.35000099999991</v>
      </c>
      <c r="AG425" s="38">
        <v>953.51663400000018</v>
      </c>
      <c r="AH425" s="170">
        <v>1051.3277557805</v>
      </c>
      <c r="AI425" s="171">
        <v>334.2833333333333</v>
      </c>
      <c r="AJ425" s="172">
        <v>1002.8499999999999</v>
      </c>
      <c r="AK425" s="151">
        <v>775.94999999999982</v>
      </c>
      <c r="AL425" s="172">
        <v>931.13999999999987</v>
      </c>
      <c r="AM425" s="211">
        <v>876.10646319</v>
      </c>
      <c r="AN425" s="171">
        <v>951.17129259049977</v>
      </c>
      <c r="AO425" s="170">
        <v>981.48571428571404</v>
      </c>
      <c r="AP425" s="170">
        <v>991.97899729581104</v>
      </c>
      <c r="AQ425" s="170">
        <v>991.97899729581059</v>
      </c>
      <c r="AR425" s="172">
        <v>-10.871002704189323</v>
      </c>
      <c r="AS425" s="173">
        <v>-1.0840108395262825E-2</v>
      </c>
      <c r="AT425" s="172">
        <v>-59.34875848468937</v>
      </c>
      <c r="AU425" s="173">
        <v>-5.6451242876803129E-2</v>
      </c>
      <c r="AV425" s="172">
        <v>38.462363295810405</v>
      </c>
      <c r="AW425" s="173">
        <v>4.0337380517905468E-2</v>
      </c>
      <c r="AX425" s="172">
        <v>-10.871002704188868</v>
      </c>
      <c r="AY425" s="173">
        <v>-1.0840108395262371E-2</v>
      </c>
      <c r="AZ425" s="172">
        <v>-59.348758484688915</v>
      </c>
      <c r="BA425" s="173">
        <v>-5.6451242876802699E-2</v>
      </c>
      <c r="BB425" s="172">
        <v>-4.5474735088646412E-13</v>
      </c>
      <c r="BC425" s="173">
        <v>-4.5842437403022673E-16</v>
      </c>
      <c r="BE425" s="169">
        <v>84.250270999999998</v>
      </c>
      <c r="BF425" s="169">
        <v>81.532520329999997</v>
      </c>
      <c r="BG425" s="169">
        <v>84.250270999999998</v>
      </c>
      <c r="BH425" s="169">
        <v>84.250270999999998</v>
      </c>
      <c r="BI425" s="169">
        <v>76.097018969999993</v>
      </c>
      <c r="BJ425" s="169">
        <v>84.250270999999998</v>
      </c>
      <c r="BK425" s="169">
        <v>81.532520329999997</v>
      </c>
      <c r="BL425" s="169">
        <v>84.250270999999998</v>
      </c>
      <c r="BM425" s="169">
        <v>81.532520329999997</v>
      </c>
      <c r="BN425" s="169">
        <v>84.250270999999998</v>
      </c>
      <c r="BO425" s="169">
        <v>84.250270999999998</v>
      </c>
      <c r="BP425" s="169">
        <v>81.532520335810503</v>
      </c>
      <c r="BQ425" s="174">
        <v>991.97899729581059</v>
      </c>
    </row>
    <row r="426" spans="11:69" x14ac:dyDescent="0.25">
      <c r="K426" s="165" t="s">
        <v>315</v>
      </c>
      <c r="N426" s="57" t="s">
        <v>949</v>
      </c>
      <c r="V426" s="57" t="s">
        <v>902</v>
      </c>
      <c r="W426" s="57" t="s">
        <v>907</v>
      </c>
      <c r="X426" s="57">
        <v>420</v>
      </c>
      <c r="AB426" s="166" t="s">
        <v>378</v>
      </c>
      <c r="AC426" s="209">
        <v>821310</v>
      </c>
      <c r="AD426" s="210" t="s">
        <v>950</v>
      </c>
      <c r="AE426" s="169">
        <v>0</v>
      </c>
      <c r="AF426" s="38">
        <v>22378.04721922223</v>
      </c>
      <c r="AG426" s="38">
        <v>25536.740555333334</v>
      </c>
      <c r="AH426" s="170">
        <v>30972.182817063182</v>
      </c>
      <c r="AI426" s="171">
        <v>9648.27</v>
      </c>
      <c r="AJ426" s="172">
        <v>28944.81</v>
      </c>
      <c r="AK426" s="151">
        <v>21154.76</v>
      </c>
      <c r="AL426" s="172">
        <v>25385.711999999996</v>
      </c>
      <c r="AM426" s="211">
        <v>25810.152347560001</v>
      </c>
      <c r="AN426" s="171">
        <v>26316.790469503179</v>
      </c>
      <c r="AO426" s="170">
        <v>27033.154285714299</v>
      </c>
      <c r="AP426" s="170">
        <v>28631.045121927898</v>
      </c>
      <c r="AQ426" s="170">
        <v>28631.045121927873</v>
      </c>
      <c r="AR426" s="172">
        <v>-313.76487807212834</v>
      </c>
      <c r="AS426" s="173">
        <v>-1.0840108401890643E-2</v>
      </c>
      <c r="AT426" s="172">
        <v>-2341.1376951353086</v>
      </c>
      <c r="AU426" s="173">
        <v>-7.5588398433627024E-2</v>
      </c>
      <c r="AV426" s="172">
        <v>3094.3045665945392</v>
      </c>
      <c r="AW426" s="173">
        <v>0.121170693647835</v>
      </c>
      <c r="AX426" s="172">
        <v>-313.76487807210287</v>
      </c>
      <c r="AY426" s="173">
        <v>-1.0840108401889764E-2</v>
      </c>
      <c r="AZ426" s="172">
        <v>-2341.1376951352831</v>
      </c>
      <c r="BA426" s="173">
        <v>-7.5588398433626205E-2</v>
      </c>
      <c r="BB426" s="172">
        <v>-2.5465851649641991E-11</v>
      </c>
      <c r="BC426" s="173">
        <v>-8.8944890209887043E-16</v>
      </c>
      <c r="BE426" s="169">
        <v>2431.6778048699998</v>
      </c>
      <c r="BF426" s="169">
        <v>2353.2365854</v>
      </c>
      <c r="BG426" s="169">
        <v>2431.6778048699998</v>
      </c>
      <c r="BH426" s="169">
        <v>2431.6778048699998</v>
      </c>
      <c r="BI426" s="169">
        <v>2196.35414631</v>
      </c>
      <c r="BJ426" s="169">
        <v>2431.6778048699998</v>
      </c>
      <c r="BK426" s="169">
        <v>2353.2365854</v>
      </c>
      <c r="BL426" s="169">
        <v>2431.6778048699998</v>
      </c>
      <c r="BM426" s="169">
        <v>2353.2365854</v>
      </c>
      <c r="BN426" s="169">
        <v>2431.6778048699998</v>
      </c>
      <c r="BO426" s="169">
        <v>2431.6778048699998</v>
      </c>
      <c r="BP426" s="169">
        <v>2353.2365853278707</v>
      </c>
      <c r="BQ426" s="174">
        <v>28631.045121927873</v>
      </c>
    </row>
    <row r="427" spans="11:69" x14ac:dyDescent="0.25">
      <c r="K427" s="165" t="s">
        <v>315</v>
      </c>
      <c r="N427" s="57" t="s">
        <v>951</v>
      </c>
      <c r="V427" s="57" t="s">
        <v>902</v>
      </c>
      <c r="W427" s="57" t="s">
        <v>907</v>
      </c>
      <c r="X427" s="57">
        <v>420</v>
      </c>
      <c r="AB427" s="166" t="s">
        <v>378</v>
      </c>
      <c r="AC427" s="209">
        <v>821338</v>
      </c>
      <c r="AD427" s="210" t="s">
        <v>952</v>
      </c>
      <c r="AE427" s="169">
        <v>0</v>
      </c>
      <c r="AF427" s="38">
        <v>506802</v>
      </c>
      <c r="AG427" s="38">
        <v>562959</v>
      </c>
      <c r="AH427" s="170">
        <v>588611.3170731765</v>
      </c>
      <c r="AI427" s="171">
        <v>201680</v>
      </c>
      <c r="AJ427" s="172">
        <v>605040</v>
      </c>
      <c r="AK427" s="151">
        <v>493762</v>
      </c>
      <c r="AL427" s="172">
        <v>592514.39999999991</v>
      </c>
      <c r="AM427" s="211">
        <v>490509.43089431006</v>
      </c>
      <c r="AN427" s="171">
        <v>591863.88617886649</v>
      </c>
      <c r="AO427" s="170">
        <v>601781.14285714331</v>
      </c>
      <c r="AP427" s="170">
        <v>598481.70845659066</v>
      </c>
      <c r="AQ427" s="170">
        <v>598481.70845659089</v>
      </c>
      <c r="AR427" s="172">
        <v>-6558.2915434091119</v>
      </c>
      <c r="AS427" s="173">
        <v>-1.0839434654583353E-2</v>
      </c>
      <c r="AT427" s="172">
        <v>9870.3913834143896</v>
      </c>
      <c r="AU427" s="173">
        <v>1.6768945987131433E-2</v>
      </c>
      <c r="AV427" s="172">
        <v>35522.708456590888</v>
      </c>
      <c r="AW427" s="173">
        <v>6.3099992107046671E-2</v>
      </c>
      <c r="AX427" s="172">
        <v>-6558.2915434093447</v>
      </c>
      <c r="AY427" s="173">
        <v>-1.0839434654583738E-2</v>
      </c>
      <c r="AZ427" s="172">
        <v>9870.3913834141567</v>
      </c>
      <c r="BA427" s="173">
        <v>1.6768945987131037E-2</v>
      </c>
      <c r="BB427" s="172">
        <v>2.3283064365386963E-10</v>
      </c>
      <c r="BC427" s="173">
        <v>3.8903552166082182E-16</v>
      </c>
      <c r="BE427" s="169">
        <v>50829.965227499997</v>
      </c>
      <c r="BF427" s="169">
        <v>49190.28118821</v>
      </c>
      <c r="BG427" s="169">
        <v>50829.950389679994</v>
      </c>
      <c r="BH427" s="169">
        <v>50829.928749459999</v>
      </c>
      <c r="BI427" s="169">
        <v>45910.925816620002</v>
      </c>
      <c r="BJ427" s="169">
        <v>50829.9762137</v>
      </c>
      <c r="BK427" s="169">
        <v>49190.275585869997</v>
      </c>
      <c r="BL427" s="169">
        <v>50829.949279389999</v>
      </c>
      <c r="BM427" s="169">
        <v>49190.289088940001</v>
      </c>
      <c r="BN427" s="169">
        <v>50829.919903039998</v>
      </c>
      <c r="BO427" s="169">
        <v>50829.960648659995</v>
      </c>
      <c r="BP427" s="169">
        <v>49190.286365520922</v>
      </c>
      <c r="BQ427" s="174">
        <v>598481.70845659089</v>
      </c>
    </row>
    <row r="428" spans="11:69" x14ac:dyDescent="0.25">
      <c r="K428" s="165" t="s">
        <v>315</v>
      </c>
      <c r="N428" s="57" t="s">
        <v>953</v>
      </c>
      <c r="V428" s="57" t="s">
        <v>902</v>
      </c>
      <c r="W428" s="57" t="s">
        <v>907</v>
      </c>
      <c r="X428" s="57">
        <v>420</v>
      </c>
      <c r="AB428" s="166" t="s">
        <v>378</v>
      </c>
      <c r="AC428" s="209">
        <v>821339</v>
      </c>
      <c r="AD428" s="210" t="s">
        <v>754</v>
      </c>
      <c r="AE428" s="169">
        <v>0</v>
      </c>
      <c r="AF428" s="38">
        <v>1208792</v>
      </c>
      <c r="AG428" s="38">
        <v>0</v>
      </c>
      <c r="AH428" s="170">
        <v>0</v>
      </c>
      <c r="AI428" s="171">
        <v>0</v>
      </c>
      <c r="AJ428" s="172">
        <v>0</v>
      </c>
      <c r="AK428" s="151">
        <v>0</v>
      </c>
      <c r="AL428" s="172">
        <v>0</v>
      </c>
      <c r="AM428" s="211">
        <v>0</v>
      </c>
      <c r="AN428" s="171">
        <v>0</v>
      </c>
      <c r="AO428" s="170">
        <v>0</v>
      </c>
      <c r="AP428" s="170">
        <v>0</v>
      </c>
      <c r="AQ428" s="170">
        <v>0</v>
      </c>
      <c r="AR428" s="172">
        <v>0</v>
      </c>
      <c r="AS428" s="173">
        <v>0</v>
      </c>
      <c r="AT428" s="172">
        <v>0</v>
      </c>
      <c r="AU428" s="173">
        <v>0</v>
      </c>
      <c r="AV428" s="172">
        <v>0</v>
      </c>
      <c r="AW428" s="173">
        <v>0</v>
      </c>
      <c r="AX428" s="172">
        <v>0</v>
      </c>
      <c r="AY428" s="173">
        <v>0</v>
      </c>
      <c r="AZ428" s="172">
        <v>0</v>
      </c>
      <c r="BA428" s="173">
        <v>0</v>
      </c>
      <c r="BB428" s="172">
        <v>0</v>
      </c>
      <c r="BC428" s="173">
        <v>0</v>
      </c>
      <c r="BE428" s="169">
        <v>0</v>
      </c>
      <c r="BF428" s="169">
        <v>0</v>
      </c>
      <c r="BG428" s="169">
        <v>0</v>
      </c>
      <c r="BH428" s="169">
        <v>0</v>
      </c>
      <c r="BI428" s="169">
        <v>0</v>
      </c>
      <c r="BJ428" s="169">
        <v>0</v>
      </c>
      <c r="BK428" s="169">
        <v>0</v>
      </c>
      <c r="BL428" s="169">
        <v>0</v>
      </c>
      <c r="BM428" s="169">
        <v>0</v>
      </c>
      <c r="BN428" s="169">
        <v>0</v>
      </c>
      <c r="BO428" s="169">
        <v>0</v>
      </c>
      <c r="BP428" s="169">
        <v>0</v>
      </c>
      <c r="BQ428" s="174">
        <v>0</v>
      </c>
    </row>
    <row r="429" spans="11:69" x14ac:dyDescent="0.25">
      <c r="K429" s="165" t="s">
        <v>315</v>
      </c>
      <c r="N429" s="57" t="s">
        <v>954</v>
      </c>
      <c r="V429" s="57" t="s">
        <v>902</v>
      </c>
      <c r="W429" s="57" t="s">
        <v>907</v>
      </c>
      <c r="X429" s="57">
        <v>420</v>
      </c>
      <c r="AB429" s="166" t="s">
        <v>378</v>
      </c>
      <c r="AC429" s="209">
        <v>821370</v>
      </c>
      <c r="AD429" s="210" t="s">
        <v>955</v>
      </c>
      <c r="AE429" s="169">
        <v>0</v>
      </c>
      <c r="AF429" s="38">
        <v>383727.00000000006</v>
      </c>
      <c r="AG429" s="38">
        <v>390550</v>
      </c>
      <c r="AH429" s="170">
        <v>441134.14634146547</v>
      </c>
      <c r="AI429" s="171">
        <v>143267</v>
      </c>
      <c r="AJ429" s="172">
        <v>429801</v>
      </c>
      <c r="AK429" s="151">
        <v>350919.00000000006</v>
      </c>
      <c r="AL429" s="172">
        <v>421102.8000000001</v>
      </c>
      <c r="AM429" s="211">
        <v>367611.78861788998</v>
      </c>
      <c r="AN429" s="171">
        <v>424441.35772357555</v>
      </c>
      <c r="AO429" s="170">
        <v>437938.28571428597</v>
      </c>
      <c r="AP429" s="170">
        <v>386965.03727765701</v>
      </c>
      <c r="AQ429" s="170">
        <v>386965.03727765742</v>
      </c>
      <c r="AR429" s="172">
        <v>-42835.962722342578</v>
      </c>
      <c r="AS429" s="173">
        <v>-9.9664641828061312E-2</v>
      </c>
      <c r="AT429" s="172">
        <v>-54169.10906380805</v>
      </c>
      <c r="AU429" s="173">
        <v>-0.1227950942203367</v>
      </c>
      <c r="AV429" s="172">
        <v>-3584.9627223425778</v>
      </c>
      <c r="AW429" s="173">
        <v>-9.1792669884587837E-3</v>
      </c>
      <c r="AX429" s="172">
        <v>-42835.962722342985</v>
      </c>
      <c r="AY429" s="173">
        <v>-9.9664641828062256E-2</v>
      </c>
      <c r="AZ429" s="172">
        <v>-54169.109063808457</v>
      </c>
      <c r="BA429" s="173">
        <v>-0.12279509422033762</v>
      </c>
      <c r="BB429" s="172">
        <v>4.0745362639427185E-10</v>
      </c>
      <c r="BC429" s="173">
        <v>1.0529468741175027E-15</v>
      </c>
      <c r="BE429" s="169">
        <v>32865.523713989998</v>
      </c>
      <c r="BF429" s="169">
        <v>31805.345529670001</v>
      </c>
      <c r="BG429" s="169">
        <v>32865.523713989998</v>
      </c>
      <c r="BH429" s="169">
        <v>32865.523713989998</v>
      </c>
      <c r="BI429" s="169">
        <v>29684.989161019999</v>
      </c>
      <c r="BJ429" s="169">
        <v>32865.523713989998</v>
      </c>
      <c r="BK429" s="169">
        <v>31805.345529670001</v>
      </c>
      <c r="BL429" s="169">
        <v>32865.523713989998</v>
      </c>
      <c r="BM429" s="169">
        <v>31805.345529670001</v>
      </c>
      <c r="BN429" s="169">
        <v>32865.523713989998</v>
      </c>
      <c r="BO429" s="169">
        <v>32865.523713989998</v>
      </c>
      <c r="BP429" s="169">
        <v>31805.345529697399</v>
      </c>
      <c r="BQ429" s="174">
        <v>386965.03727765742</v>
      </c>
    </row>
    <row r="430" spans="11:69" x14ac:dyDescent="0.25">
      <c r="K430" s="165" t="s">
        <v>315</v>
      </c>
      <c r="N430" s="57" t="s">
        <v>956</v>
      </c>
      <c r="V430" s="57" t="s">
        <v>902</v>
      </c>
      <c r="W430" s="57" t="s">
        <v>907</v>
      </c>
      <c r="X430" s="57">
        <v>420</v>
      </c>
      <c r="AB430" s="166" t="s">
        <v>378</v>
      </c>
      <c r="AC430" s="209">
        <v>821371</v>
      </c>
      <c r="AD430" s="210" t="s">
        <v>957</v>
      </c>
      <c r="AE430" s="169">
        <v>0</v>
      </c>
      <c r="AF430" s="38">
        <v>218045</v>
      </c>
      <c r="AG430" s="38">
        <v>219856</v>
      </c>
      <c r="AH430" s="170">
        <v>209313.31707317304</v>
      </c>
      <c r="AI430" s="171">
        <v>86094</v>
      </c>
      <c r="AJ430" s="172">
        <v>258282</v>
      </c>
      <c r="AK430" s="151">
        <v>206572</v>
      </c>
      <c r="AL430" s="172">
        <v>247886.40000000002</v>
      </c>
      <c r="AM430" s="211">
        <v>174427.76422766002</v>
      </c>
      <c r="AN430" s="171">
        <v>241457.55284551301</v>
      </c>
      <c r="AO430" s="170">
        <v>256726.28571428597</v>
      </c>
      <c r="AP430" s="170">
        <v>225767.06841339701</v>
      </c>
      <c r="AQ430" s="170">
        <v>225767.06841339677</v>
      </c>
      <c r="AR430" s="172">
        <v>-32514.931586603227</v>
      </c>
      <c r="AS430" s="173">
        <v>-0.12588926671856043</v>
      </c>
      <c r="AT430" s="172">
        <v>16453.751340223738</v>
      </c>
      <c r="AU430" s="173">
        <v>7.8608239410164885E-2</v>
      </c>
      <c r="AV430" s="172">
        <v>5911.0684133967734</v>
      </c>
      <c r="AW430" s="173">
        <v>2.6886090956793417E-2</v>
      </c>
      <c r="AX430" s="172">
        <v>-32514.931586602994</v>
      </c>
      <c r="AY430" s="173">
        <v>-0.12588926671855954</v>
      </c>
      <c r="AZ430" s="172">
        <v>16453.751340223971</v>
      </c>
      <c r="BA430" s="173">
        <v>7.8608239410165995E-2</v>
      </c>
      <c r="BB430" s="172">
        <v>-2.3283064365386963E-10</v>
      </c>
      <c r="BC430" s="173">
        <v>-1.0312870043009935E-15</v>
      </c>
      <c r="BE430" s="169">
        <v>19174.737317300001</v>
      </c>
      <c r="BF430" s="169">
        <v>18556.19740384</v>
      </c>
      <c r="BG430" s="169">
        <v>19174.737317300001</v>
      </c>
      <c r="BH430" s="169">
        <v>19174.737317300001</v>
      </c>
      <c r="BI430" s="169">
        <v>17319.117576920002</v>
      </c>
      <c r="BJ430" s="169">
        <v>19174.737317300001</v>
      </c>
      <c r="BK430" s="169">
        <v>18556.19740384</v>
      </c>
      <c r="BL430" s="169">
        <v>19174.737317300001</v>
      </c>
      <c r="BM430" s="169">
        <v>18556.19740384</v>
      </c>
      <c r="BN430" s="169">
        <v>19174.737317300001</v>
      </c>
      <c r="BO430" s="169">
        <v>19174.737317300001</v>
      </c>
      <c r="BP430" s="169">
        <v>18556.197403856801</v>
      </c>
      <c r="BQ430" s="174">
        <v>225767.06841339677</v>
      </c>
    </row>
    <row r="431" spans="11:69" x14ac:dyDescent="0.25">
      <c r="K431" s="165" t="s">
        <v>315</v>
      </c>
      <c r="N431" s="57" t="s">
        <v>958</v>
      </c>
      <c r="V431" s="57" t="s">
        <v>902</v>
      </c>
      <c r="W431" s="57" t="s">
        <v>907</v>
      </c>
      <c r="X431" s="57">
        <v>420</v>
      </c>
      <c r="AB431" s="166" t="s">
        <v>378</v>
      </c>
      <c r="AC431" s="209">
        <v>821413</v>
      </c>
      <c r="AD431" s="210" t="s">
        <v>959</v>
      </c>
      <c r="AE431" s="169">
        <v>0</v>
      </c>
      <c r="AF431" s="38">
        <v>78484.031357262604</v>
      </c>
      <c r="AG431" s="38">
        <v>90544.422859045313</v>
      </c>
      <c r="AH431" s="170">
        <v>92949.292132781295</v>
      </c>
      <c r="AI431" s="171">
        <v>33969.084470176182</v>
      </c>
      <c r="AJ431" s="172">
        <v>101907.25341052854</v>
      </c>
      <c r="AK431" s="151">
        <v>105429.55760901133</v>
      </c>
      <c r="AL431" s="172">
        <v>126515.46913081361</v>
      </c>
      <c r="AM431" s="211">
        <v>77457.743444050007</v>
      </c>
      <c r="AN431" s="171">
        <v>120921.10629774262</v>
      </c>
      <c r="AO431" s="170">
        <v>101966.97478315901</v>
      </c>
      <c r="AP431" s="170">
        <v>90085.333554483979</v>
      </c>
      <c r="AQ431" s="170">
        <v>90085.333554483979</v>
      </c>
      <c r="AR431" s="172">
        <v>-11821.919856044566</v>
      </c>
      <c r="AS431" s="173">
        <v>-0.11600665762642548</v>
      </c>
      <c r="AT431" s="172">
        <v>-2863.9585782973154</v>
      </c>
      <c r="AU431" s="173">
        <v>-3.0812053675525048E-2</v>
      </c>
      <c r="AV431" s="172">
        <v>-459.08930456133385</v>
      </c>
      <c r="AW431" s="173">
        <v>-5.0703211756732867E-3</v>
      </c>
      <c r="AX431" s="172">
        <v>-11821.919856044566</v>
      </c>
      <c r="AY431" s="173">
        <v>-0.11600665762642548</v>
      </c>
      <c r="AZ431" s="172">
        <v>-2863.9585782973154</v>
      </c>
      <c r="BA431" s="173">
        <v>-3.0812053675525048E-2</v>
      </c>
      <c r="BB431" s="172">
        <v>0</v>
      </c>
      <c r="BC431" s="173">
        <v>0</v>
      </c>
      <c r="BE431" s="169">
        <v>7651.08312381</v>
      </c>
      <c r="BF431" s="169">
        <v>7404.2739907799996</v>
      </c>
      <c r="BG431" s="169">
        <v>7651.08312381</v>
      </c>
      <c r="BH431" s="169">
        <v>7651.08312381</v>
      </c>
      <c r="BI431" s="169">
        <v>6910.6557247299997</v>
      </c>
      <c r="BJ431" s="169">
        <v>7651.08312381</v>
      </c>
      <c r="BK431" s="169">
        <v>7404.2739907799996</v>
      </c>
      <c r="BL431" s="169">
        <v>7651.08312381</v>
      </c>
      <c r="BM431" s="169">
        <v>7404.2739907799996</v>
      </c>
      <c r="BN431" s="169">
        <v>7651.08312381</v>
      </c>
      <c r="BO431" s="169">
        <v>7651.08312381</v>
      </c>
      <c r="BP431" s="169">
        <v>7404.27399074397</v>
      </c>
      <c r="BQ431" s="174">
        <v>90085.333554483979</v>
      </c>
    </row>
    <row r="432" spans="11:69" x14ac:dyDescent="0.25">
      <c r="K432" s="165" t="s">
        <v>315</v>
      </c>
      <c r="N432" s="57" t="s">
        <v>960</v>
      </c>
      <c r="V432" s="57" t="s">
        <v>902</v>
      </c>
      <c r="W432" s="57" t="s">
        <v>907</v>
      </c>
      <c r="X432" s="57">
        <v>420</v>
      </c>
      <c r="AB432" s="166" t="s">
        <v>378</v>
      </c>
      <c r="AC432" s="209">
        <v>821440</v>
      </c>
      <c r="AD432" s="210" t="s">
        <v>756</v>
      </c>
      <c r="AE432" s="169">
        <v>0</v>
      </c>
      <c r="AF432" s="38">
        <v>0</v>
      </c>
      <c r="AG432" s="38">
        <v>33</v>
      </c>
      <c r="AH432" s="170">
        <v>0</v>
      </c>
      <c r="AI432" s="171">
        <v>150</v>
      </c>
      <c r="AJ432" s="172">
        <v>450</v>
      </c>
      <c r="AK432" s="151">
        <v>372</v>
      </c>
      <c r="AL432" s="172">
        <v>446.40000000000003</v>
      </c>
      <c r="AM432" s="211">
        <v>0</v>
      </c>
      <c r="AN432" s="171">
        <v>372</v>
      </c>
      <c r="AO432" s="170">
        <v>462.85714285714289</v>
      </c>
      <c r="AP432" s="170">
        <v>962.49301332625112</v>
      </c>
      <c r="AQ432" s="170">
        <v>962.49301332625089</v>
      </c>
      <c r="AR432" s="172">
        <v>512.49301332625089</v>
      </c>
      <c r="AS432" s="173">
        <v>1.1388733629472243</v>
      </c>
      <c r="AT432" s="172">
        <v>962.49301332625089</v>
      </c>
      <c r="AU432" s="173">
        <v>0</v>
      </c>
      <c r="AV432" s="172">
        <v>929.49301332625089</v>
      </c>
      <c r="AW432" s="173">
        <v>28.166454949280329</v>
      </c>
      <c r="AX432" s="172">
        <v>512.49301332625112</v>
      </c>
      <c r="AY432" s="173">
        <v>1.1388733629472247</v>
      </c>
      <c r="AZ432" s="172">
        <v>962.49301332625112</v>
      </c>
      <c r="BA432" s="173">
        <v>0</v>
      </c>
      <c r="BB432" s="172">
        <v>-2.2737367544323206E-13</v>
      </c>
      <c r="BC432" s="173">
        <v>-2.3623410486633881E-16</v>
      </c>
      <c r="BE432" s="169">
        <v>81.745981951999994</v>
      </c>
      <c r="BF432" s="169">
        <v>79.109014794000004</v>
      </c>
      <c r="BG432" s="169">
        <v>81.745981951999994</v>
      </c>
      <c r="BH432" s="169">
        <v>81.745981951999994</v>
      </c>
      <c r="BI432" s="169">
        <v>73.835080473999994</v>
      </c>
      <c r="BJ432" s="169">
        <v>81.745981951999994</v>
      </c>
      <c r="BK432" s="169">
        <v>79.109014794000004</v>
      </c>
      <c r="BL432" s="169">
        <v>81.745981951999994</v>
      </c>
      <c r="BM432" s="169">
        <v>79.109014794000004</v>
      </c>
      <c r="BN432" s="169">
        <v>81.745981951999994</v>
      </c>
      <c r="BO432" s="169">
        <v>81.745981951999994</v>
      </c>
      <c r="BP432" s="169">
        <v>79.109014806250983</v>
      </c>
      <c r="BQ432" s="174">
        <v>962.49301332625089</v>
      </c>
    </row>
    <row r="433" spans="11:69" x14ac:dyDescent="0.25">
      <c r="K433" s="165" t="s">
        <v>315</v>
      </c>
      <c r="N433" s="57" t="s">
        <v>961</v>
      </c>
      <c r="V433" s="57" t="s">
        <v>902</v>
      </c>
      <c r="W433" s="57" t="s">
        <v>907</v>
      </c>
      <c r="X433" s="57">
        <v>420</v>
      </c>
      <c r="AB433" s="166" t="s">
        <v>378</v>
      </c>
      <c r="AC433" s="209">
        <v>821441</v>
      </c>
      <c r="AD433" s="210" t="s">
        <v>758</v>
      </c>
      <c r="AE433" s="169">
        <v>0</v>
      </c>
      <c r="AF433" s="38">
        <v>0</v>
      </c>
      <c r="AG433" s="38">
        <v>258</v>
      </c>
      <c r="AH433" s="170">
        <v>0</v>
      </c>
      <c r="AI433" s="171">
        <v>967</v>
      </c>
      <c r="AJ433" s="172">
        <v>2901</v>
      </c>
      <c r="AK433" s="151">
        <v>2451</v>
      </c>
      <c r="AL433" s="172">
        <v>2941.2</v>
      </c>
      <c r="AM433" s="211">
        <v>0</v>
      </c>
      <c r="AN433" s="171">
        <v>2451</v>
      </c>
      <c r="AO433" s="170">
        <v>2943.4285714285761</v>
      </c>
      <c r="AP433" s="170">
        <v>3368.7255466418796</v>
      </c>
      <c r="AQ433" s="170">
        <v>3368.7255466418778</v>
      </c>
      <c r="AR433" s="172">
        <v>467.72554664187783</v>
      </c>
      <c r="AS433" s="173">
        <v>0.16122907502305336</v>
      </c>
      <c r="AT433" s="172">
        <v>3368.7255466418778</v>
      </c>
      <c r="AU433" s="173">
        <v>0</v>
      </c>
      <c r="AV433" s="172">
        <v>3110.7255466418778</v>
      </c>
      <c r="AW433" s="173">
        <v>12.057075762177821</v>
      </c>
      <c r="AX433" s="172">
        <v>467.72554664187965</v>
      </c>
      <c r="AY433" s="173">
        <v>0.161229075023054</v>
      </c>
      <c r="AZ433" s="172">
        <v>3368.7255466418796</v>
      </c>
      <c r="BA433" s="173">
        <v>0</v>
      </c>
      <c r="BB433" s="172">
        <v>-1.8189894035458565E-12</v>
      </c>
      <c r="BC433" s="173">
        <v>-5.3996366826591721E-16</v>
      </c>
      <c r="BE433" s="169">
        <v>286.11093683199999</v>
      </c>
      <c r="BF433" s="169">
        <v>276.88155177900001</v>
      </c>
      <c r="BG433" s="169">
        <v>286.11093683199999</v>
      </c>
      <c r="BH433" s="169">
        <v>286.11093683199999</v>
      </c>
      <c r="BI433" s="169">
        <v>258.42278165900001</v>
      </c>
      <c r="BJ433" s="169">
        <v>286.11093683199999</v>
      </c>
      <c r="BK433" s="169">
        <v>276.88155177900001</v>
      </c>
      <c r="BL433" s="169">
        <v>286.11093683199999</v>
      </c>
      <c r="BM433" s="169">
        <v>276.88155177900001</v>
      </c>
      <c r="BN433" s="169">
        <v>286.11093683199999</v>
      </c>
      <c r="BO433" s="169">
        <v>286.11093683199999</v>
      </c>
      <c r="BP433" s="169">
        <v>276.88155182187813</v>
      </c>
      <c r="BQ433" s="174">
        <v>3368.7255466418774</v>
      </c>
    </row>
    <row r="434" spans="11:69" x14ac:dyDescent="0.25">
      <c r="K434" s="165" t="s">
        <v>315</v>
      </c>
      <c r="N434" s="57" t="s">
        <v>962</v>
      </c>
      <c r="V434" s="57" t="s">
        <v>902</v>
      </c>
      <c r="W434" s="57" t="s">
        <v>907</v>
      </c>
      <c r="X434" s="57">
        <v>420</v>
      </c>
      <c r="AB434" s="166" t="s">
        <v>378</v>
      </c>
      <c r="AC434" s="209">
        <v>821452</v>
      </c>
      <c r="AD434" s="210" t="s">
        <v>963</v>
      </c>
      <c r="AE434" s="169">
        <v>0</v>
      </c>
      <c r="AF434" s="38">
        <v>0</v>
      </c>
      <c r="AG434" s="38">
        <v>0</v>
      </c>
      <c r="AH434" s="170">
        <v>0.05</v>
      </c>
      <c r="AI434" s="171">
        <v>0</v>
      </c>
      <c r="AJ434" s="172">
        <v>0</v>
      </c>
      <c r="AK434" s="151">
        <v>0</v>
      </c>
      <c r="AL434" s="172">
        <v>0</v>
      </c>
      <c r="AM434" s="211">
        <v>0.05</v>
      </c>
      <c r="AN434" s="171">
        <v>0</v>
      </c>
      <c r="AO434" s="170">
        <v>0</v>
      </c>
      <c r="AP434" s="170">
        <v>0</v>
      </c>
      <c r="AQ434" s="170">
        <v>6.54E-2</v>
      </c>
      <c r="AR434" s="172">
        <v>6.54E-2</v>
      </c>
      <c r="AS434" s="173">
        <v>0</v>
      </c>
      <c r="AT434" s="172">
        <v>1.5399999999999997E-2</v>
      </c>
      <c r="AU434" s="173">
        <v>0.30799999999999994</v>
      </c>
      <c r="AV434" s="172">
        <v>6.54E-2</v>
      </c>
      <c r="AW434" s="173">
        <v>0</v>
      </c>
      <c r="AX434" s="172">
        <v>0</v>
      </c>
      <c r="AY434" s="173">
        <v>0</v>
      </c>
      <c r="AZ434" s="172">
        <v>-0.05</v>
      </c>
      <c r="BA434" s="173">
        <v>-1</v>
      </c>
      <c r="BB434" s="172">
        <v>6.54E-2</v>
      </c>
      <c r="BC434" s="173">
        <v>0</v>
      </c>
      <c r="BE434" s="169">
        <v>0</v>
      </c>
      <c r="BF434" s="169">
        <v>0</v>
      </c>
      <c r="BG434" s="169">
        <v>0</v>
      </c>
      <c r="BH434" s="169">
        <v>6.54E-2</v>
      </c>
      <c r="BI434" s="169">
        <v>0</v>
      </c>
      <c r="BJ434" s="169">
        <v>0</v>
      </c>
      <c r="BK434" s="169">
        <v>0</v>
      </c>
      <c r="BL434" s="169">
        <v>0</v>
      </c>
      <c r="BM434" s="169">
        <v>0</v>
      </c>
      <c r="BN434" s="169">
        <v>0</v>
      </c>
      <c r="BO434" s="169">
        <v>0</v>
      </c>
      <c r="BP434" s="169">
        <v>0</v>
      </c>
      <c r="BQ434" s="174">
        <v>6.54E-2</v>
      </c>
    </row>
    <row r="435" spans="11:69" x14ac:dyDescent="0.25">
      <c r="K435" s="165" t="s">
        <v>315</v>
      </c>
      <c r="N435" s="57" t="s">
        <v>964</v>
      </c>
      <c r="V435" s="57" t="s">
        <v>902</v>
      </c>
      <c r="W435" s="57" t="s">
        <v>907</v>
      </c>
      <c r="X435" s="57">
        <v>420</v>
      </c>
      <c r="AB435" s="166" t="s">
        <v>378</v>
      </c>
      <c r="AC435" s="209">
        <v>821453</v>
      </c>
      <c r="AD435" s="210" t="s">
        <v>965</v>
      </c>
      <c r="AE435" s="169">
        <v>0</v>
      </c>
      <c r="AF435" s="38">
        <v>0</v>
      </c>
      <c r="AG435" s="38">
        <v>0</v>
      </c>
      <c r="AH435" s="170">
        <v>0.05</v>
      </c>
      <c r="AI435" s="171">
        <v>0</v>
      </c>
      <c r="AJ435" s="172">
        <v>0</v>
      </c>
      <c r="AK435" s="151">
        <v>0</v>
      </c>
      <c r="AL435" s="172">
        <v>0</v>
      </c>
      <c r="AM435" s="211">
        <v>0.05</v>
      </c>
      <c r="AN435" s="171">
        <v>0</v>
      </c>
      <c r="AO435" s="170">
        <v>0</v>
      </c>
      <c r="AP435" s="170">
        <v>0</v>
      </c>
      <c r="AQ435" s="170">
        <v>6.54E-2</v>
      </c>
      <c r="AR435" s="172">
        <v>6.54E-2</v>
      </c>
      <c r="AS435" s="173">
        <v>0</v>
      </c>
      <c r="AT435" s="172">
        <v>1.5399999999999997E-2</v>
      </c>
      <c r="AU435" s="173">
        <v>0.30799999999999994</v>
      </c>
      <c r="AV435" s="172">
        <v>6.54E-2</v>
      </c>
      <c r="AW435" s="173">
        <v>0</v>
      </c>
      <c r="AX435" s="172">
        <v>0</v>
      </c>
      <c r="AY435" s="173">
        <v>0</v>
      </c>
      <c r="AZ435" s="172">
        <v>-0.05</v>
      </c>
      <c r="BA435" s="173">
        <v>-1</v>
      </c>
      <c r="BB435" s="172">
        <v>6.54E-2</v>
      </c>
      <c r="BC435" s="173">
        <v>0</v>
      </c>
      <c r="BE435" s="169">
        <v>0</v>
      </c>
      <c r="BF435" s="169">
        <v>0</v>
      </c>
      <c r="BG435" s="169">
        <v>0</v>
      </c>
      <c r="BH435" s="169">
        <v>6.54E-2</v>
      </c>
      <c r="BI435" s="169">
        <v>0</v>
      </c>
      <c r="BJ435" s="169">
        <v>0</v>
      </c>
      <c r="BK435" s="169">
        <v>0</v>
      </c>
      <c r="BL435" s="169">
        <v>0</v>
      </c>
      <c r="BM435" s="169">
        <v>0</v>
      </c>
      <c r="BN435" s="169">
        <v>0</v>
      </c>
      <c r="BO435" s="169">
        <v>0</v>
      </c>
      <c r="BP435" s="169">
        <v>0</v>
      </c>
      <c r="BQ435" s="174">
        <v>6.54E-2</v>
      </c>
    </row>
    <row r="436" spans="11:69" x14ac:dyDescent="0.25">
      <c r="K436" s="165" t="s">
        <v>315</v>
      </c>
      <c r="N436" s="57" t="s">
        <v>966</v>
      </c>
      <c r="V436" s="57" t="s">
        <v>902</v>
      </c>
      <c r="W436" s="57" t="s">
        <v>907</v>
      </c>
      <c r="X436" s="57">
        <v>420</v>
      </c>
      <c r="AB436" s="166" t="s">
        <v>378</v>
      </c>
      <c r="AC436" s="209">
        <v>821455</v>
      </c>
      <c r="AD436" s="210" t="s">
        <v>967</v>
      </c>
      <c r="AE436" s="169">
        <v>0</v>
      </c>
      <c r="AF436" s="38">
        <v>0</v>
      </c>
      <c r="AG436" s="38">
        <v>0</v>
      </c>
      <c r="AH436" s="170">
        <v>0.05</v>
      </c>
      <c r="AI436" s="171">
        <v>0</v>
      </c>
      <c r="AJ436" s="172">
        <v>0</v>
      </c>
      <c r="AK436" s="151">
        <v>0</v>
      </c>
      <c r="AL436" s="172">
        <v>0</v>
      </c>
      <c r="AM436" s="211">
        <v>0.05</v>
      </c>
      <c r="AN436" s="171">
        <v>0</v>
      </c>
      <c r="AO436" s="170">
        <v>0</v>
      </c>
      <c r="AP436" s="170">
        <v>0</v>
      </c>
      <c r="AQ436" s="170">
        <v>6.54E-2</v>
      </c>
      <c r="AR436" s="172">
        <v>6.54E-2</v>
      </c>
      <c r="AS436" s="173">
        <v>0</v>
      </c>
      <c r="AT436" s="172">
        <v>1.5399999999999997E-2</v>
      </c>
      <c r="AU436" s="173">
        <v>0.30799999999999994</v>
      </c>
      <c r="AV436" s="172">
        <v>6.54E-2</v>
      </c>
      <c r="AW436" s="173">
        <v>0</v>
      </c>
      <c r="AX436" s="172">
        <v>0</v>
      </c>
      <c r="AY436" s="173">
        <v>0</v>
      </c>
      <c r="AZ436" s="172">
        <v>-0.05</v>
      </c>
      <c r="BA436" s="173">
        <v>-1</v>
      </c>
      <c r="BB436" s="172">
        <v>6.54E-2</v>
      </c>
      <c r="BC436" s="173">
        <v>0</v>
      </c>
      <c r="BE436" s="169">
        <v>0</v>
      </c>
      <c r="BF436" s="169">
        <v>0</v>
      </c>
      <c r="BG436" s="169">
        <v>0</v>
      </c>
      <c r="BH436" s="169">
        <v>6.54E-2</v>
      </c>
      <c r="BI436" s="169">
        <v>0</v>
      </c>
      <c r="BJ436" s="169">
        <v>0</v>
      </c>
      <c r="BK436" s="169">
        <v>0</v>
      </c>
      <c r="BL436" s="169">
        <v>0</v>
      </c>
      <c r="BM436" s="169">
        <v>0</v>
      </c>
      <c r="BN436" s="169">
        <v>0</v>
      </c>
      <c r="BO436" s="169">
        <v>0</v>
      </c>
      <c r="BP436" s="169">
        <v>0</v>
      </c>
      <c r="BQ436" s="174">
        <v>6.54E-2</v>
      </c>
    </row>
    <row r="437" spans="11:69" x14ac:dyDescent="0.25">
      <c r="K437" s="165" t="s">
        <v>315</v>
      </c>
      <c r="N437" s="57" t="s">
        <v>968</v>
      </c>
      <c r="V437" s="57" t="s">
        <v>902</v>
      </c>
      <c r="W437" s="57" t="s">
        <v>907</v>
      </c>
      <c r="X437" s="57">
        <v>420</v>
      </c>
      <c r="AB437" s="166" t="s">
        <v>378</v>
      </c>
      <c r="AC437" s="209">
        <v>821456</v>
      </c>
      <c r="AD437" s="210" t="s">
        <v>969</v>
      </c>
      <c r="AE437" s="169">
        <v>0</v>
      </c>
      <c r="AF437" s="38">
        <v>0</v>
      </c>
      <c r="AG437" s="38">
        <v>0</v>
      </c>
      <c r="AH437" s="170">
        <v>0.05</v>
      </c>
      <c r="AI437" s="171">
        <v>0</v>
      </c>
      <c r="AJ437" s="172">
        <v>0</v>
      </c>
      <c r="AK437" s="151">
        <v>0</v>
      </c>
      <c r="AL437" s="172">
        <v>0</v>
      </c>
      <c r="AM437" s="211">
        <v>0.05</v>
      </c>
      <c r="AN437" s="171">
        <v>0</v>
      </c>
      <c r="AO437" s="170">
        <v>0</v>
      </c>
      <c r="AP437" s="170">
        <v>0</v>
      </c>
      <c r="AQ437" s="170">
        <v>6.54E-2</v>
      </c>
      <c r="AR437" s="172">
        <v>6.54E-2</v>
      </c>
      <c r="AS437" s="173">
        <v>0</v>
      </c>
      <c r="AT437" s="172">
        <v>1.5399999999999997E-2</v>
      </c>
      <c r="AU437" s="173">
        <v>0.30799999999999994</v>
      </c>
      <c r="AV437" s="172">
        <v>6.54E-2</v>
      </c>
      <c r="AW437" s="173">
        <v>0</v>
      </c>
      <c r="AX437" s="172">
        <v>0</v>
      </c>
      <c r="AY437" s="173">
        <v>0</v>
      </c>
      <c r="AZ437" s="172">
        <v>-0.05</v>
      </c>
      <c r="BA437" s="173">
        <v>-1</v>
      </c>
      <c r="BB437" s="172">
        <v>6.54E-2</v>
      </c>
      <c r="BC437" s="173">
        <v>0</v>
      </c>
      <c r="BE437" s="169">
        <v>0</v>
      </c>
      <c r="BF437" s="169">
        <v>0</v>
      </c>
      <c r="BG437" s="169">
        <v>0</v>
      </c>
      <c r="BH437" s="169">
        <v>6.54E-2</v>
      </c>
      <c r="BI437" s="169">
        <v>0</v>
      </c>
      <c r="BJ437" s="169">
        <v>0</v>
      </c>
      <c r="BK437" s="169">
        <v>0</v>
      </c>
      <c r="BL437" s="169">
        <v>0</v>
      </c>
      <c r="BM437" s="169">
        <v>0</v>
      </c>
      <c r="BN437" s="169">
        <v>0</v>
      </c>
      <c r="BO437" s="169">
        <v>0</v>
      </c>
      <c r="BP437" s="169">
        <v>0</v>
      </c>
      <c r="BQ437" s="174">
        <v>6.54E-2</v>
      </c>
    </row>
    <row r="438" spans="11:69" x14ac:dyDescent="0.25">
      <c r="K438" s="165" t="s">
        <v>315</v>
      </c>
      <c r="N438" s="57" t="s">
        <v>970</v>
      </c>
      <c r="V438" s="57" t="s">
        <v>902</v>
      </c>
      <c r="W438" s="57" t="s">
        <v>907</v>
      </c>
      <c r="X438" s="57">
        <v>420</v>
      </c>
      <c r="AB438" s="166" t="s">
        <v>378</v>
      </c>
      <c r="AC438" s="209">
        <v>821458</v>
      </c>
      <c r="AD438" s="210" t="s">
        <v>971</v>
      </c>
      <c r="AE438" s="169">
        <v>0</v>
      </c>
      <c r="AF438" s="38">
        <v>0</v>
      </c>
      <c r="AG438" s="38">
        <v>0</v>
      </c>
      <c r="AH438" s="170">
        <v>0</v>
      </c>
      <c r="AI438" s="171">
        <v>0</v>
      </c>
      <c r="AJ438" s="172">
        <v>0</v>
      </c>
      <c r="AK438" s="151">
        <v>0</v>
      </c>
      <c r="AL438" s="172">
        <v>0</v>
      </c>
      <c r="AM438" s="211">
        <v>0</v>
      </c>
      <c r="AN438" s="171">
        <v>0</v>
      </c>
      <c r="AO438" s="170">
        <v>0</v>
      </c>
      <c r="AP438" s="170">
        <v>0</v>
      </c>
      <c r="AQ438" s="170">
        <v>6.7999999999999996E-3</v>
      </c>
      <c r="AR438" s="172">
        <v>6.7999999999999996E-3</v>
      </c>
      <c r="AS438" s="173">
        <v>0</v>
      </c>
      <c r="AT438" s="172">
        <v>6.7999999999999996E-3</v>
      </c>
      <c r="AU438" s="173">
        <v>0</v>
      </c>
      <c r="AV438" s="172">
        <v>6.7999999999999996E-3</v>
      </c>
      <c r="AW438" s="173">
        <v>0</v>
      </c>
      <c r="AX438" s="172">
        <v>0</v>
      </c>
      <c r="AY438" s="173">
        <v>0</v>
      </c>
      <c r="AZ438" s="172">
        <v>0</v>
      </c>
      <c r="BA438" s="173">
        <v>0</v>
      </c>
      <c r="BB438" s="172">
        <v>6.7999999999999996E-3</v>
      </c>
      <c r="BC438" s="173">
        <v>0</v>
      </c>
      <c r="BE438" s="169">
        <v>0</v>
      </c>
      <c r="BF438" s="169">
        <v>0</v>
      </c>
      <c r="BG438" s="169">
        <v>0</v>
      </c>
      <c r="BH438" s="169">
        <v>6.7999999999999996E-3</v>
      </c>
      <c r="BI438" s="169">
        <v>0</v>
      </c>
      <c r="BJ438" s="169">
        <v>0</v>
      </c>
      <c r="BK438" s="169">
        <v>0</v>
      </c>
      <c r="BL438" s="169">
        <v>0</v>
      </c>
      <c r="BM438" s="169">
        <v>0</v>
      </c>
      <c r="BN438" s="169">
        <v>0</v>
      </c>
      <c r="BO438" s="169">
        <v>0</v>
      </c>
      <c r="BP438" s="169">
        <v>0</v>
      </c>
      <c r="BQ438" s="174">
        <v>6.7999999999999996E-3</v>
      </c>
    </row>
    <row r="439" spans="11:69" x14ac:dyDescent="0.25">
      <c r="K439" s="165" t="s">
        <v>315</v>
      </c>
      <c r="N439" s="57" t="s">
        <v>972</v>
      </c>
      <c r="V439" s="57" t="s">
        <v>902</v>
      </c>
      <c r="W439" s="57" t="s">
        <v>907</v>
      </c>
      <c r="X439" s="57">
        <v>420</v>
      </c>
      <c r="AB439" s="166" t="s">
        <v>378</v>
      </c>
      <c r="AC439" s="209">
        <v>821459</v>
      </c>
      <c r="AD439" s="210" t="s">
        <v>973</v>
      </c>
      <c r="AE439" s="169">
        <v>0</v>
      </c>
      <c r="AF439" s="38">
        <v>0</v>
      </c>
      <c r="AG439" s="38">
        <v>0</v>
      </c>
      <c r="AH439" s="170">
        <v>0.05</v>
      </c>
      <c r="AI439" s="171">
        <v>0</v>
      </c>
      <c r="AJ439" s="172">
        <v>0</v>
      </c>
      <c r="AK439" s="151">
        <v>0</v>
      </c>
      <c r="AL439" s="172">
        <v>0</v>
      </c>
      <c r="AM439" s="211">
        <v>0.05</v>
      </c>
      <c r="AN439" s="171">
        <v>0</v>
      </c>
      <c r="AO439" s="170">
        <v>0</v>
      </c>
      <c r="AP439" s="170">
        <v>0</v>
      </c>
      <c r="AQ439" s="170">
        <v>6.54E-2</v>
      </c>
      <c r="AR439" s="172">
        <v>6.54E-2</v>
      </c>
      <c r="AS439" s="173">
        <v>0</v>
      </c>
      <c r="AT439" s="172">
        <v>1.5399999999999997E-2</v>
      </c>
      <c r="AU439" s="173">
        <v>0.30799999999999994</v>
      </c>
      <c r="AV439" s="172">
        <v>6.54E-2</v>
      </c>
      <c r="AW439" s="173">
        <v>0</v>
      </c>
      <c r="AX439" s="172">
        <v>0</v>
      </c>
      <c r="AY439" s="173">
        <v>0</v>
      </c>
      <c r="AZ439" s="172">
        <v>-0.05</v>
      </c>
      <c r="BA439" s="173">
        <v>-1</v>
      </c>
      <c r="BB439" s="172">
        <v>6.54E-2</v>
      </c>
      <c r="BC439" s="173">
        <v>0</v>
      </c>
      <c r="BE439" s="169">
        <v>0</v>
      </c>
      <c r="BF439" s="169">
        <v>0</v>
      </c>
      <c r="BG439" s="169">
        <v>0</v>
      </c>
      <c r="BH439" s="169">
        <v>6.54E-2</v>
      </c>
      <c r="BI439" s="169">
        <v>0</v>
      </c>
      <c r="BJ439" s="169">
        <v>0</v>
      </c>
      <c r="BK439" s="169">
        <v>0</v>
      </c>
      <c r="BL439" s="169">
        <v>0</v>
      </c>
      <c r="BM439" s="169">
        <v>0</v>
      </c>
      <c r="BN439" s="169">
        <v>0</v>
      </c>
      <c r="BO439" s="169">
        <v>0</v>
      </c>
      <c r="BP439" s="169">
        <v>0</v>
      </c>
      <c r="BQ439" s="174">
        <v>6.54E-2</v>
      </c>
    </row>
    <row r="440" spans="11:69" x14ac:dyDescent="0.25">
      <c r="K440" s="165" t="s">
        <v>315</v>
      </c>
      <c r="N440" s="57" t="s">
        <v>974</v>
      </c>
      <c r="V440" s="57" t="s">
        <v>902</v>
      </c>
      <c r="W440" s="57" t="s">
        <v>907</v>
      </c>
      <c r="X440" s="57">
        <v>420</v>
      </c>
      <c r="AB440" s="166" t="s">
        <v>378</v>
      </c>
      <c r="AC440" s="209">
        <v>821460</v>
      </c>
      <c r="AD440" s="210" t="s">
        <v>975</v>
      </c>
      <c r="AE440" s="169">
        <v>0</v>
      </c>
      <c r="AF440" s="38">
        <v>0</v>
      </c>
      <c r="AG440" s="38">
        <v>0</v>
      </c>
      <c r="AH440" s="170">
        <v>0.05</v>
      </c>
      <c r="AI440" s="171">
        <v>0</v>
      </c>
      <c r="AJ440" s="172">
        <v>0</v>
      </c>
      <c r="AK440" s="151">
        <v>0</v>
      </c>
      <c r="AL440" s="172">
        <v>0</v>
      </c>
      <c r="AM440" s="211">
        <v>0.05</v>
      </c>
      <c r="AN440" s="171">
        <v>0</v>
      </c>
      <c r="AO440" s="170">
        <v>0</v>
      </c>
      <c r="AP440" s="170">
        <v>0</v>
      </c>
      <c r="AQ440" s="170">
        <v>6.54E-2</v>
      </c>
      <c r="AR440" s="172">
        <v>6.54E-2</v>
      </c>
      <c r="AS440" s="173">
        <v>0</v>
      </c>
      <c r="AT440" s="172">
        <v>1.5399999999999997E-2</v>
      </c>
      <c r="AU440" s="173">
        <v>0.30799999999999994</v>
      </c>
      <c r="AV440" s="172">
        <v>6.54E-2</v>
      </c>
      <c r="AW440" s="173">
        <v>0</v>
      </c>
      <c r="AX440" s="172">
        <v>0</v>
      </c>
      <c r="AY440" s="173">
        <v>0</v>
      </c>
      <c r="AZ440" s="172">
        <v>-0.05</v>
      </c>
      <c r="BA440" s="173">
        <v>-1</v>
      </c>
      <c r="BB440" s="172">
        <v>6.54E-2</v>
      </c>
      <c r="BC440" s="173">
        <v>0</v>
      </c>
      <c r="BE440" s="169">
        <v>0</v>
      </c>
      <c r="BF440" s="169">
        <v>0</v>
      </c>
      <c r="BG440" s="169">
        <v>0</v>
      </c>
      <c r="BH440" s="169">
        <v>6.54E-2</v>
      </c>
      <c r="BI440" s="169">
        <v>0</v>
      </c>
      <c r="BJ440" s="169">
        <v>0</v>
      </c>
      <c r="BK440" s="169">
        <v>0</v>
      </c>
      <c r="BL440" s="169">
        <v>0</v>
      </c>
      <c r="BM440" s="169">
        <v>0</v>
      </c>
      <c r="BN440" s="169">
        <v>0</v>
      </c>
      <c r="BO440" s="169">
        <v>0</v>
      </c>
      <c r="BP440" s="169">
        <v>0</v>
      </c>
      <c r="BQ440" s="174">
        <v>6.54E-2</v>
      </c>
    </row>
    <row r="441" spans="11:69" x14ac:dyDescent="0.25">
      <c r="K441" s="165" t="s">
        <v>315</v>
      </c>
      <c r="N441" s="57" t="s">
        <v>976</v>
      </c>
      <c r="V441" s="57" t="s">
        <v>902</v>
      </c>
      <c r="W441" s="57" t="s">
        <v>907</v>
      </c>
      <c r="X441" s="57">
        <v>420</v>
      </c>
      <c r="AB441" s="166" t="s">
        <v>378</v>
      </c>
      <c r="AC441" s="209">
        <v>821467</v>
      </c>
      <c r="AD441" s="210" t="s">
        <v>977</v>
      </c>
      <c r="AE441" s="169">
        <v>0</v>
      </c>
      <c r="AF441" s="38">
        <v>0</v>
      </c>
      <c r="AG441" s="38">
        <v>0</v>
      </c>
      <c r="AH441" s="170">
        <v>2.5100000000000001E-2</v>
      </c>
      <c r="AI441" s="171">
        <v>0</v>
      </c>
      <c r="AJ441" s="172">
        <v>0</v>
      </c>
      <c r="AK441" s="151">
        <v>0</v>
      </c>
      <c r="AL441" s="172">
        <v>0</v>
      </c>
      <c r="AM441" s="211">
        <v>2.5100000000000001E-2</v>
      </c>
      <c r="AN441" s="171">
        <v>0</v>
      </c>
      <c r="AO441" s="170">
        <v>0</v>
      </c>
      <c r="AP441" s="170">
        <v>0</v>
      </c>
      <c r="AQ441" s="170">
        <v>3.2000000000000002E-3</v>
      </c>
      <c r="AR441" s="172">
        <v>3.2000000000000002E-3</v>
      </c>
      <c r="AS441" s="173">
        <v>0</v>
      </c>
      <c r="AT441" s="172">
        <v>-2.1899999999999999E-2</v>
      </c>
      <c r="AU441" s="173">
        <v>-0.87250996015936244</v>
      </c>
      <c r="AV441" s="172">
        <v>3.2000000000000002E-3</v>
      </c>
      <c r="AW441" s="173">
        <v>0</v>
      </c>
      <c r="AX441" s="172">
        <v>0</v>
      </c>
      <c r="AY441" s="173">
        <v>0</v>
      </c>
      <c r="AZ441" s="172">
        <v>-2.5100000000000001E-2</v>
      </c>
      <c r="BA441" s="173">
        <v>-1</v>
      </c>
      <c r="BB441" s="172">
        <v>3.2000000000000002E-3</v>
      </c>
      <c r="BC441" s="173">
        <v>0</v>
      </c>
      <c r="BE441" s="169">
        <v>3.2000000000000002E-3</v>
      </c>
      <c r="BF441" s="169">
        <v>0</v>
      </c>
      <c r="BG441" s="169">
        <v>0</v>
      </c>
      <c r="BH441" s="169">
        <v>0</v>
      </c>
      <c r="BI441" s="169">
        <v>0</v>
      </c>
      <c r="BJ441" s="169">
        <v>0</v>
      </c>
      <c r="BK441" s="169">
        <v>0</v>
      </c>
      <c r="BL441" s="169">
        <v>0</v>
      </c>
      <c r="BM441" s="169">
        <v>0</v>
      </c>
      <c r="BN441" s="169">
        <v>0</v>
      </c>
      <c r="BO441" s="169">
        <v>0</v>
      </c>
      <c r="BP441" s="169">
        <v>0</v>
      </c>
      <c r="BQ441" s="174">
        <v>3.2000000000000002E-3</v>
      </c>
    </row>
    <row r="442" spans="11:69" x14ac:dyDescent="0.25">
      <c r="K442" s="165" t="s">
        <v>315</v>
      </c>
      <c r="N442" s="57" t="s">
        <v>978</v>
      </c>
      <c r="V442" s="57" t="s">
        <v>902</v>
      </c>
      <c r="W442" s="57" t="s">
        <v>907</v>
      </c>
      <c r="X442" s="57">
        <v>420</v>
      </c>
      <c r="AB442" s="166" t="s">
        <v>378</v>
      </c>
      <c r="AC442" s="209">
        <v>821468</v>
      </c>
      <c r="AD442" s="210" t="s">
        <v>979</v>
      </c>
      <c r="AE442" s="169">
        <v>0</v>
      </c>
      <c r="AF442" s="38">
        <v>0</v>
      </c>
      <c r="AG442" s="38">
        <v>0</v>
      </c>
      <c r="AH442" s="170">
        <v>2.5100000000000001E-2</v>
      </c>
      <c r="AI442" s="171">
        <v>0</v>
      </c>
      <c r="AJ442" s="172">
        <v>0</v>
      </c>
      <c r="AK442" s="151">
        <v>0</v>
      </c>
      <c r="AL442" s="172">
        <v>0</v>
      </c>
      <c r="AM442" s="211">
        <v>2.5100000000000001E-2</v>
      </c>
      <c r="AN442" s="171">
        <v>0</v>
      </c>
      <c r="AO442" s="170">
        <v>0</v>
      </c>
      <c r="AP442" s="170">
        <v>0</v>
      </c>
      <c r="AQ442" s="170">
        <v>3.2000000000000002E-3</v>
      </c>
      <c r="AR442" s="172">
        <v>3.2000000000000002E-3</v>
      </c>
      <c r="AS442" s="173">
        <v>0</v>
      </c>
      <c r="AT442" s="172">
        <v>-2.1899999999999999E-2</v>
      </c>
      <c r="AU442" s="173">
        <v>-0.87250996015936244</v>
      </c>
      <c r="AV442" s="172">
        <v>3.2000000000000002E-3</v>
      </c>
      <c r="AW442" s="173">
        <v>0</v>
      </c>
      <c r="AX442" s="172">
        <v>0</v>
      </c>
      <c r="AY442" s="173">
        <v>0</v>
      </c>
      <c r="AZ442" s="172">
        <v>-2.5100000000000001E-2</v>
      </c>
      <c r="BA442" s="173">
        <v>-1</v>
      </c>
      <c r="BB442" s="172">
        <v>3.2000000000000002E-3</v>
      </c>
      <c r="BC442" s="173">
        <v>0</v>
      </c>
      <c r="BE442" s="169">
        <v>3.2000000000000002E-3</v>
      </c>
      <c r="BF442" s="169">
        <v>0</v>
      </c>
      <c r="BG442" s="169">
        <v>0</v>
      </c>
      <c r="BH442" s="169">
        <v>0</v>
      </c>
      <c r="BI442" s="169">
        <v>0</v>
      </c>
      <c r="BJ442" s="169">
        <v>0</v>
      </c>
      <c r="BK442" s="169">
        <v>0</v>
      </c>
      <c r="BL442" s="169">
        <v>0</v>
      </c>
      <c r="BM442" s="169">
        <v>0</v>
      </c>
      <c r="BN442" s="169">
        <v>0</v>
      </c>
      <c r="BO442" s="169">
        <v>0</v>
      </c>
      <c r="BP442" s="169">
        <v>0</v>
      </c>
      <c r="BQ442" s="174">
        <v>3.2000000000000002E-3</v>
      </c>
    </row>
    <row r="443" spans="11:69" x14ac:dyDescent="0.25">
      <c r="K443" s="165" t="s">
        <v>315</v>
      </c>
      <c r="N443" s="57" t="s">
        <v>980</v>
      </c>
      <c r="V443" s="57" t="s">
        <v>902</v>
      </c>
      <c r="W443" s="57" t="s">
        <v>907</v>
      </c>
      <c r="X443" s="57">
        <v>420</v>
      </c>
      <c r="AB443" s="166" t="s">
        <v>378</v>
      </c>
      <c r="AC443" s="209">
        <v>821469</v>
      </c>
      <c r="AD443" s="210" t="s">
        <v>981</v>
      </c>
      <c r="AE443" s="169">
        <v>0</v>
      </c>
      <c r="AF443" s="38">
        <v>0</v>
      </c>
      <c r="AG443" s="38">
        <v>0</v>
      </c>
      <c r="AH443" s="170">
        <v>2.5100000000000001E-2</v>
      </c>
      <c r="AI443" s="171">
        <v>0</v>
      </c>
      <c r="AJ443" s="172">
        <v>0</v>
      </c>
      <c r="AK443" s="151">
        <v>0</v>
      </c>
      <c r="AL443" s="172">
        <v>0</v>
      </c>
      <c r="AM443" s="211">
        <v>2.5100000000000001E-2</v>
      </c>
      <c r="AN443" s="171">
        <v>0</v>
      </c>
      <c r="AO443" s="170">
        <v>0</v>
      </c>
      <c r="AP443" s="170">
        <v>0</v>
      </c>
      <c r="AQ443" s="170">
        <v>3.2000000000000002E-3</v>
      </c>
      <c r="AR443" s="172">
        <v>3.2000000000000002E-3</v>
      </c>
      <c r="AS443" s="173">
        <v>0</v>
      </c>
      <c r="AT443" s="172">
        <v>-2.1899999999999999E-2</v>
      </c>
      <c r="AU443" s="173">
        <v>-0.87250996015936244</v>
      </c>
      <c r="AV443" s="172">
        <v>3.2000000000000002E-3</v>
      </c>
      <c r="AW443" s="173">
        <v>0</v>
      </c>
      <c r="AX443" s="172">
        <v>0</v>
      </c>
      <c r="AY443" s="173">
        <v>0</v>
      </c>
      <c r="AZ443" s="172">
        <v>-2.5100000000000001E-2</v>
      </c>
      <c r="BA443" s="173">
        <v>-1</v>
      </c>
      <c r="BB443" s="172">
        <v>3.2000000000000002E-3</v>
      </c>
      <c r="BC443" s="173">
        <v>0</v>
      </c>
      <c r="BE443" s="169">
        <v>3.2000000000000002E-3</v>
      </c>
      <c r="BF443" s="169">
        <v>0</v>
      </c>
      <c r="BG443" s="169">
        <v>0</v>
      </c>
      <c r="BH443" s="169">
        <v>0</v>
      </c>
      <c r="BI443" s="169">
        <v>0</v>
      </c>
      <c r="BJ443" s="169">
        <v>0</v>
      </c>
      <c r="BK443" s="169">
        <v>0</v>
      </c>
      <c r="BL443" s="169">
        <v>0</v>
      </c>
      <c r="BM443" s="169">
        <v>0</v>
      </c>
      <c r="BN443" s="169">
        <v>0</v>
      </c>
      <c r="BO443" s="169">
        <v>0</v>
      </c>
      <c r="BP443" s="169">
        <v>0</v>
      </c>
      <c r="BQ443" s="174">
        <v>3.2000000000000002E-3</v>
      </c>
    </row>
    <row r="444" spans="11:69" x14ac:dyDescent="0.25">
      <c r="K444" s="165" t="s">
        <v>315</v>
      </c>
      <c r="N444" s="57" t="s">
        <v>982</v>
      </c>
      <c r="V444" s="57" t="s">
        <v>902</v>
      </c>
      <c r="W444" s="57" t="s">
        <v>907</v>
      </c>
      <c r="X444" s="57">
        <v>420</v>
      </c>
      <c r="AB444" s="166" t="s">
        <v>378</v>
      </c>
      <c r="AC444" s="209">
        <v>821470</v>
      </c>
      <c r="AD444" s="210" t="s">
        <v>983</v>
      </c>
      <c r="AE444" s="169">
        <v>0</v>
      </c>
      <c r="AF444" s="38">
        <v>0</v>
      </c>
      <c r="AG444" s="38">
        <v>0</v>
      </c>
      <c r="AH444" s="170">
        <v>0.05</v>
      </c>
      <c r="AI444" s="171">
        <v>0</v>
      </c>
      <c r="AJ444" s="172">
        <v>0</v>
      </c>
      <c r="AK444" s="151">
        <v>0</v>
      </c>
      <c r="AL444" s="172">
        <v>0</v>
      </c>
      <c r="AM444" s="211">
        <v>0.05</v>
      </c>
      <c r="AN444" s="171">
        <v>0</v>
      </c>
      <c r="AO444" s="170">
        <v>0</v>
      </c>
      <c r="AP444" s="170">
        <v>0</v>
      </c>
      <c r="AQ444" s="170">
        <v>6.54E-2</v>
      </c>
      <c r="AR444" s="172">
        <v>6.54E-2</v>
      </c>
      <c r="AS444" s="173">
        <v>0</v>
      </c>
      <c r="AT444" s="172">
        <v>1.5399999999999997E-2</v>
      </c>
      <c r="AU444" s="173">
        <v>0.30799999999999994</v>
      </c>
      <c r="AV444" s="172">
        <v>6.54E-2</v>
      </c>
      <c r="AW444" s="173">
        <v>0</v>
      </c>
      <c r="AX444" s="172">
        <v>0</v>
      </c>
      <c r="AY444" s="173">
        <v>0</v>
      </c>
      <c r="AZ444" s="172">
        <v>-0.05</v>
      </c>
      <c r="BA444" s="173">
        <v>-1</v>
      </c>
      <c r="BB444" s="172">
        <v>6.54E-2</v>
      </c>
      <c r="BC444" s="173">
        <v>0</v>
      </c>
      <c r="BE444" s="169">
        <v>0</v>
      </c>
      <c r="BF444" s="169">
        <v>0</v>
      </c>
      <c r="BG444" s="169">
        <v>0</v>
      </c>
      <c r="BH444" s="169">
        <v>6.54E-2</v>
      </c>
      <c r="BI444" s="169">
        <v>0</v>
      </c>
      <c r="BJ444" s="169">
        <v>0</v>
      </c>
      <c r="BK444" s="169">
        <v>0</v>
      </c>
      <c r="BL444" s="169">
        <v>0</v>
      </c>
      <c r="BM444" s="169">
        <v>0</v>
      </c>
      <c r="BN444" s="169">
        <v>0</v>
      </c>
      <c r="BO444" s="169">
        <v>0</v>
      </c>
      <c r="BP444" s="169">
        <v>0</v>
      </c>
      <c r="BQ444" s="174">
        <v>6.54E-2</v>
      </c>
    </row>
    <row r="445" spans="11:69" x14ac:dyDescent="0.25">
      <c r="K445" s="165" t="s">
        <v>315</v>
      </c>
      <c r="N445" s="57" t="s">
        <v>984</v>
      </c>
      <c r="V445" s="57" t="s">
        <v>902</v>
      </c>
      <c r="W445" s="57" t="s">
        <v>907</v>
      </c>
      <c r="X445" s="57">
        <v>420</v>
      </c>
      <c r="AB445" s="166" t="s">
        <v>378</v>
      </c>
      <c r="AC445" s="209">
        <v>821476</v>
      </c>
      <c r="AD445" s="210" t="s">
        <v>985</v>
      </c>
      <c r="AE445" s="169">
        <v>0</v>
      </c>
      <c r="AF445" s="38">
        <v>0</v>
      </c>
      <c r="AG445" s="38">
        <v>0</v>
      </c>
      <c r="AH445" s="170">
        <v>0</v>
      </c>
      <c r="AI445" s="171">
        <v>0</v>
      </c>
      <c r="AJ445" s="172">
        <v>0</v>
      </c>
      <c r="AK445" s="151">
        <v>0</v>
      </c>
      <c r="AL445" s="172">
        <v>0</v>
      </c>
      <c r="AM445" s="211">
        <v>0</v>
      </c>
      <c r="AN445" s="171">
        <v>0</v>
      </c>
      <c r="AO445" s="170">
        <v>0</v>
      </c>
      <c r="AP445" s="170">
        <v>0</v>
      </c>
      <c r="AQ445" s="170">
        <v>3.2000000000000002E-3</v>
      </c>
      <c r="AR445" s="172">
        <v>3.2000000000000002E-3</v>
      </c>
      <c r="AS445" s="173">
        <v>0</v>
      </c>
      <c r="AT445" s="172">
        <v>3.2000000000000002E-3</v>
      </c>
      <c r="AU445" s="173">
        <v>0</v>
      </c>
      <c r="AV445" s="172">
        <v>3.2000000000000002E-3</v>
      </c>
      <c r="AW445" s="173">
        <v>0</v>
      </c>
      <c r="AX445" s="172">
        <v>0</v>
      </c>
      <c r="AY445" s="173">
        <v>0</v>
      </c>
      <c r="AZ445" s="172">
        <v>0</v>
      </c>
      <c r="BA445" s="173">
        <v>0</v>
      </c>
      <c r="BB445" s="172">
        <v>3.2000000000000002E-3</v>
      </c>
      <c r="BC445" s="173">
        <v>0</v>
      </c>
      <c r="BE445" s="169">
        <v>3.2000000000000002E-3</v>
      </c>
      <c r="BF445" s="169">
        <v>0</v>
      </c>
      <c r="BG445" s="169">
        <v>0</v>
      </c>
      <c r="BH445" s="169">
        <v>0</v>
      </c>
      <c r="BI445" s="169">
        <v>0</v>
      </c>
      <c r="BJ445" s="169">
        <v>0</v>
      </c>
      <c r="BK445" s="169">
        <v>0</v>
      </c>
      <c r="BL445" s="169">
        <v>0</v>
      </c>
      <c r="BM445" s="169">
        <v>0</v>
      </c>
      <c r="BN445" s="169">
        <v>0</v>
      </c>
      <c r="BO445" s="169">
        <v>0</v>
      </c>
      <c r="BP445" s="169">
        <v>0</v>
      </c>
      <c r="BQ445" s="174">
        <v>3.2000000000000002E-3</v>
      </c>
    </row>
    <row r="446" spans="11:69" x14ac:dyDescent="0.25">
      <c r="K446" s="165" t="s">
        <v>315</v>
      </c>
      <c r="N446" s="57" t="s">
        <v>986</v>
      </c>
      <c r="V446" s="57" t="s">
        <v>902</v>
      </c>
      <c r="W446" s="57" t="s">
        <v>907</v>
      </c>
      <c r="X446" s="57">
        <v>420</v>
      </c>
      <c r="AB446" s="166" t="s">
        <v>378</v>
      </c>
      <c r="AC446" s="209">
        <v>821650</v>
      </c>
      <c r="AD446" s="210" t="s">
        <v>987</v>
      </c>
      <c r="AE446" s="169">
        <v>3670</v>
      </c>
      <c r="AF446" s="38">
        <v>3921</v>
      </c>
      <c r="AG446" s="38">
        <v>3899</v>
      </c>
      <c r="AH446" s="170">
        <v>0</v>
      </c>
      <c r="AI446" s="171">
        <v>1354</v>
      </c>
      <c r="AJ446" s="172">
        <v>4062</v>
      </c>
      <c r="AK446" s="151">
        <v>3008</v>
      </c>
      <c r="AL446" s="172">
        <v>3609.6000000000004</v>
      </c>
      <c r="AM446" s="211">
        <v>0</v>
      </c>
      <c r="AN446" s="171">
        <v>3008</v>
      </c>
      <c r="AO446" s="170">
        <v>4049.1428571428601</v>
      </c>
      <c r="AP446" s="170">
        <v>0</v>
      </c>
      <c r="AQ446" s="170">
        <v>0</v>
      </c>
      <c r="AR446" s="172">
        <v>-4062</v>
      </c>
      <c r="AS446" s="173">
        <v>-1</v>
      </c>
      <c r="AT446" s="172">
        <v>0</v>
      </c>
      <c r="AU446" s="173">
        <v>0</v>
      </c>
      <c r="AV446" s="172">
        <v>-3899</v>
      </c>
      <c r="AW446" s="173">
        <v>-1</v>
      </c>
      <c r="AX446" s="172">
        <v>-4062</v>
      </c>
      <c r="AY446" s="173">
        <v>-1</v>
      </c>
      <c r="AZ446" s="172">
        <v>0</v>
      </c>
      <c r="BA446" s="173">
        <v>0</v>
      </c>
      <c r="BB446" s="172">
        <v>0</v>
      </c>
      <c r="BC446" s="173">
        <v>0</v>
      </c>
      <c r="BE446" s="169">
        <v>0</v>
      </c>
      <c r="BF446" s="169">
        <v>0</v>
      </c>
      <c r="BG446" s="169">
        <v>0</v>
      </c>
      <c r="BH446" s="169">
        <v>0</v>
      </c>
      <c r="BI446" s="169">
        <v>0</v>
      </c>
      <c r="BJ446" s="169">
        <v>0</v>
      </c>
      <c r="BK446" s="169">
        <v>0</v>
      </c>
      <c r="BL446" s="169">
        <v>0</v>
      </c>
      <c r="BM446" s="169">
        <v>0</v>
      </c>
      <c r="BN446" s="169">
        <v>0</v>
      </c>
      <c r="BO446" s="169">
        <v>0</v>
      </c>
      <c r="BP446" s="169">
        <v>0</v>
      </c>
      <c r="BQ446" s="174">
        <v>0</v>
      </c>
    </row>
    <row r="447" spans="11:69" x14ac:dyDescent="0.25">
      <c r="K447" s="165" t="s">
        <v>315</v>
      </c>
      <c r="N447" s="57" t="s">
        <v>988</v>
      </c>
      <c r="V447" s="57" t="s">
        <v>902</v>
      </c>
      <c r="W447" s="57" t="s">
        <v>907</v>
      </c>
      <c r="X447" s="57">
        <v>420</v>
      </c>
      <c r="AB447" s="166" t="s">
        <v>378</v>
      </c>
      <c r="AC447" s="209">
        <v>821651</v>
      </c>
      <c r="AD447" s="210" t="s">
        <v>989</v>
      </c>
      <c r="AE447" s="169">
        <v>19178</v>
      </c>
      <c r="AF447" s="38">
        <v>21811</v>
      </c>
      <c r="AG447" s="38">
        <v>20742</v>
      </c>
      <c r="AH447" s="170">
        <v>0</v>
      </c>
      <c r="AI447" s="171">
        <v>3099</v>
      </c>
      <c r="AJ447" s="172">
        <v>9297</v>
      </c>
      <c r="AK447" s="151">
        <v>12970</v>
      </c>
      <c r="AL447" s="172">
        <v>15564</v>
      </c>
      <c r="AM447" s="211">
        <v>0</v>
      </c>
      <c r="AN447" s="171">
        <v>12970</v>
      </c>
      <c r="AO447" s="170">
        <v>14192.5714285714</v>
      </c>
      <c r="AP447" s="170">
        <v>0</v>
      </c>
      <c r="AQ447" s="170">
        <v>0</v>
      </c>
      <c r="AR447" s="172">
        <v>-9297</v>
      </c>
      <c r="AS447" s="173">
        <v>-1</v>
      </c>
      <c r="AT447" s="172">
        <v>0</v>
      </c>
      <c r="AU447" s="173">
        <v>0</v>
      </c>
      <c r="AV447" s="172">
        <v>-20742</v>
      </c>
      <c r="AW447" s="173">
        <v>-1</v>
      </c>
      <c r="AX447" s="172">
        <v>-9297</v>
      </c>
      <c r="AY447" s="173">
        <v>-1</v>
      </c>
      <c r="AZ447" s="172">
        <v>0</v>
      </c>
      <c r="BA447" s="173">
        <v>0</v>
      </c>
      <c r="BB447" s="172">
        <v>0</v>
      </c>
      <c r="BC447" s="173">
        <v>0</v>
      </c>
      <c r="BE447" s="169">
        <v>0</v>
      </c>
      <c r="BF447" s="169">
        <v>0</v>
      </c>
      <c r="BG447" s="169">
        <v>0</v>
      </c>
      <c r="BH447" s="169">
        <v>0</v>
      </c>
      <c r="BI447" s="169">
        <v>0</v>
      </c>
      <c r="BJ447" s="169">
        <v>0</v>
      </c>
      <c r="BK447" s="169">
        <v>0</v>
      </c>
      <c r="BL447" s="169">
        <v>0</v>
      </c>
      <c r="BM447" s="169">
        <v>0</v>
      </c>
      <c r="BN447" s="169">
        <v>0</v>
      </c>
      <c r="BO447" s="169">
        <v>0</v>
      </c>
      <c r="BP447" s="169">
        <v>0</v>
      </c>
      <c r="BQ447" s="174">
        <v>0</v>
      </c>
    </row>
    <row r="448" spans="11:69" x14ac:dyDescent="0.25">
      <c r="K448" s="165" t="s">
        <v>315</v>
      </c>
      <c r="N448" s="57" t="s">
        <v>990</v>
      </c>
      <c r="V448" s="57" t="s">
        <v>902</v>
      </c>
      <c r="W448" s="57" t="s">
        <v>907</v>
      </c>
      <c r="X448" s="57">
        <v>420</v>
      </c>
      <c r="AB448" s="166" t="s">
        <v>378</v>
      </c>
      <c r="AC448" s="209">
        <v>821665</v>
      </c>
      <c r="AD448" s="210" t="s">
        <v>991</v>
      </c>
      <c r="AE448" s="169">
        <v>3882</v>
      </c>
      <c r="AF448" s="38">
        <v>4142</v>
      </c>
      <c r="AG448" s="38">
        <v>4117</v>
      </c>
      <c r="AH448" s="170">
        <v>0</v>
      </c>
      <c r="AI448" s="171">
        <v>1442</v>
      </c>
      <c r="AJ448" s="172">
        <v>4326</v>
      </c>
      <c r="AK448" s="151">
        <v>3190</v>
      </c>
      <c r="AL448" s="172">
        <v>3828</v>
      </c>
      <c r="AM448" s="211">
        <v>0</v>
      </c>
      <c r="AN448" s="171">
        <v>3190</v>
      </c>
      <c r="AO448" s="170">
        <v>4302.8571428571404</v>
      </c>
      <c r="AP448" s="170">
        <v>0</v>
      </c>
      <c r="AQ448" s="170">
        <v>0</v>
      </c>
      <c r="AR448" s="172">
        <v>-4326</v>
      </c>
      <c r="AS448" s="173">
        <v>-1</v>
      </c>
      <c r="AT448" s="172">
        <v>0</v>
      </c>
      <c r="AU448" s="173">
        <v>0</v>
      </c>
      <c r="AV448" s="172">
        <v>-4117</v>
      </c>
      <c r="AW448" s="173">
        <v>-1</v>
      </c>
      <c r="AX448" s="172">
        <v>-4326</v>
      </c>
      <c r="AY448" s="173">
        <v>-1</v>
      </c>
      <c r="AZ448" s="172">
        <v>0</v>
      </c>
      <c r="BA448" s="173">
        <v>0</v>
      </c>
      <c r="BB448" s="172">
        <v>0</v>
      </c>
      <c r="BC448" s="173">
        <v>0</v>
      </c>
      <c r="BE448" s="169">
        <v>0</v>
      </c>
      <c r="BF448" s="169">
        <v>0</v>
      </c>
      <c r="BG448" s="169">
        <v>0</v>
      </c>
      <c r="BH448" s="169">
        <v>0</v>
      </c>
      <c r="BI448" s="169">
        <v>0</v>
      </c>
      <c r="BJ448" s="169">
        <v>0</v>
      </c>
      <c r="BK448" s="169">
        <v>0</v>
      </c>
      <c r="BL448" s="169">
        <v>0</v>
      </c>
      <c r="BM448" s="169">
        <v>0</v>
      </c>
      <c r="BN448" s="169">
        <v>0</v>
      </c>
      <c r="BO448" s="169">
        <v>0</v>
      </c>
      <c r="BP448" s="169">
        <v>0</v>
      </c>
      <c r="BQ448" s="174">
        <v>0</v>
      </c>
    </row>
    <row r="449" spans="11:69" x14ac:dyDescent="0.25">
      <c r="K449" s="165" t="s">
        <v>315</v>
      </c>
      <c r="N449" s="57" t="s">
        <v>992</v>
      </c>
      <c r="V449" s="57" t="s">
        <v>902</v>
      </c>
      <c r="W449" s="57" t="s">
        <v>907</v>
      </c>
      <c r="X449" s="57">
        <v>420</v>
      </c>
      <c r="AB449" s="166" t="s">
        <v>378</v>
      </c>
      <c r="AC449" s="209">
        <v>821666</v>
      </c>
      <c r="AD449" s="210" t="s">
        <v>993</v>
      </c>
      <c r="AE449" s="169">
        <v>24543</v>
      </c>
      <c r="AF449" s="38">
        <v>26429</v>
      </c>
      <c r="AG449" s="38">
        <v>26516</v>
      </c>
      <c r="AH449" s="170">
        <v>0</v>
      </c>
      <c r="AI449" s="171">
        <v>3607</v>
      </c>
      <c r="AJ449" s="172">
        <v>10821</v>
      </c>
      <c r="AK449" s="151">
        <v>16127</v>
      </c>
      <c r="AL449" s="172">
        <v>19352.400000000001</v>
      </c>
      <c r="AM449" s="211">
        <v>0</v>
      </c>
      <c r="AN449" s="171">
        <v>16127</v>
      </c>
      <c r="AO449" s="170">
        <v>17257.714285714301</v>
      </c>
      <c r="AP449" s="170">
        <v>0</v>
      </c>
      <c r="AQ449" s="170">
        <v>0</v>
      </c>
      <c r="AR449" s="172">
        <v>-10821</v>
      </c>
      <c r="AS449" s="173">
        <v>-1</v>
      </c>
      <c r="AT449" s="172">
        <v>0</v>
      </c>
      <c r="AU449" s="173">
        <v>0</v>
      </c>
      <c r="AV449" s="172">
        <v>-26516</v>
      </c>
      <c r="AW449" s="173">
        <v>-1</v>
      </c>
      <c r="AX449" s="172">
        <v>-10821</v>
      </c>
      <c r="AY449" s="173">
        <v>-1</v>
      </c>
      <c r="AZ449" s="172">
        <v>0</v>
      </c>
      <c r="BA449" s="173">
        <v>0</v>
      </c>
      <c r="BB449" s="172">
        <v>0</v>
      </c>
      <c r="BC449" s="173">
        <v>0</v>
      </c>
      <c r="BE449" s="169">
        <v>0</v>
      </c>
      <c r="BF449" s="169">
        <v>0</v>
      </c>
      <c r="BG449" s="169">
        <v>0</v>
      </c>
      <c r="BH449" s="169">
        <v>0</v>
      </c>
      <c r="BI449" s="169">
        <v>0</v>
      </c>
      <c r="BJ449" s="169">
        <v>0</v>
      </c>
      <c r="BK449" s="169">
        <v>0</v>
      </c>
      <c r="BL449" s="169">
        <v>0</v>
      </c>
      <c r="BM449" s="169">
        <v>0</v>
      </c>
      <c r="BN449" s="169">
        <v>0</v>
      </c>
      <c r="BO449" s="169">
        <v>0</v>
      </c>
      <c r="BP449" s="169">
        <v>0</v>
      </c>
      <c r="BQ449" s="174">
        <v>0</v>
      </c>
    </row>
    <row r="450" spans="11:69" x14ac:dyDescent="0.25">
      <c r="K450" s="165" t="s">
        <v>315</v>
      </c>
      <c r="N450" s="57" t="s">
        <v>994</v>
      </c>
      <c r="V450" s="57" t="s">
        <v>902</v>
      </c>
      <c r="W450" s="57" t="s">
        <v>907</v>
      </c>
      <c r="X450" s="57">
        <v>420</v>
      </c>
      <c r="AB450" s="166" t="s">
        <v>378</v>
      </c>
      <c r="AC450" s="209">
        <v>821670</v>
      </c>
      <c r="AD450" s="210" t="s">
        <v>995</v>
      </c>
      <c r="AE450" s="169">
        <v>94884195.079999998</v>
      </c>
      <c r="AF450" s="38">
        <v>104534155.90000001</v>
      </c>
      <c r="AG450" s="38">
        <v>117089029.56</v>
      </c>
      <c r="AH450" s="170">
        <v>0</v>
      </c>
      <c r="AI450" s="171">
        <v>45221151.590000004</v>
      </c>
      <c r="AJ450" s="172">
        <v>135663454.77000001</v>
      </c>
      <c r="AK450" s="151">
        <v>98953645.270000011</v>
      </c>
      <c r="AL450" s="172">
        <v>118744374.324</v>
      </c>
      <c r="AM450" s="211">
        <v>0</v>
      </c>
      <c r="AN450" s="171">
        <v>98953645.270000011</v>
      </c>
      <c r="AO450" s="170">
        <v>134179524.61714301</v>
      </c>
      <c r="AP450" s="170">
        <v>0</v>
      </c>
      <c r="AQ450" s="170">
        <v>0</v>
      </c>
      <c r="AR450" s="172">
        <v>-135663454.77000001</v>
      </c>
      <c r="AS450" s="173">
        <v>-1</v>
      </c>
      <c r="AT450" s="172">
        <v>0</v>
      </c>
      <c r="AU450" s="173">
        <v>0</v>
      </c>
      <c r="AV450" s="172">
        <v>-117089029.56</v>
      </c>
      <c r="AW450" s="173">
        <v>-1</v>
      </c>
      <c r="AX450" s="172">
        <v>-135663454.77000001</v>
      </c>
      <c r="AY450" s="173">
        <v>-1</v>
      </c>
      <c r="AZ450" s="172">
        <v>0</v>
      </c>
      <c r="BA450" s="173">
        <v>0</v>
      </c>
      <c r="BB450" s="172">
        <v>0</v>
      </c>
      <c r="BC450" s="173">
        <v>0</v>
      </c>
      <c r="BE450" s="169">
        <v>0</v>
      </c>
      <c r="BF450" s="169">
        <v>0</v>
      </c>
      <c r="BG450" s="169">
        <v>0</v>
      </c>
      <c r="BH450" s="169">
        <v>0</v>
      </c>
      <c r="BI450" s="169">
        <v>0</v>
      </c>
      <c r="BJ450" s="169">
        <v>0</v>
      </c>
      <c r="BK450" s="169">
        <v>0</v>
      </c>
      <c r="BL450" s="169">
        <v>0</v>
      </c>
      <c r="BM450" s="169">
        <v>0</v>
      </c>
      <c r="BN450" s="169">
        <v>0</v>
      </c>
      <c r="BO450" s="169">
        <v>0</v>
      </c>
      <c r="BP450" s="169">
        <v>0</v>
      </c>
      <c r="BQ450" s="174">
        <v>0</v>
      </c>
    </row>
    <row r="451" spans="11:69" x14ac:dyDescent="0.25">
      <c r="K451" s="165" t="s">
        <v>315</v>
      </c>
      <c r="N451" s="57" t="s">
        <v>996</v>
      </c>
      <c r="V451" s="57" t="s">
        <v>902</v>
      </c>
      <c r="W451" s="57" t="s">
        <v>907</v>
      </c>
      <c r="X451" s="57">
        <v>420</v>
      </c>
      <c r="AB451" s="166" t="s">
        <v>378</v>
      </c>
      <c r="AC451" s="209">
        <v>821671</v>
      </c>
      <c r="AD451" s="210" t="s">
        <v>997</v>
      </c>
      <c r="AE451" s="169">
        <v>597252659.0200001</v>
      </c>
      <c r="AF451" s="38">
        <v>677851479.94000006</v>
      </c>
      <c r="AG451" s="38">
        <v>760503758.27999997</v>
      </c>
      <c r="AH451" s="170">
        <v>0</v>
      </c>
      <c r="AI451" s="171">
        <v>112085320.63</v>
      </c>
      <c r="AJ451" s="172">
        <v>336255961.88999999</v>
      </c>
      <c r="AK451" s="151">
        <v>502865429.88</v>
      </c>
      <c r="AL451" s="172">
        <v>603438515.85599995</v>
      </c>
      <c r="AM451" s="211">
        <v>0</v>
      </c>
      <c r="AN451" s="171">
        <v>502865429.88</v>
      </c>
      <c r="AO451" s="170">
        <v>538882196.53714299</v>
      </c>
      <c r="AP451" s="170">
        <v>0</v>
      </c>
      <c r="AQ451" s="170">
        <v>0</v>
      </c>
      <c r="AR451" s="172">
        <v>-336255961.88999999</v>
      </c>
      <c r="AS451" s="173">
        <v>-1</v>
      </c>
      <c r="AT451" s="172">
        <v>0</v>
      </c>
      <c r="AU451" s="173">
        <v>0</v>
      </c>
      <c r="AV451" s="172">
        <v>-760503758.27999997</v>
      </c>
      <c r="AW451" s="173">
        <v>-1</v>
      </c>
      <c r="AX451" s="172">
        <v>-336255961.88999999</v>
      </c>
      <c r="AY451" s="173">
        <v>-1</v>
      </c>
      <c r="AZ451" s="172">
        <v>0</v>
      </c>
      <c r="BA451" s="173">
        <v>0</v>
      </c>
      <c r="BB451" s="172">
        <v>0</v>
      </c>
      <c r="BC451" s="173">
        <v>0</v>
      </c>
      <c r="BE451" s="169">
        <v>0</v>
      </c>
      <c r="BF451" s="169">
        <v>0</v>
      </c>
      <c r="BG451" s="169">
        <v>0</v>
      </c>
      <c r="BH451" s="169">
        <v>0</v>
      </c>
      <c r="BI451" s="169">
        <v>0</v>
      </c>
      <c r="BJ451" s="169">
        <v>0</v>
      </c>
      <c r="BK451" s="169">
        <v>0</v>
      </c>
      <c r="BL451" s="169">
        <v>0</v>
      </c>
      <c r="BM451" s="169">
        <v>0</v>
      </c>
      <c r="BN451" s="169">
        <v>0</v>
      </c>
      <c r="BO451" s="169">
        <v>0</v>
      </c>
      <c r="BP451" s="169">
        <v>0</v>
      </c>
      <c r="BQ451" s="174">
        <v>0</v>
      </c>
    </row>
    <row r="452" spans="11:69" x14ac:dyDescent="0.25">
      <c r="K452" s="165" t="s">
        <v>315</v>
      </c>
      <c r="N452" s="57" t="s">
        <v>998</v>
      </c>
      <c r="V452" s="57" t="s">
        <v>902</v>
      </c>
      <c r="W452" s="57" t="s">
        <v>907</v>
      </c>
      <c r="X452" s="57">
        <v>420</v>
      </c>
      <c r="AB452" s="166" t="s">
        <v>378</v>
      </c>
      <c r="AC452" s="209">
        <v>823476</v>
      </c>
      <c r="AD452" s="210" t="s">
        <v>999</v>
      </c>
      <c r="AE452" s="169">
        <v>0</v>
      </c>
      <c r="AF452" s="38">
        <v>0</v>
      </c>
      <c r="AG452" s="38">
        <v>0</v>
      </c>
      <c r="AH452" s="170">
        <v>0</v>
      </c>
      <c r="AI452" s="171">
        <v>0</v>
      </c>
      <c r="AJ452" s="172">
        <v>0</v>
      </c>
      <c r="AK452" s="151">
        <v>0</v>
      </c>
      <c r="AL452" s="172">
        <v>0</v>
      </c>
      <c r="AM452" s="211">
        <v>0</v>
      </c>
      <c r="AN452" s="171">
        <v>0</v>
      </c>
      <c r="AO452" s="170">
        <v>0</v>
      </c>
      <c r="AP452" s="170">
        <v>0</v>
      </c>
      <c r="AQ452" s="170">
        <v>1.4999999999999999E-2</v>
      </c>
      <c r="AR452" s="172">
        <v>1.4999999999999999E-2</v>
      </c>
      <c r="AS452" s="173">
        <v>0</v>
      </c>
      <c r="AT452" s="172">
        <v>1.4999999999999999E-2</v>
      </c>
      <c r="AU452" s="173">
        <v>0</v>
      </c>
      <c r="AV452" s="172">
        <v>1.4999999999999999E-2</v>
      </c>
      <c r="AW452" s="173">
        <v>0</v>
      </c>
      <c r="AX452" s="172">
        <v>0</v>
      </c>
      <c r="AY452" s="173">
        <v>0</v>
      </c>
      <c r="AZ452" s="172">
        <v>0</v>
      </c>
      <c r="BA452" s="173">
        <v>0</v>
      </c>
      <c r="BB452" s="172">
        <v>1.4999999999999999E-2</v>
      </c>
      <c r="BC452" s="173">
        <v>0</v>
      </c>
      <c r="BE452" s="169">
        <v>0</v>
      </c>
      <c r="BF452" s="169">
        <v>0</v>
      </c>
      <c r="BG452" s="169">
        <v>0</v>
      </c>
      <c r="BH452" s="169">
        <v>1.4999999999999999E-2</v>
      </c>
      <c r="BI452" s="169">
        <v>0</v>
      </c>
      <c r="BJ452" s="169">
        <v>0</v>
      </c>
      <c r="BK452" s="169">
        <v>0</v>
      </c>
      <c r="BL452" s="169">
        <v>0</v>
      </c>
      <c r="BM452" s="169">
        <v>0</v>
      </c>
      <c r="BN452" s="169">
        <v>0</v>
      </c>
      <c r="BO452" s="169">
        <v>0</v>
      </c>
      <c r="BP452" s="169">
        <v>0</v>
      </c>
      <c r="BQ452" s="174">
        <v>1.4999999999999999E-2</v>
      </c>
    </row>
    <row r="453" spans="11:69" x14ac:dyDescent="0.25">
      <c r="K453" s="165" t="s">
        <v>315</v>
      </c>
      <c r="N453" s="57" t="s">
        <v>1000</v>
      </c>
      <c r="V453" s="57" t="s">
        <v>902</v>
      </c>
      <c r="W453" s="57" t="s">
        <v>907</v>
      </c>
      <c r="X453" s="57">
        <v>420</v>
      </c>
      <c r="AB453" s="166" t="s">
        <v>378</v>
      </c>
      <c r="AC453" s="209">
        <v>824452</v>
      </c>
      <c r="AD453" s="210" t="s">
        <v>1001</v>
      </c>
      <c r="AE453" s="169">
        <v>0</v>
      </c>
      <c r="AF453" s="38">
        <v>0</v>
      </c>
      <c r="AG453" s="38">
        <v>0</v>
      </c>
      <c r="AH453" s="170">
        <v>0</v>
      </c>
      <c r="AI453" s="171">
        <v>0</v>
      </c>
      <c r="AJ453" s="172">
        <v>0</v>
      </c>
      <c r="AK453" s="151">
        <v>0</v>
      </c>
      <c r="AL453" s="172">
        <v>0</v>
      </c>
      <c r="AM453" s="211">
        <v>0</v>
      </c>
      <c r="AN453" s="171">
        <v>0</v>
      </c>
      <c r="AO453" s="170">
        <v>0</v>
      </c>
      <c r="AP453" s="170">
        <v>0</v>
      </c>
      <c r="AQ453" s="170">
        <v>6.54E-2</v>
      </c>
      <c r="AR453" s="172">
        <v>6.54E-2</v>
      </c>
      <c r="AS453" s="173">
        <v>0</v>
      </c>
      <c r="AT453" s="172">
        <v>6.54E-2</v>
      </c>
      <c r="AU453" s="173">
        <v>0</v>
      </c>
      <c r="AV453" s="172">
        <v>6.54E-2</v>
      </c>
      <c r="AW453" s="173">
        <v>0</v>
      </c>
      <c r="AX453" s="172">
        <v>0</v>
      </c>
      <c r="AY453" s="173">
        <v>0</v>
      </c>
      <c r="AZ453" s="172">
        <v>0</v>
      </c>
      <c r="BA453" s="173">
        <v>0</v>
      </c>
      <c r="BB453" s="172">
        <v>6.54E-2</v>
      </c>
      <c r="BC453" s="173">
        <v>0</v>
      </c>
      <c r="BE453" s="169">
        <v>0</v>
      </c>
      <c r="BF453" s="169">
        <v>0</v>
      </c>
      <c r="BG453" s="169">
        <v>0</v>
      </c>
      <c r="BH453" s="169">
        <v>6.54E-2</v>
      </c>
      <c r="BI453" s="169">
        <v>0</v>
      </c>
      <c r="BJ453" s="169">
        <v>0</v>
      </c>
      <c r="BK453" s="169">
        <v>0</v>
      </c>
      <c r="BL453" s="169">
        <v>0</v>
      </c>
      <c r="BM453" s="169">
        <v>0</v>
      </c>
      <c r="BN453" s="169">
        <v>0</v>
      </c>
      <c r="BO453" s="169">
        <v>0</v>
      </c>
      <c r="BP453" s="169">
        <v>0</v>
      </c>
      <c r="BQ453" s="174">
        <v>6.54E-2</v>
      </c>
    </row>
    <row r="454" spans="11:69" x14ac:dyDescent="0.25">
      <c r="K454" s="165" t="s">
        <v>315</v>
      </c>
      <c r="N454" s="57" t="s">
        <v>1002</v>
      </c>
      <c r="V454" s="57" t="s">
        <v>902</v>
      </c>
      <c r="W454" s="57" t="s">
        <v>907</v>
      </c>
      <c r="X454" s="57">
        <v>420</v>
      </c>
      <c r="AB454" s="166" t="s">
        <v>378</v>
      </c>
      <c r="AC454" s="209">
        <v>824453</v>
      </c>
      <c r="AD454" s="210" t="s">
        <v>1003</v>
      </c>
      <c r="AE454" s="169">
        <v>0</v>
      </c>
      <c r="AF454" s="38">
        <v>0</v>
      </c>
      <c r="AG454" s="38">
        <v>0</v>
      </c>
      <c r="AH454" s="170">
        <v>0</v>
      </c>
      <c r="AI454" s="171">
        <v>0</v>
      </c>
      <c r="AJ454" s="172">
        <v>0</v>
      </c>
      <c r="AK454" s="151">
        <v>0</v>
      </c>
      <c r="AL454" s="172">
        <v>0</v>
      </c>
      <c r="AM454" s="211">
        <v>0</v>
      </c>
      <c r="AN454" s="171">
        <v>0</v>
      </c>
      <c r="AO454" s="170">
        <v>0</v>
      </c>
      <c r="AP454" s="170">
        <v>0</v>
      </c>
      <c r="AQ454" s="170">
        <v>6.54E-2</v>
      </c>
      <c r="AR454" s="172">
        <v>6.54E-2</v>
      </c>
      <c r="AS454" s="173">
        <v>0</v>
      </c>
      <c r="AT454" s="172">
        <v>6.54E-2</v>
      </c>
      <c r="AU454" s="173">
        <v>0</v>
      </c>
      <c r="AV454" s="172">
        <v>6.54E-2</v>
      </c>
      <c r="AW454" s="173">
        <v>0</v>
      </c>
      <c r="AX454" s="172">
        <v>0</v>
      </c>
      <c r="AY454" s="173">
        <v>0</v>
      </c>
      <c r="AZ454" s="172">
        <v>0</v>
      </c>
      <c r="BA454" s="173">
        <v>0</v>
      </c>
      <c r="BB454" s="172">
        <v>6.54E-2</v>
      </c>
      <c r="BC454" s="173">
        <v>0</v>
      </c>
      <c r="BE454" s="169">
        <v>0</v>
      </c>
      <c r="BF454" s="169">
        <v>0</v>
      </c>
      <c r="BG454" s="169">
        <v>0</v>
      </c>
      <c r="BH454" s="169">
        <v>6.54E-2</v>
      </c>
      <c r="BI454" s="169">
        <v>0</v>
      </c>
      <c r="BJ454" s="169">
        <v>0</v>
      </c>
      <c r="BK454" s="169">
        <v>0</v>
      </c>
      <c r="BL454" s="169">
        <v>0</v>
      </c>
      <c r="BM454" s="169">
        <v>0</v>
      </c>
      <c r="BN454" s="169">
        <v>0</v>
      </c>
      <c r="BO454" s="169">
        <v>0</v>
      </c>
      <c r="BP454" s="169">
        <v>0</v>
      </c>
      <c r="BQ454" s="174">
        <v>6.54E-2</v>
      </c>
    </row>
    <row r="455" spans="11:69" x14ac:dyDescent="0.25">
      <c r="K455" s="165" t="s">
        <v>315</v>
      </c>
      <c r="N455" s="57" t="s">
        <v>1004</v>
      </c>
      <c r="V455" s="57" t="s">
        <v>902</v>
      </c>
      <c r="W455" s="57" t="s">
        <v>907</v>
      </c>
      <c r="X455" s="57">
        <v>420</v>
      </c>
      <c r="AB455" s="166" t="s">
        <v>378</v>
      </c>
      <c r="AC455" s="209">
        <v>824455</v>
      </c>
      <c r="AD455" s="210" t="s">
        <v>1005</v>
      </c>
      <c r="AE455" s="169">
        <v>0</v>
      </c>
      <c r="AF455" s="38">
        <v>0</v>
      </c>
      <c r="AG455" s="38">
        <v>0</v>
      </c>
      <c r="AH455" s="170">
        <v>0</v>
      </c>
      <c r="AI455" s="171">
        <v>0</v>
      </c>
      <c r="AJ455" s="172">
        <v>0</v>
      </c>
      <c r="AK455" s="151">
        <v>0</v>
      </c>
      <c r="AL455" s="172">
        <v>0</v>
      </c>
      <c r="AM455" s="211">
        <v>0</v>
      </c>
      <c r="AN455" s="171">
        <v>0</v>
      </c>
      <c r="AO455" s="170">
        <v>0</v>
      </c>
      <c r="AP455" s="170">
        <v>0</v>
      </c>
      <c r="AQ455" s="170">
        <v>6.54E-2</v>
      </c>
      <c r="AR455" s="172">
        <v>6.54E-2</v>
      </c>
      <c r="AS455" s="173">
        <v>0</v>
      </c>
      <c r="AT455" s="172">
        <v>6.54E-2</v>
      </c>
      <c r="AU455" s="173">
        <v>0</v>
      </c>
      <c r="AV455" s="172">
        <v>6.54E-2</v>
      </c>
      <c r="AW455" s="173">
        <v>0</v>
      </c>
      <c r="AX455" s="172">
        <v>0</v>
      </c>
      <c r="AY455" s="173">
        <v>0</v>
      </c>
      <c r="AZ455" s="172">
        <v>0</v>
      </c>
      <c r="BA455" s="173">
        <v>0</v>
      </c>
      <c r="BB455" s="172">
        <v>6.54E-2</v>
      </c>
      <c r="BC455" s="173">
        <v>0</v>
      </c>
      <c r="BE455" s="169">
        <v>0</v>
      </c>
      <c r="BF455" s="169">
        <v>0</v>
      </c>
      <c r="BG455" s="169">
        <v>0</v>
      </c>
      <c r="BH455" s="169">
        <v>6.54E-2</v>
      </c>
      <c r="BI455" s="169">
        <v>0</v>
      </c>
      <c r="BJ455" s="169">
        <v>0</v>
      </c>
      <c r="BK455" s="169">
        <v>0</v>
      </c>
      <c r="BL455" s="169">
        <v>0</v>
      </c>
      <c r="BM455" s="169">
        <v>0</v>
      </c>
      <c r="BN455" s="169">
        <v>0</v>
      </c>
      <c r="BO455" s="169">
        <v>0</v>
      </c>
      <c r="BP455" s="169">
        <v>0</v>
      </c>
      <c r="BQ455" s="174">
        <v>6.54E-2</v>
      </c>
    </row>
    <row r="456" spans="11:69" x14ac:dyDescent="0.25">
      <c r="K456" s="165" t="s">
        <v>315</v>
      </c>
      <c r="N456" s="57" t="s">
        <v>1006</v>
      </c>
      <c r="V456" s="57" t="s">
        <v>902</v>
      </c>
      <c r="W456" s="57" t="s">
        <v>907</v>
      </c>
      <c r="X456" s="57">
        <v>420</v>
      </c>
      <c r="AB456" s="166" t="s">
        <v>378</v>
      </c>
      <c r="AC456" s="209">
        <v>824456</v>
      </c>
      <c r="AD456" s="210" t="s">
        <v>1007</v>
      </c>
      <c r="AE456" s="169">
        <v>0</v>
      </c>
      <c r="AF456" s="38">
        <v>0</v>
      </c>
      <c r="AG456" s="38">
        <v>0</v>
      </c>
      <c r="AH456" s="170">
        <v>0</v>
      </c>
      <c r="AI456" s="171">
        <v>0</v>
      </c>
      <c r="AJ456" s="172">
        <v>0</v>
      </c>
      <c r="AK456" s="151">
        <v>0</v>
      </c>
      <c r="AL456" s="172">
        <v>0</v>
      </c>
      <c r="AM456" s="211">
        <v>0</v>
      </c>
      <c r="AN456" s="171">
        <v>0</v>
      </c>
      <c r="AO456" s="170">
        <v>0</v>
      </c>
      <c r="AP456" s="170">
        <v>0</v>
      </c>
      <c r="AQ456" s="170">
        <v>6.54E-2</v>
      </c>
      <c r="AR456" s="172">
        <v>6.54E-2</v>
      </c>
      <c r="AS456" s="173">
        <v>0</v>
      </c>
      <c r="AT456" s="172">
        <v>6.54E-2</v>
      </c>
      <c r="AU456" s="173">
        <v>0</v>
      </c>
      <c r="AV456" s="172">
        <v>6.54E-2</v>
      </c>
      <c r="AW456" s="173">
        <v>0</v>
      </c>
      <c r="AX456" s="172">
        <v>0</v>
      </c>
      <c r="AY456" s="173">
        <v>0</v>
      </c>
      <c r="AZ456" s="172">
        <v>0</v>
      </c>
      <c r="BA456" s="173">
        <v>0</v>
      </c>
      <c r="BB456" s="172">
        <v>6.54E-2</v>
      </c>
      <c r="BC456" s="173">
        <v>0</v>
      </c>
      <c r="BE456" s="169">
        <v>0</v>
      </c>
      <c r="BF456" s="169">
        <v>0</v>
      </c>
      <c r="BG456" s="169">
        <v>0</v>
      </c>
      <c r="BH456" s="169">
        <v>6.54E-2</v>
      </c>
      <c r="BI456" s="169">
        <v>0</v>
      </c>
      <c r="BJ456" s="169">
        <v>0</v>
      </c>
      <c r="BK456" s="169">
        <v>0</v>
      </c>
      <c r="BL456" s="169">
        <v>0</v>
      </c>
      <c r="BM456" s="169">
        <v>0</v>
      </c>
      <c r="BN456" s="169">
        <v>0</v>
      </c>
      <c r="BO456" s="169">
        <v>0</v>
      </c>
      <c r="BP456" s="169">
        <v>0</v>
      </c>
      <c r="BQ456" s="174">
        <v>6.54E-2</v>
      </c>
    </row>
    <row r="457" spans="11:69" x14ac:dyDescent="0.25">
      <c r="K457" s="165" t="s">
        <v>315</v>
      </c>
      <c r="N457" s="57" t="s">
        <v>1008</v>
      </c>
      <c r="V457" s="57" t="s">
        <v>902</v>
      </c>
      <c r="W457" s="57" t="s">
        <v>907</v>
      </c>
      <c r="X457" s="57">
        <v>420</v>
      </c>
      <c r="AB457" s="166" t="s">
        <v>378</v>
      </c>
      <c r="AC457" s="209">
        <v>824459</v>
      </c>
      <c r="AD457" s="210" t="s">
        <v>1009</v>
      </c>
      <c r="AE457" s="169">
        <v>0</v>
      </c>
      <c r="AF457" s="38">
        <v>0</v>
      </c>
      <c r="AG457" s="38">
        <v>0</v>
      </c>
      <c r="AH457" s="170">
        <v>0</v>
      </c>
      <c r="AI457" s="171">
        <v>0</v>
      </c>
      <c r="AJ457" s="172">
        <v>0</v>
      </c>
      <c r="AK457" s="151">
        <v>0</v>
      </c>
      <c r="AL457" s="172">
        <v>0</v>
      </c>
      <c r="AM457" s="211">
        <v>0</v>
      </c>
      <c r="AN457" s="171">
        <v>0</v>
      </c>
      <c r="AO457" s="170">
        <v>0</v>
      </c>
      <c r="AP457" s="170">
        <v>0</v>
      </c>
      <c r="AQ457" s="170">
        <v>6.54E-2</v>
      </c>
      <c r="AR457" s="172">
        <v>6.54E-2</v>
      </c>
      <c r="AS457" s="173">
        <v>0</v>
      </c>
      <c r="AT457" s="172">
        <v>6.54E-2</v>
      </c>
      <c r="AU457" s="173">
        <v>0</v>
      </c>
      <c r="AV457" s="172">
        <v>6.54E-2</v>
      </c>
      <c r="AW457" s="173">
        <v>0</v>
      </c>
      <c r="AX457" s="172">
        <v>0</v>
      </c>
      <c r="AY457" s="173">
        <v>0</v>
      </c>
      <c r="AZ457" s="172">
        <v>0</v>
      </c>
      <c r="BA457" s="173">
        <v>0</v>
      </c>
      <c r="BB457" s="172">
        <v>6.54E-2</v>
      </c>
      <c r="BC457" s="173">
        <v>0</v>
      </c>
      <c r="BE457" s="169">
        <v>0</v>
      </c>
      <c r="BF457" s="169">
        <v>0</v>
      </c>
      <c r="BG457" s="169">
        <v>0</v>
      </c>
      <c r="BH457" s="169">
        <v>6.54E-2</v>
      </c>
      <c r="BI457" s="169">
        <v>0</v>
      </c>
      <c r="BJ457" s="169">
        <v>0</v>
      </c>
      <c r="BK457" s="169">
        <v>0</v>
      </c>
      <c r="BL457" s="169">
        <v>0</v>
      </c>
      <c r="BM457" s="169">
        <v>0</v>
      </c>
      <c r="BN457" s="169">
        <v>0</v>
      </c>
      <c r="BO457" s="169">
        <v>0</v>
      </c>
      <c r="BP457" s="169">
        <v>0</v>
      </c>
      <c r="BQ457" s="174">
        <v>6.54E-2</v>
      </c>
    </row>
    <row r="458" spans="11:69" x14ac:dyDescent="0.25">
      <c r="K458" s="165" t="s">
        <v>315</v>
      </c>
      <c r="N458" s="57" t="s">
        <v>1010</v>
      </c>
      <c r="V458" s="57" t="s">
        <v>902</v>
      </c>
      <c r="W458" s="57" t="s">
        <v>907</v>
      </c>
      <c r="X458" s="57">
        <v>420</v>
      </c>
      <c r="AB458" s="166" t="s">
        <v>378</v>
      </c>
      <c r="AC458" s="209">
        <v>824460</v>
      </c>
      <c r="AD458" s="210" t="s">
        <v>1011</v>
      </c>
      <c r="AE458" s="169">
        <v>0</v>
      </c>
      <c r="AF458" s="38">
        <v>0</v>
      </c>
      <c r="AG458" s="38">
        <v>0</v>
      </c>
      <c r="AH458" s="170">
        <v>0</v>
      </c>
      <c r="AI458" s="171">
        <v>0</v>
      </c>
      <c r="AJ458" s="172">
        <v>0</v>
      </c>
      <c r="AK458" s="151">
        <v>0</v>
      </c>
      <c r="AL458" s="172">
        <v>0</v>
      </c>
      <c r="AM458" s="211">
        <v>0</v>
      </c>
      <c r="AN458" s="171">
        <v>0</v>
      </c>
      <c r="AO458" s="170">
        <v>0</v>
      </c>
      <c r="AP458" s="170">
        <v>0</v>
      </c>
      <c r="AQ458" s="170">
        <v>6.54E-2</v>
      </c>
      <c r="AR458" s="172">
        <v>6.54E-2</v>
      </c>
      <c r="AS458" s="173">
        <v>0</v>
      </c>
      <c r="AT458" s="172">
        <v>6.54E-2</v>
      </c>
      <c r="AU458" s="173">
        <v>0</v>
      </c>
      <c r="AV458" s="172">
        <v>6.54E-2</v>
      </c>
      <c r="AW458" s="173">
        <v>0</v>
      </c>
      <c r="AX458" s="172">
        <v>0</v>
      </c>
      <c r="AY458" s="173">
        <v>0</v>
      </c>
      <c r="AZ458" s="172">
        <v>0</v>
      </c>
      <c r="BA458" s="173">
        <v>0</v>
      </c>
      <c r="BB458" s="172">
        <v>6.54E-2</v>
      </c>
      <c r="BC458" s="173">
        <v>0</v>
      </c>
      <c r="BE458" s="169">
        <v>0</v>
      </c>
      <c r="BF458" s="169">
        <v>0</v>
      </c>
      <c r="BG458" s="169">
        <v>0</v>
      </c>
      <c r="BH458" s="169">
        <v>6.54E-2</v>
      </c>
      <c r="BI458" s="169">
        <v>0</v>
      </c>
      <c r="BJ458" s="169">
        <v>0</v>
      </c>
      <c r="BK458" s="169">
        <v>0</v>
      </c>
      <c r="BL458" s="169">
        <v>0</v>
      </c>
      <c r="BM458" s="169">
        <v>0</v>
      </c>
      <c r="BN458" s="169">
        <v>0</v>
      </c>
      <c r="BO458" s="169">
        <v>0</v>
      </c>
      <c r="BP458" s="169">
        <v>0</v>
      </c>
      <c r="BQ458" s="174">
        <v>6.54E-2</v>
      </c>
    </row>
    <row r="459" spans="11:69" x14ac:dyDescent="0.25">
      <c r="K459" s="165" t="s">
        <v>315</v>
      </c>
      <c r="N459" s="57" t="s">
        <v>1012</v>
      </c>
      <c r="V459" s="57" t="s">
        <v>902</v>
      </c>
      <c r="W459" s="57" t="s">
        <v>907</v>
      </c>
      <c r="X459" s="57">
        <v>420</v>
      </c>
      <c r="AB459" s="166" t="s">
        <v>378</v>
      </c>
      <c r="AC459" s="209">
        <v>824467</v>
      </c>
      <c r="AD459" s="210" t="s">
        <v>1013</v>
      </c>
      <c r="AE459" s="169">
        <v>0</v>
      </c>
      <c r="AF459" s="38">
        <v>0</v>
      </c>
      <c r="AG459" s="38">
        <v>0</v>
      </c>
      <c r="AH459" s="170">
        <v>0.01</v>
      </c>
      <c r="AI459" s="171">
        <v>0</v>
      </c>
      <c r="AJ459" s="172">
        <v>0</v>
      </c>
      <c r="AK459" s="151">
        <v>0</v>
      </c>
      <c r="AL459" s="172">
        <v>0</v>
      </c>
      <c r="AM459" s="211">
        <v>0.01</v>
      </c>
      <c r="AN459" s="171">
        <v>0</v>
      </c>
      <c r="AO459" s="170">
        <v>0</v>
      </c>
      <c r="AP459" s="170">
        <v>0</v>
      </c>
      <c r="AQ459" s="170">
        <v>-0.03</v>
      </c>
      <c r="AR459" s="172">
        <v>-0.03</v>
      </c>
      <c r="AS459" s="173">
        <v>0</v>
      </c>
      <c r="AT459" s="172">
        <v>-0.04</v>
      </c>
      <c r="AU459" s="173">
        <v>-4</v>
      </c>
      <c r="AV459" s="172">
        <v>-0.03</v>
      </c>
      <c r="AW459" s="173">
        <v>0</v>
      </c>
      <c r="AX459" s="172">
        <v>0</v>
      </c>
      <c r="AY459" s="173">
        <v>0</v>
      </c>
      <c r="AZ459" s="172">
        <v>-0.01</v>
      </c>
      <c r="BA459" s="173">
        <v>-1</v>
      </c>
      <c r="BB459" s="172">
        <v>-0.03</v>
      </c>
      <c r="BC459" s="173">
        <v>0</v>
      </c>
      <c r="BE459" s="169">
        <v>-0.03</v>
      </c>
      <c r="BF459" s="169">
        <v>0</v>
      </c>
      <c r="BG459" s="169">
        <v>0</v>
      </c>
      <c r="BH459" s="169">
        <v>0</v>
      </c>
      <c r="BI459" s="169">
        <v>0</v>
      </c>
      <c r="BJ459" s="169">
        <v>0</v>
      </c>
      <c r="BK459" s="169">
        <v>0</v>
      </c>
      <c r="BL459" s="169">
        <v>0</v>
      </c>
      <c r="BM459" s="169">
        <v>0</v>
      </c>
      <c r="BN459" s="169">
        <v>0</v>
      </c>
      <c r="BO459" s="169">
        <v>0</v>
      </c>
      <c r="BP459" s="169">
        <v>0</v>
      </c>
      <c r="BQ459" s="174">
        <v>-0.03</v>
      </c>
    </row>
    <row r="460" spans="11:69" x14ac:dyDescent="0.25">
      <c r="K460" s="165" t="s">
        <v>315</v>
      </c>
      <c r="N460" s="57" t="s">
        <v>1014</v>
      </c>
      <c r="V460" s="57" t="s">
        <v>902</v>
      </c>
      <c r="W460" s="57" t="s">
        <v>907</v>
      </c>
      <c r="X460" s="57">
        <v>420</v>
      </c>
      <c r="AB460" s="166" t="s">
        <v>378</v>
      </c>
      <c r="AC460" s="209">
        <v>824468</v>
      </c>
      <c r="AD460" s="210" t="s">
        <v>1015</v>
      </c>
      <c r="AE460" s="169">
        <v>0</v>
      </c>
      <c r="AF460" s="38">
        <v>0</v>
      </c>
      <c r="AG460" s="38">
        <v>0</v>
      </c>
      <c r="AH460" s="170">
        <v>0.01</v>
      </c>
      <c r="AI460" s="171">
        <v>0</v>
      </c>
      <c r="AJ460" s="172">
        <v>0</v>
      </c>
      <c r="AK460" s="151">
        <v>0</v>
      </c>
      <c r="AL460" s="172">
        <v>0</v>
      </c>
      <c r="AM460" s="211">
        <v>0.01</v>
      </c>
      <c r="AN460" s="171">
        <v>0</v>
      </c>
      <c r="AO460" s="170">
        <v>0</v>
      </c>
      <c r="AP460" s="170">
        <v>0</v>
      </c>
      <c r="AQ460" s="170">
        <v>-0.03</v>
      </c>
      <c r="AR460" s="172">
        <v>-0.03</v>
      </c>
      <c r="AS460" s="173">
        <v>0</v>
      </c>
      <c r="AT460" s="172">
        <v>-0.04</v>
      </c>
      <c r="AU460" s="173">
        <v>-4</v>
      </c>
      <c r="AV460" s="172">
        <v>-0.03</v>
      </c>
      <c r="AW460" s="173">
        <v>0</v>
      </c>
      <c r="AX460" s="172">
        <v>0</v>
      </c>
      <c r="AY460" s="173">
        <v>0</v>
      </c>
      <c r="AZ460" s="172">
        <v>-0.01</v>
      </c>
      <c r="BA460" s="173">
        <v>-1</v>
      </c>
      <c r="BB460" s="172">
        <v>-0.03</v>
      </c>
      <c r="BC460" s="173">
        <v>0</v>
      </c>
      <c r="BE460" s="169">
        <v>-0.03</v>
      </c>
      <c r="BF460" s="169">
        <v>0</v>
      </c>
      <c r="BG460" s="169">
        <v>0</v>
      </c>
      <c r="BH460" s="169">
        <v>0</v>
      </c>
      <c r="BI460" s="169">
        <v>0</v>
      </c>
      <c r="BJ460" s="169">
        <v>0</v>
      </c>
      <c r="BK460" s="169">
        <v>0</v>
      </c>
      <c r="BL460" s="169">
        <v>0</v>
      </c>
      <c r="BM460" s="169">
        <v>0</v>
      </c>
      <c r="BN460" s="169">
        <v>0</v>
      </c>
      <c r="BO460" s="169">
        <v>0</v>
      </c>
      <c r="BP460" s="169">
        <v>0</v>
      </c>
      <c r="BQ460" s="174">
        <v>-0.03</v>
      </c>
    </row>
    <row r="461" spans="11:69" x14ac:dyDescent="0.25">
      <c r="K461" s="165" t="s">
        <v>315</v>
      </c>
      <c r="N461" s="57" t="s">
        <v>1016</v>
      </c>
      <c r="V461" s="57" t="s">
        <v>902</v>
      </c>
      <c r="W461" s="57" t="s">
        <v>907</v>
      </c>
      <c r="X461" s="57">
        <v>420</v>
      </c>
      <c r="AB461" s="166" t="s">
        <v>378</v>
      </c>
      <c r="AC461" s="209">
        <v>824469</v>
      </c>
      <c r="AD461" s="210" t="s">
        <v>1017</v>
      </c>
      <c r="AE461" s="169">
        <v>0</v>
      </c>
      <c r="AF461" s="38">
        <v>0</v>
      </c>
      <c r="AG461" s="38">
        <v>0</v>
      </c>
      <c r="AH461" s="170">
        <v>0.01</v>
      </c>
      <c r="AI461" s="171">
        <v>0</v>
      </c>
      <c r="AJ461" s="172">
        <v>0</v>
      </c>
      <c r="AK461" s="151">
        <v>0</v>
      </c>
      <c r="AL461" s="172">
        <v>0</v>
      </c>
      <c r="AM461" s="211">
        <v>0.01</v>
      </c>
      <c r="AN461" s="171">
        <v>0</v>
      </c>
      <c r="AO461" s="170">
        <v>0</v>
      </c>
      <c r="AP461" s="170">
        <v>0</v>
      </c>
      <c r="AQ461" s="170">
        <v>-0.03</v>
      </c>
      <c r="AR461" s="172">
        <v>-0.03</v>
      </c>
      <c r="AS461" s="173">
        <v>0</v>
      </c>
      <c r="AT461" s="172">
        <v>-0.04</v>
      </c>
      <c r="AU461" s="173">
        <v>-4</v>
      </c>
      <c r="AV461" s="172">
        <v>-0.03</v>
      </c>
      <c r="AW461" s="173">
        <v>0</v>
      </c>
      <c r="AX461" s="172">
        <v>0</v>
      </c>
      <c r="AY461" s="173">
        <v>0</v>
      </c>
      <c r="AZ461" s="172">
        <v>-0.01</v>
      </c>
      <c r="BA461" s="173">
        <v>-1</v>
      </c>
      <c r="BB461" s="172">
        <v>-0.03</v>
      </c>
      <c r="BC461" s="173">
        <v>0</v>
      </c>
      <c r="BE461" s="169">
        <v>-0.03</v>
      </c>
      <c r="BF461" s="169">
        <v>0</v>
      </c>
      <c r="BG461" s="169">
        <v>0</v>
      </c>
      <c r="BH461" s="169">
        <v>0</v>
      </c>
      <c r="BI461" s="169">
        <v>0</v>
      </c>
      <c r="BJ461" s="169">
        <v>0</v>
      </c>
      <c r="BK461" s="169">
        <v>0</v>
      </c>
      <c r="BL461" s="169">
        <v>0</v>
      </c>
      <c r="BM461" s="169">
        <v>0</v>
      </c>
      <c r="BN461" s="169">
        <v>0</v>
      </c>
      <c r="BO461" s="169">
        <v>0</v>
      </c>
      <c r="BP461" s="169">
        <v>0</v>
      </c>
      <c r="BQ461" s="174">
        <v>-0.03</v>
      </c>
    </row>
    <row r="462" spans="11:69" x14ac:dyDescent="0.25">
      <c r="K462" s="165" t="s">
        <v>315</v>
      </c>
      <c r="N462" s="57" t="s">
        <v>1018</v>
      </c>
      <c r="V462" s="57" t="s">
        <v>902</v>
      </c>
      <c r="W462" s="57" t="s">
        <v>907</v>
      </c>
      <c r="X462" s="57">
        <v>420</v>
      </c>
      <c r="AB462" s="166" t="s">
        <v>378</v>
      </c>
      <c r="AC462" s="209">
        <v>824470</v>
      </c>
      <c r="AD462" s="210" t="s">
        <v>1019</v>
      </c>
      <c r="AE462" s="169">
        <v>0</v>
      </c>
      <c r="AF462" s="38">
        <v>0</v>
      </c>
      <c r="AG462" s="38">
        <v>0</v>
      </c>
      <c r="AH462" s="170">
        <v>0</v>
      </c>
      <c r="AI462" s="171">
        <v>0</v>
      </c>
      <c r="AJ462" s="172">
        <v>0</v>
      </c>
      <c r="AK462" s="151">
        <v>0</v>
      </c>
      <c r="AL462" s="172">
        <v>0</v>
      </c>
      <c r="AM462" s="211">
        <v>0</v>
      </c>
      <c r="AN462" s="171">
        <v>0</v>
      </c>
      <c r="AO462" s="170">
        <v>0</v>
      </c>
      <c r="AP462" s="170">
        <v>0</v>
      </c>
      <c r="AQ462" s="170">
        <v>6.54E-2</v>
      </c>
      <c r="AR462" s="172">
        <v>6.54E-2</v>
      </c>
      <c r="AS462" s="173">
        <v>0</v>
      </c>
      <c r="AT462" s="172">
        <v>6.54E-2</v>
      </c>
      <c r="AU462" s="173">
        <v>0</v>
      </c>
      <c r="AV462" s="172">
        <v>6.54E-2</v>
      </c>
      <c r="AW462" s="173">
        <v>0</v>
      </c>
      <c r="AX462" s="172">
        <v>0</v>
      </c>
      <c r="AY462" s="173">
        <v>0</v>
      </c>
      <c r="AZ462" s="172">
        <v>0</v>
      </c>
      <c r="BA462" s="173">
        <v>0</v>
      </c>
      <c r="BB462" s="172">
        <v>6.54E-2</v>
      </c>
      <c r="BC462" s="173">
        <v>0</v>
      </c>
      <c r="BE462" s="169">
        <v>0</v>
      </c>
      <c r="BF462" s="169">
        <v>0</v>
      </c>
      <c r="BG462" s="169">
        <v>0</v>
      </c>
      <c r="BH462" s="169">
        <v>6.54E-2</v>
      </c>
      <c r="BI462" s="169">
        <v>0</v>
      </c>
      <c r="BJ462" s="169">
        <v>0</v>
      </c>
      <c r="BK462" s="169">
        <v>0</v>
      </c>
      <c r="BL462" s="169">
        <v>0</v>
      </c>
      <c r="BM462" s="169">
        <v>0</v>
      </c>
      <c r="BN462" s="169">
        <v>0</v>
      </c>
      <c r="BO462" s="169">
        <v>0</v>
      </c>
      <c r="BP462" s="169">
        <v>0</v>
      </c>
      <c r="BQ462" s="174">
        <v>6.54E-2</v>
      </c>
    </row>
    <row r="463" spans="11:69" x14ac:dyDescent="0.25">
      <c r="K463" s="165" t="s">
        <v>315</v>
      </c>
      <c r="N463" s="57" t="s">
        <v>1020</v>
      </c>
      <c r="V463" s="57" t="s">
        <v>902</v>
      </c>
      <c r="W463" s="57" t="s">
        <v>907</v>
      </c>
      <c r="X463" s="57">
        <v>420</v>
      </c>
      <c r="AB463" s="166" t="s">
        <v>378</v>
      </c>
      <c r="AC463" s="209">
        <v>824476</v>
      </c>
      <c r="AD463" s="210" t="s">
        <v>1021</v>
      </c>
      <c r="AE463" s="169">
        <v>0</v>
      </c>
      <c r="AF463" s="38">
        <v>0</v>
      </c>
      <c r="AG463" s="38">
        <v>0</v>
      </c>
      <c r="AH463" s="170">
        <v>0</v>
      </c>
      <c r="AI463" s="171">
        <v>0</v>
      </c>
      <c r="AJ463" s="172">
        <v>0</v>
      </c>
      <c r="AK463" s="151">
        <v>0</v>
      </c>
      <c r="AL463" s="172">
        <v>0</v>
      </c>
      <c r="AM463" s="211">
        <v>0</v>
      </c>
      <c r="AN463" s="171">
        <v>0</v>
      </c>
      <c r="AO463" s="170">
        <v>0</v>
      </c>
      <c r="AP463" s="170">
        <v>0</v>
      </c>
      <c r="AQ463" s="170">
        <v>-0.03</v>
      </c>
      <c r="AR463" s="172">
        <v>-0.03</v>
      </c>
      <c r="AS463" s="173">
        <v>0</v>
      </c>
      <c r="AT463" s="172">
        <v>-0.03</v>
      </c>
      <c r="AU463" s="173">
        <v>0</v>
      </c>
      <c r="AV463" s="172">
        <v>-0.03</v>
      </c>
      <c r="AW463" s="173">
        <v>0</v>
      </c>
      <c r="AX463" s="172">
        <v>0</v>
      </c>
      <c r="AY463" s="173">
        <v>0</v>
      </c>
      <c r="AZ463" s="172">
        <v>0</v>
      </c>
      <c r="BA463" s="173">
        <v>0</v>
      </c>
      <c r="BB463" s="172">
        <v>-0.03</v>
      </c>
      <c r="BC463" s="173">
        <v>0</v>
      </c>
      <c r="BE463" s="169">
        <v>-0.03</v>
      </c>
      <c r="BF463" s="169">
        <v>0</v>
      </c>
      <c r="BG463" s="169">
        <v>0</v>
      </c>
      <c r="BH463" s="169">
        <v>0</v>
      </c>
      <c r="BI463" s="169">
        <v>0</v>
      </c>
      <c r="BJ463" s="169">
        <v>0</v>
      </c>
      <c r="BK463" s="169">
        <v>0</v>
      </c>
      <c r="BL463" s="169">
        <v>0</v>
      </c>
      <c r="BM463" s="169">
        <v>0</v>
      </c>
      <c r="BN463" s="169">
        <v>0</v>
      </c>
      <c r="BO463" s="169">
        <v>0</v>
      </c>
      <c r="BP463" s="169">
        <v>0</v>
      </c>
      <c r="BQ463" s="174">
        <v>-0.03</v>
      </c>
    </row>
    <row r="464" spans="11:69" x14ac:dyDescent="0.25">
      <c r="K464" s="165" t="s">
        <v>315</v>
      </c>
      <c r="N464" s="57" t="s">
        <v>1022</v>
      </c>
      <c r="V464" s="57" t="s">
        <v>902</v>
      </c>
      <c r="W464" s="57" t="s">
        <v>907</v>
      </c>
      <c r="X464" s="57">
        <v>420</v>
      </c>
      <c r="AB464" s="166" t="s">
        <v>378</v>
      </c>
      <c r="AC464" s="209">
        <v>220090100201</v>
      </c>
      <c r="AD464" s="210" t="s">
        <v>1023</v>
      </c>
      <c r="AE464" s="169">
        <v>540</v>
      </c>
      <c r="AF464" s="38">
        <v>58</v>
      </c>
      <c r="AG464" s="38">
        <v>0</v>
      </c>
      <c r="AH464" s="170">
        <v>0</v>
      </c>
      <c r="AI464" s="171">
        <v>0</v>
      </c>
      <c r="AJ464" s="172">
        <v>0</v>
      </c>
      <c r="AK464" s="151">
        <v>0</v>
      </c>
      <c r="AL464" s="172">
        <v>0</v>
      </c>
      <c r="AM464" s="211">
        <v>0</v>
      </c>
      <c r="AN464" s="171">
        <v>0</v>
      </c>
      <c r="AO464" s="170">
        <v>0</v>
      </c>
      <c r="AP464" s="170">
        <v>0</v>
      </c>
      <c r="AQ464" s="170">
        <v>0</v>
      </c>
      <c r="AR464" s="172">
        <v>0</v>
      </c>
      <c r="AS464" s="173">
        <v>0</v>
      </c>
      <c r="AT464" s="172">
        <v>0</v>
      </c>
      <c r="AU464" s="173">
        <v>0</v>
      </c>
      <c r="AV464" s="172">
        <v>0</v>
      </c>
      <c r="AW464" s="173">
        <v>0</v>
      </c>
      <c r="AX464" s="172">
        <v>0</v>
      </c>
      <c r="AY464" s="173">
        <v>0</v>
      </c>
      <c r="AZ464" s="172">
        <v>0</v>
      </c>
      <c r="BA464" s="173">
        <v>0</v>
      </c>
      <c r="BB464" s="172">
        <v>0</v>
      </c>
      <c r="BC464" s="173">
        <v>0</v>
      </c>
      <c r="BE464" s="169">
        <v>0</v>
      </c>
      <c r="BF464" s="169">
        <v>0</v>
      </c>
      <c r="BG464" s="169">
        <v>0</v>
      </c>
      <c r="BH464" s="169">
        <v>0</v>
      </c>
      <c r="BI464" s="169">
        <v>0</v>
      </c>
      <c r="BJ464" s="169">
        <v>0</v>
      </c>
      <c r="BK464" s="169">
        <v>0</v>
      </c>
      <c r="BL464" s="169">
        <v>0</v>
      </c>
      <c r="BM464" s="169">
        <v>0</v>
      </c>
      <c r="BN464" s="169">
        <v>0</v>
      </c>
      <c r="BO464" s="169">
        <v>0</v>
      </c>
      <c r="BP464" s="169">
        <v>0</v>
      </c>
      <c r="BQ464" s="174">
        <v>0</v>
      </c>
    </row>
    <row r="465" spans="11:69" x14ac:dyDescent="0.25">
      <c r="K465" s="165" t="s">
        <v>315</v>
      </c>
      <c r="N465" s="57" t="s">
        <v>1024</v>
      </c>
      <c r="V465" s="57" t="s">
        <v>902</v>
      </c>
      <c r="W465" s="57" t="s">
        <v>907</v>
      </c>
      <c r="X465" s="57">
        <v>420</v>
      </c>
      <c r="AB465" s="166" t="s">
        <v>378</v>
      </c>
      <c r="AC465" s="209">
        <v>220090100202</v>
      </c>
      <c r="AD465" s="210" t="s">
        <v>1025</v>
      </c>
      <c r="AE465" s="169">
        <v>24</v>
      </c>
      <c r="AF465" s="38">
        <v>0</v>
      </c>
      <c r="AG465" s="38">
        <v>0</v>
      </c>
      <c r="AH465" s="170">
        <v>0</v>
      </c>
      <c r="AI465" s="171">
        <v>0</v>
      </c>
      <c r="AJ465" s="172">
        <v>0</v>
      </c>
      <c r="AK465" s="151">
        <v>0</v>
      </c>
      <c r="AL465" s="172">
        <v>0</v>
      </c>
      <c r="AM465" s="211">
        <v>0</v>
      </c>
      <c r="AN465" s="171">
        <v>0</v>
      </c>
      <c r="AO465" s="170">
        <v>0</v>
      </c>
      <c r="AP465" s="170">
        <v>0</v>
      </c>
      <c r="AQ465" s="170">
        <v>0</v>
      </c>
      <c r="AR465" s="172">
        <v>0</v>
      </c>
      <c r="AS465" s="173">
        <v>0</v>
      </c>
      <c r="AT465" s="172">
        <v>0</v>
      </c>
      <c r="AU465" s="173">
        <v>0</v>
      </c>
      <c r="AV465" s="172">
        <v>0</v>
      </c>
      <c r="AW465" s="173">
        <v>0</v>
      </c>
      <c r="AX465" s="172">
        <v>0</v>
      </c>
      <c r="AY465" s="173">
        <v>0</v>
      </c>
      <c r="AZ465" s="172">
        <v>0</v>
      </c>
      <c r="BA465" s="173">
        <v>0</v>
      </c>
      <c r="BB465" s="172">
        <v>0</v>
      </c>
      <c r="BC465" s="173">
        <v>0</v>
      </c>
      <c r="BE465" s="169">
        <v>0</v>
      </c>
      <c r="BF465" s="169">
        <v>0</v>
      </c>
      <c r="BG465" s="169">
        <v>0</v>
      </c>
      <c r="BH465" s="169">
        <v>0</v>
      </c>
      <c r="BI465" s="169">
        <v>0</v>
      </c>
      <c r="BJ465" s="169">
        <v>0</v>
      </c>
      <c r="BK465" s="169">
        <v>0</v>
      </c>
      <c r="BL465" s="169">
        <v>0</v>
      </c>
      <c r="BM465" s="169">
        <v>0</v>
      </c>
      <c r="BN465" s="169">
        <v>0</v>
      </c>
      <c r="BO465" s="169">
        <v>0</v>
      </c>
      <c r="BP465" s="169">
        <v>0</v>
      </c>
      <c r="BQ465" s="174">
        <v>0</v>
      </c>
    </row>
    <row r="466" spans="11:69" x14ac:dyDescent="0.25">
      <c r="K466" s="165" t="s">
        <v>315</v>
      </c>
      <c r="N466" s="57" t="s">
        <v>1026</v>
      </c>
      <c r="V466" s="57" t="s">
        <v>902</v>
      </c>
      <c r="W466" s="57" t="s">
        <v>907</v>
      </c>
      <c r="X466" s="57">
        <v>420</v>
      </c>
      <c r="AB466" s="166" t="s">
        <v>378</v>
      </c>
      <c r="AC466" s="209">
        <v>220090100222</v>
      </c>
      <c r="AD466" s="210" t="s">
        <v>1027</v>
      </c>
      <c r="AE466" s="169">
        <v>504</v>
      </c>
      <c r="AF466" s="38">
        <v>54</v>
      </c>
      <c r="AG466" s="38">
        <v>0</v>
      </c>
      <c r="AH466" s="170">
        <v>0</v>
      </c>
      <c r="AI466" s="171">
        <v>0</v>
      </c>
      <c r="AJ466" s="172">
        <v>0</v>
      </c>
      <c r="AK466" s="151">
        <v>0</v>
      </c>
      <c r="AL466" s="172">
        <v>0</v>
      </c>
      <c r="AM466" s="211">
        <v>0</v>
      </c>
      <c r="AN466" s="171">
        <v>0</v>
      </c>
      <c r="AO466" s="170">
        <v>0</v>
      </c>
      <c r="AP466" s="170">
        <v>0</v>
      </c>
      <c r="AQ466" s="170">
        <v>0</v>
      </c>
      <c r="AR466" s="172">
        <v>0</v>
      </c>
      <c r="AS466" s="173">
        <v>0</v>
      </c>
      <c r="AT466" s="172">
        <v>0</v>
      </c>
      <c r="AU466" s="173">
        <v>0</v>
      </c>
      <c r="AV466" s="172">
        <v>0</v>
      </c>
      <c r="AW466" s="173">
        <v>0</v>
      </c>
      <c r="AX466" s="172">
        <v>0</v>
      </c>
      <c r="AY466" s="173">
        <v>0</v>
      </c>
      <c r="AZ466" s="172">
        <v>0</v>
      </c>
      <c r="BA466" s="173">
        <v>0</v>
      </c>
      <c r="BB466" s="172">
        <v>0</v>
      </c>
      <c r="BC466" s="173">
        <v>0</v>
      </c>
      <c r="BE466" s="169">
        <v>0</v>
      </c>
      <c r="BF466" s="169">
        <v>0</v>
      </c>
      <c r="BG466" s="169">
        <v>0</v>
      </c>
      <c r="BH466" s="169">
        <v>0</v>
      </c>
      <c r="BI466" s="169">
        <v>0</v>
      </c>
      <c r="BJ466" s="169">
        <v>0</v>
      </c>
      <c r="BK466" s="169">
        <v>0</v>
      </c>
      <c r="BL466" s="169">
        <v>0</v>
      </c>
      <c r="BM466" s="169">
        <v>0</v>
      </c>
      <c r="BN466" s="169">
        <v>0</v>
      </c>
      <c r="BO466" s="169">
        <v>0</v>
      </c>
      <c r="BP466" s="169">
        <v>0</v>
      </c>
      <c r="BQ466" s="174">
        <v>0</v>
      </c>
    </row>
    <row r="467" spans="11:69" x14ac:dyDescent="0.25">
      <c r="K467" s="165" t="s">
        <v>315</v>
      </c>
      <c r="N467" s="57" t="s">
        <v>1028</v>
      </c>
      <c r="V467" s="57" t="s">
        <v>902</v>
      </c>
      <c r="W467" s="57" t="s">
        <v>907</v>
      </c>
      <c r="X467" s="57">
        <v>420</v>
      </c>
      <c r="AB467" s="166" t="s">
        <v>378</v>
      </c>
      <c r="AC467" s="209">
        <v>220090100800</v>
      </c>
      <c r="AD467" s="210" t="s">
        <v>1029</v>
      </c>
      <c r="AE467" s="169">
        <v>8607</v>
      </c>
      <c r="AF467" s="38">
        <v>3306</v>
      </c>
      <c r="AG467" s="38">
        <v>0</v>
      </c>
      <c r="AH467" s="170">
        <v>13926.239353257812</v>
      </c>
      <c r="AI467" s="171">
        <v>674</v>
      </c>
      <c r="AJ467" s="172">
        <v>2022</v>
      </c>
      <c r="AK467" s="151">
        <v>1964</v>
      </c>
      <c r="AL467" s="172">
        <v>2356.8000000000002</v>
      </c>
      <c r="AM467" s="211">
        <v>11601.068396961686</v>
      </c>
      <c r="AN467" s="171">
        <v>4289.170956296126</v>
      </c>
      <c r="AO467" s="170">
        <v>2252.5714285714298</v>
      </c>
      <c r="AP467" s="170">
        <v>10946.702137026365</v>
      </c>
      <c r="AQ467" s="170">
        <v>10946.702137026368</v>
      </c>
      <c r="AR467" s="172">
        <v>8924.7021370263683</v>
      </c>
      <c r="AS467" s="173">
        <v>4.413799276471992</v>
      </c>
      <c r="AT467" s="172">
        <v>-2979.5372162314434</v>
      </c>
      <c r="AU467" s="173">
        <v>-0.21395131454023375</v>
      </c>
      <c r="AV467" s="172">
        <v>10946.702137026368</v>
      </c>
      <c r="AW467" s="173">
        <v>0</v>
      </c>
      <c r="AX467" s="172">
        <v>8924.7021370263647</v>
      </c>
      <c r="AY467" s="173">
        <v>4.4137992764719902</v>
      </c>
      <c r="AZ467" s="172">
        <v>-2979.537216231447</v>
      </c>
      <c r="BA467" s="173">
        <v>-0.213951314540234</v>
      </c>
      <c r="BB467" s="172">
        <v>3.637978807091713E-12</v>
      </c>
      <c r="BC467" s="173">
        <v>3.3233559857142126E-16</v>
      </c>
      <c r="BE467" s="169">
        <v>929.70706156124152</v>
      </c>
      <c r="BF467" s="169">
        <v>899.73292602039919</v>
      </c>
      <c r="BG467" s="169">
        <v>929.70706156124152</v>
      </c>
      <c r="BH467" s="169">
        <v>929.70706156124152</v>
      </c>
      <c r="BI467" s="169">
        <v>839.74830780303716</v>
      </c>
      <c r="BJ467" s="169">
        <v>929.70706156124152</v>
      </c>
      <c r="BK467" s="169">
        <v>899.73292602039919</v>
      </c>
      <c r="BL467" s="169">
        <v>929.70706156124152</v>
      </c>
      <c r="BM467" s="169">
        <v>899.73292602039919</v>
      </c>
      <c r="BN467" s="169">
        <v>929.70706156124152</v>
      </c>
      <c r="BO467" s="169">
        <v>929.70706156124152</v>
      </c>
      <c r="BP467" s="169">
        <v>899.80562023344055</v>
      </c>
      <c r="BQ467" s="174">
        <v>10946.702137026365</v>
      </c>
    </row>
    <row r="468" spans="11:69" x14ac:dyDescent="0.25">
      <c r="K468" s="165" t="s">
        <v>315</v>
      </c>
      <c r="N468" s="57" t="s">
        <v>1030</v>
      </c>
      <c r="V468" s="57" t="s">
        <v>902</v>
      </c>
      <c r="W468" s="57" t="s">
        <v>907</v>
      </c>
      <c r="X468" s="57">
        <v>420</v>
      </c>
      <c r="AB468" s="166" t="s">
        <v>378</v>
      </c>
      <c r="AC468" s="209">
        <v>220090105800</v>
      </c>
      <c r="AD468" s="210" t="s">
        <v>1031</v>
      </c>
      <c r="AE468" s="169">
        <v>10626</v>
      </c>
      <c r="AF468" s="38">
        <v>5081</v>
      </c>
      <c r="AG468" s="38">
        <v>4138</v>
      </c>
      <c r="AH468" s="170">
        <v>5563.252367178743</v>
      </c>
      <c r="AI468" s="171">
        <v>1744</v>
      </c>
      <c r="AJ468" s="172">
        <v>5232</v>
      </c>
      <c r="AK468" s="151">
        <v>3284</v>
      </c>
      <c r="AL468" s="172">
        <v>3940.7999999999997</v>
      </c>
      <c r="AM468" s="211">
        <v>4634.9490226501111</v>
      </c>
      <c r="AN468" s="171">
        <v>4212.3033445286319</v>
      </c>
      <c r="AO468" s="170">
        <v>4278.8571428571404</v>
      </c>
      <c r="AP468" s="170">
        <v>7646.4379679043859</v>
      </c>
      <c r="AQ468" s="170">
        <v>7646.4379679043859</v>
      </c>
      <c r="AR468" s="172">
        <v>2414.4379679043859</v>
      </c>
      <c r="AS468" s="173">
        <v>0.46147514677071594</v>
      </c>
      <c r="AT468" s="172">
        <v>2083.1856007256429</v>
      </c>
      <c r="AU468" s="173">
        <v>0.37445462891737835</v>
      </c>
      <c r="AV468" s="172">
        <v>3508.4379679043859</v>
      </c>
      <c r="AW468" s="173">
        <v>0.84785837793726093</v>
      </c>
      <c r="AX468" s="172">
        <v>2414.4379679043859</v>
      </c>
      <c r="AY468" s="173">
        <v>0.46147514677071594</v>
      </c>
      <c r="AZ468" s="172">
        <v>2083.1856007256429</v>
      </c>
      <c r="BA468" s="173">
        <v>0.37445462891737835</v>
      </c>
      <c r="BB468" s="172">
        <v>0</v>
      </c>
      <c r="BC468" s="173">
        <v>0</v>
      </c>
      <c r="BE468" s="169">
        <v>649.42092944708747</v>
      </c>
      <c r="BF468" s="169">
        <v>628.47515017499506</v>
      </c>
      <c r="BG468" s="169">
        <v>649.42092944708747</v>
      </c>
      <c r="BH468" s="169">
        <v>649.42092944708747</v>
      </c>
      <c r="BI468" s="169">
        <v>586.57632220260052</v>
      </c>
      <c r="BJ468" s="169">
        <v>649.42092944708747</v>
      </c>
      <c r="BK468" s="169">
        <v>628.47515017499506</v>
      </c>
      <c r="BL468" s="169">
        <v>649.42092944708747</v>
      </c>
      <c r="BM468" s="169">
        <v>628.47515017499506</v>
      </c>
      <c r="BN468" s="169">
        <v>649.42092944708747</v>
      </c>
      <c r="BO468" s="169">
        <v>649.42092944708747</v>
      </c>
      <c r="BP468" s="169">
        <v>628.48968904718697</v>
      </c>
      <c r="BQ468" s="174">
        <v>7646.4379679043859</v>
      </c>
    </row>
    <row r="469" spans="11:69" x14ac:dyDescent="0.25">
      <c r="K469" s="165" t="s">
        <v>315</v>
      </c>
      <c r="N469" s="57" t="s">
        <v>1032</v>
      </c>
      <c r="V469" s="57" t="s">
        <v>902</v>
      </c>
      <c r="W469" s="57" t="s">
        <v>907</v>
      </c>
      <c r="X469" s="57">
        <v>420</v>
      </c>
      <c r="AB469" s="166" t="s">
        <v>378</v>
      </c>
      <c r="AC469" s="209">
        <v>220090110800</v>
      </c>
      <c r="AD469" s="210" t="s">
        <v>1033</v>
      </c>
      <c r="AE469" s="169">
        <v>26671</v>
      </c>
      <c r="AF469" s="38">
        <v>26987</v>
      </c>
      <c r="AG469" s="38">
        <v>29118</v>
      </c>
      <c r="AH469" s="170">
        <v>30690.841396208285</v>
      </c>
      <c r="AI469" s="171">
        <v>9803</v>
      </c>
      <c r="AJ469" s="172">
        <v>29409</v>
      </c>
      <c r="AK469" s="151">
        <v>23139</v>
      </c>
      <c r="AL469" s="172">
        <v>27766.800000000003</v>
      </c>
      <c r="AM469" s="211">
        <v>25575.223845851895</v>
      </c>
      <c r="AN469" s="171">
        <v>28254.61755035639</v>
      </c>
      <c r="AO469" s="170">
        <v>28268.571428571398</v>
      </c>
      <c r="AP469" s="170">
        <v>30697.829036096387</v>
      </c>
      <c r="AQ469" s="170">
        <v>30697.829036096344</v>
      </c>
      <c r="AR469" s="172">
        <v>1288.8290360963438</v>
      </c>
      <c r="AS469" s="173">
        <v>4.3824306712106624E-2</v>
      </c>
      <c r="AT469" s="172">
        <v>6.9876398880587658</v>
      </c>
      <c r="AU469" s="173">
        <v>2.2767834214287971E-4</v>
      </c>
      <c r="AV469" s="172">
        <v>1579.8290360963438</v>
      </c>
      <c r="AW469" s="173">
        <v>5.425609712536382E-2</v>
      </c>
      <c r="AX469" s="172">
        <v>1288.8290360963874</v>
      </c>
      <c r="AY469" s="173">
        <v>4.3824306712108109E-2</v>
      </c>
      <c r="AZ469" s="172">
        <v>6.9876398881024215</v>
      </c>
      <c r="BA469" s="173">
        <v>2.2767834214430213E-4</v>
      </c>
      <c r="BB469" s="172">
        <v>-4.3655745685100555E-11</v>
      </c>
      <c r="BC469" s="173">
        <v>-1.4221118253596192E-15</v>
      </c>
      <c r="BE469" s="169">
        <v>2607.211913592153</v>
      </c>
      <c r="BF469" s="169">
        <v>2523.1095345867702</v>
      </c>
      <c r="BG469" s="169">
        <v>2607.211913592153</v>
      </c>
      <c r="BH469" s="169">
        <v>2607.211913592153</v>
      </c>
      <c r="BI469" s="169">
        <v>2354.9020505486601</v>
      </c>
      <c r="BJ469" s="169">
        <v>2607.211913592153</v>
      </c>
      <c r="BK469" s="169">
        <v>2523.1095345867702</v>
      </c>
      <c r="BL469" s="169">
        <v>2607.211913592153</v>
      </c>
      <c r="BM469" s="169">
        <v>2523.1095345867702</v>
      </c>
      <c r="BN469" s="169">
        <v>2607.211913592153</v>
      </c>
      <c r="BO469" s="169">
        <v>2607.211913592153</v>
      </c>
      <c r="BP469" s="169">
        <v>2523.1149866422957</v>
      </c>
      <c r="BQ469" s="174">
        <v>30697.829036096336</v>
      </c>
    </row>
    <row r="470" spans="11:69" x14ac:dyDescent="0.25">
      <c r="K470" s="165" t="s">
        <v>315</v>
      </c>
      <c r="N470" s="57" t="s">
        <v>1034</v>
      </c>
      <c r="V470" s="57" t="s">
        <v>902</v>
      </c>
      <c r="W470" s="57" t="s">
        <v>907</v>
      </c>
      <c r="X470" s="57">
        <v>420</v>
      </c>
      <c r="AB470" s="166" t="s">
        <v>378</v>
      </c>
      <c r="AC470" s="209">
        <v>220090110888</v>
      </c>
      <c r="AD470" s="210" t="s">
        <v>1035</v>
      </c>
      <c r="AE470" s="169">
        <v>139</v>
      </c>
      <c r="AF470" s="38">
        <v>17</v>
      </c>
      <c r="AG470" s="38">
        <v>0</v>
      </c>
      <c r="AH470" s="170">
        <v>0</v>
      </c>
      <c r="AI470" s="171">
        <v>0</v>
      </c>
      <c r="AJ470" s="172">
        <v>0</v>
      </c>
      <c r="AK470" s="151">
        <v>0</v>
      </c>
      <c r="AL470" s="172">
        <v>0</v>
      </c>
      <c r="AM470" s="211">
        <v>0</v>
      </c>
      <c r="AN470" s="171">
        <v>0</v>
      </c>
      <c r="AO470" s="170">
        <v>0</v>
      </c>
      <c r="AP470" s="170">
        <v>0</v>
      </c>
      <c r="AQ470" s="170">
        <v>0</v>
      </c>
      <c r="AR470" s="172">
        <v>0</v>
      </c>
      <c r="AS470" s="173">
        <v>0</v>
      </c>
      <c r="AT470" s="172">
        <v>0</v>
      </c>
      <c r="AU470" s="173">
        <v>0</v>
      </c>
      <c r="AV470" s="172">
        <v>0</v>
      </c>
      <c r="AW470" s="173">
        <v>0</v>
      </c>
      <c r="AX470" s="172">
        <v>0</v>
      </c>
      <c r="AY470" s="173">
        <v>0</v>
      </c>
      <c r="AZ470" s="172">
        <v>0</v>
      </c>
      <c r="BA470" s="173">
        <v>0</v>
      </c>
      <c r="BB470" s="172">
        <v>0</v>
      </c>
      <c r="BC470" s="173">
        <v>0</v>
      </c>
      <c r="BE470" s="169">
        <v>0</v>
      </c>
      <c r="BF470" s="169">
        <v>0</v>
      </c>
      <c r="BG470" s="169">
        <v>0</v>
      </c>
      <c r="BH470" s="169">
        <v>0</v>
      </c>
      <c r="BI470" s="169">
        <v>0</v>
      </c>
      <c r="BJ470" s="169">
        <v>0</v>
      </c>
      <c r="BK470" s="169">
        <v>0</v>
      </c>
      <c r="BL470" s="169">
        <v>0</v>
      </c>
      <c r="BM470" s="169">
        <v>0</v>
      </c>
      <c r="BN470" s="169">
        <v>0</v>
      </c>
      <c r="BO470" s="169">
        <v>0</v>
      </c>
      <c r="BP470" s="169">
        <v>0</v>
      </c>
      <c r="BQ470" s="174">
        <v>0</v>
      </c>
    </row>
    <row r="471" spans="11:69" x14ac:dyDescent="0.25">
      <c r="K471" s="165" t="s">
        <v>315</v>
      </c>
      <c r="N471" s="57" t="s">
        <v>1036</v>
      </c>
      <c r="V471" s="57" t="s">
        <v>902</v>
      </c>
      <c r="W471" s="57" t="s">
        <v>907</v>
      </c>
      <c r="X471" s="57">
        <v>420</v>
      </c>
      <c r="AB471" s="166" t="s">
        <v>378</v>
      </c>
      <c r="AC471" s="209">
        <v>220090111888</v>
      </c>
      <c r="AD471" s="210" t="s">
        <v>1037</v>
      </c>
      <c r="AE471" s="169">
        <v>0</v>
      </c>
      <c r="AF471" s="38">
        <v>0</v>
      </c>
      <c r="AG471" s="38">
        <v>651</v>
      </c>
      <c r="AH471" s="170">
        <v>1369</v>
      </c>
      <c r="AI471" s="171">
        <v>283</v>
      </c>
      <c r="AJ471" s="172">
        <v>849</v>
      </c>
      <c r="AK471" s="151">
        <v>1454</v>
      </c>
      <c r="AL471" s="172">
        <v>1744.8000000000002</v>
      </c>
      <c r="AM471" s="211">
        <v>1140.8333333099999</v>
      </c>
      <c r="AN471" s="171">
        <v>1682.1666666900001</v>
      </c>
      <c r="AO471" s="170">
        <v>1690.2857142857099</v>
      </c>
      <c r="AP471" s="170">
        <v>856.33229645317499</v>
      </c>
      <c r="AQ471" s="170">
        <v>856.33229645317454</v>
      </c>
      <c r="AR471" s="172">
        <v>7.3322964531745356</v>
      </c>
      <c r="AS471" s="173">
        <v>8.6363915820665913E-3</v>
      </c>
      <c r="AT471" s="172">
        <v>-512.66770354682546</v>
      </c>
      <c r="AU471" s="173">
        <v>-0.37448334809848466</v>
      </c>
      <c r="AV471" s="172">
        <v>205.33229645317454</v>
      </c>
      <c r="AW471" s="173">
        <v>0.3154105936300684</v>
      </c>
      <c r="AX471" s="172">
        <v>7.3322964531749903</v>
      </c>
      <c r="AY471" s="173">
        <v>8.6363915820671256E-3</v>
      </c>
      <c r="AZ471" s="172">
        <v>-512.66770354682501</v>
      </c>
      <c r="BA471" s="173">
        <v>-0.37448334809848433</v>
      </c>
      <c r="BB471" s="172">
        <v>-4.5474735088646412E-13</v>
      </c>
      <c r="BC471" s="173">
        <v>-5.310407569234195E-16</v>
      </c>
      <c r="BE471" s="169">
        <v>72.729592299999993</v>
      </c>
      <c r="BF471" s="169">
        <v>70.383476419999994</v>
      </c>
      <c r="BG471" s="169">
        <v>72.729592299999993</v>
      </c>
      <c r="BH471" s="169">
        <v>72.729592299999993</v>
      </c>
      <c r="BI471" s="169">
        <v>65.691244659999995</v>
      </c>
      <c r="BJ471" s="169">
        <v>72.729592299999993</v>
      </c>
      <c r="BK471" s="169">
        <v>70.383476419999994</v>
      </c>
      <c r="BL471" s="169">
        <v>72.729592299999993</v>
      </c>
      <c r="BM471" s="169">
        <v>70.383476419999994</v>
      </c>
      <c r="BN471" s="169">
        <v>72.729592299999993</v>
      </c>
      <c r="BO471" s="169">
        <v>72.729592299999993</v>
      </c>
      <c r="BP471" s="169">
        <v>70.383476433174593</v>
      </c>
      <c r="BQ471" s="174">
        <v>856.33229645317454</v>
      </c>
    </row>
    <row r="472" spans="11:69" x14ac:dyDescent="0.25">
      <c r="K472" s="165" t="s">
        <v>315</v>
      </c>
      <c r="N472" s="57" t="s">
        <v>1038</v>
      </c>
      <c r="V472" s="57" t="s">
        <v>902</v>
      </c>
      <c r="W472" s="57" t="s">
        <v>907</v>
      </c>
      <c r="X472" s="57">
        <v>420</v>
      </c>
      <c r="AB472" s="166" t="s">
        <v>378</v>
      </c>
      <c r="AC472" s="209">
        <v>220090115800</v>
      </c>
      <c r="AD472" s="210" t="s">
        <v>1039</v>
      </c>
      <c r="AE472" s="169">
        <v>1777</v>
      </c>
      <c r="AF472" s="38">
        <v>237</v>
      </c>
      <c r="AG472" s="38">
        <v>0</v>
      </c>
      <c r="AH472" s="170">
        <v>1880.0143535385121</v>
      </c>
      <c r="AI472" s="171">
        <v>0</v>
      </c>
      <c r="AJ472" s="172">
        <v>0</v>
      </c>
      <c r="AK472" s="151">
        <v>0</v>
      </c>
      <c r="AL472" s="172">
        <v>0</v>
      </c>
      <c r="AM472" s="211">
        <v>1565.8169823302567</v>
      </c>
      <c r="AN472" s="171">
        <v>314.19737120825539</v>
      </c>
      <c r="AO472" s="170">
        <v>0</v>
      </c>
      <c r="AP472" s="170">
        <v>1880.0143535385128</v>
      </c>
      <c r="AQ472" s="170">
        <v>1880.0143535385121</v>
      </c>
      <c r="AR472" s="172">
        <v>1880.0143535385121</v>
      </c>
      <c r="AS472" s="173">
        <v>0</v>
      </c>
      <c r="AT472" s="172">
        <v>0</v>
      </c>
      <c r="AU472" s="173">
        <v>0</v>
      </c>
      <c r="AV472" s="172">
        <v>1880.0143535385121</v>
      </c>
      <c r="AW472" s="173">
        <v>0</v>
      </c>
      <c r="AX472" s="172">
        <v>1880.0143535385128</v>
      </c>
      <c r="AY472" s="173">
        <v>0</v>
      </c>
      <c r="AZ472" s="172">
        <v>6.8212102632969618E-13</v>
      </c>
      <c r="BA472" s="173">
        <v>3.6282756301611552E-16</v>
      </c>
      <c r="BB472" s="172">
        <v>-6.8212102632969618E-13</v>
      </c>
      <c r="BC472" s="173">
        <v>-3.6282756301611537E-16</v>
      </c>
      <c r="BE472" s="169">
        <v>159.67180964590878</v>
      </c>
      <c r="BF472" s="169">
        <v>154.52192685091597</v>
      </c>
      <c r="BG472" s="169">
        <v>159.67180964590878</v>
      </c>
      <c r="BH472" s="169">
        <v>159.67180964590878</v>
      </c>
      <c r="BI472" s="169">
        <v>144.22034390205599</v>
      </c>
      <c r="BJ472" s="169">
        <v>159.67180964590878</v>
      </c>
      <c r="BK472" s="169">
        <v>154.52192685091597</v>
      </c>
      <c r="BL472" s="169">
        <v>159.67180964590878</v>
      </c>
      <c r="BM472" s="169">
        <v>154.52192685091597</v>
      </c>
      <c r="BN472" s="169">
        <v>159.67180964590878</v>
      </c>
      <c r="BO472" s="169">
        <v>159.67180964590878</v>
      </c>
      <c r="BP472" s="169">
        <v>154.52556156234684</v>
      </c>
      <c r="BQ472" s="174">
        <v>1880.0143535385123</v>
      </c>
    </row>
    <row r="473" spans="11:69" x14ac:dyDescent="0.25">
      <c r="K473" s="165" t="s">
        <v>315</v>
      </c>
      <c r="N473" s="57" t="s">
        <v>1040</v>
      </c>
      <c r="V473" s="57" t="s">
        <v>902</v>
      </c>
      <c r="W473" s="57" t="s">
        <v>907</v>
      </c>
      <c r="X473" s="57">
        <v>420</v>
      </c>
      <c r="AB473" s="166" t="s">
        <v>378</v>
      </c>
      <c r="AC473" s="209">
        <v>220090115888</v>
      </c>
      <c r="AD473" s="210" t="s">
        <v>1041</v>
      </c>
      <c r="AE473" s="169">
        <v>64</v>
      </c>
      <c r="AF473" s="38">
        <v>7</v>
      </c>
      <c r="AG473" s="38">
        <v>0</v>
      </c>
      <c r="AH473" s="170">
        <v>0</v>
      </c>
      <c r="AI473" s="171">
        <v>0</v>
      </c>
      <c r="AJ473" s="172">
        <v>0</v>
      </c>
      <c r="AK473" s="151">
        <v>0</v>
      </c>
      <c r="AL473" s="172">
        <v>0</v>
      </c>
      <c r="AM473" s="211">
        <v>0</v>
      </c>
      <c r="AN473" s="171">
        <v>0</v>
      </c>
      <c r="AO473" s="170">
        <v>0</v>
      </c>
      <c r="AP473" s="170">
        <v>0</v>
      </c>
      <c r="AQ473" s="170">
        <v>0</v>
      </c>
      <c r="AR473" s="172">
        <v>0</v>
      </c>
      <c r="AS473" s="173">
        <v>0</v>
      </c>
      <c r="AT473" s="172">
        <v>0</v>
      </c>
      <c r="AU473" s="173">
        <v>0</v>
      </c>
      <c r="AV473" s="172">
        <v>0</v>
      </c>
      <c r="AW473" s="173">
        <v>0</v>
      </c>
      <c r="AX473" s="172">
        <v>0</v>
      </c>
      <c r="AY473" s="173">
        <v>0</v>
      </c>
      <c r="AZ473" s="172">
        <v>0</v>
      </c>
      <c r="BA473" s="173">
        <v>0</v>
      </c>
      <c r="BB473" s="172">
        <v>0</v>
      </c>
      <c r="BC473" s="173">
        <v>0</v>
      </c>
      <c r="BE473" s="169">
        <v>0</v>
      </c>
      <c r="BF473" s="169">
        <v>0</v>
      </c>
      <c r="BG473" s="169">
        <v>0</v>
      </c>
      <c r="BH473" s="169">
        <v>0</v>
      </c>
      <c r="BI473" s="169">
        <v>0</v>
      </c>
      <c r="BJ473" s="169">
        <v>0</v>
      </c>
      <c r="BK473" s="169">
        <v>0</v>
      </c>
      <c r="BL473" s="169">
        <v>0</v>
      </c>
      <c r="BM473" s="169">
        <v>0</v>
      </c>
      <c r="BN473" s="169">
        <v>0</v>
      </c>
      <c r="BO473" s="169">
        <v>0</v>
      </c>
      <c r="BP473" s="169">
        <v>0</v>
      </c>
      <c r="BQ473" s="174">
        <v>0</v>
      </c>
    </row>
    <row r="474" spans="11:69" x14ac:dyDescent="0.25">
      <c r="K474" s="165" t="s">
        <v>315</v>
      </c>
      <c r="N474" s="57" t="s">
        <v>1042</v>
      </c>
      <c r="V474" s="57" t="s">
        <v>902</v>
      </c>
      <c r="W474" s="57" t="s">
        <v>907</v>
      </c>
      <c r="X474" s="57">
        <v>420</v>
      </c>
      <c r="AB474" s="166" t="s">
        <v>378</v>
      </c>
      <c r="AC474" s="209">
        <v>220090120800</v>
      </c>
      <c r="AD474" s="210" t="s">
        <v>1043</v>
      </c>
      <c r="AE474" s="169">
        <v>782</v>
      </c>
      <c r="AF474" s="38">
        <v>50</v>
      </c>
      <c r="AG474" s="38">
        <v>0</v>
      </c>
      <c r="AH474" s="170">
        <v>862.33430414367172</v>
      </c>
      <c r="AI474" s="171">
        <v>0</v>
      </c>
      <c r="AJ474" s="172">
        <v>0</v>
      </c>
      <c r="AK474" s="151">
        <v>0</v>
      </c>
      <c r="AL474" s="172">
        <v>0</v>
      </c>
      <c r="AM474" s="211">
        <v>718.21816016358196</v>
      </c>
      <c r="AN474" s="171">
        <v>144.11614398008976</v>
      </c>
      <c r="AO474" s="170">
        <v>0</v>
      </c>
      <c r="AP474" s="170">
        <v>862.33430414367103</v>
      </c>
      <c r="AQ474" s="170">
        <v>862.33430414367172</v>
      </c>
      <c r="AR474" s="172">
        <v>862.33430414367172</v>
      </c>
      <c r="AS474" s="173">
        <v>0</v>
      </c>
      <c r="AT474" s="172">
        <v>0</v>
      </c>
      <c r="AU474" s="173">
        <v>0</v>
      </c>
      <c r="AV474" s="172">
        <v>862.33430414367172</v>
      </c>
      <c r="AW474" s="173">
        <v>0</v>
      </c>
      <c r="AX474" s="172">
        <v>862.33430414367103</v>
      </c>
      <c r="AY474" s="173">
        <v>0</v>
      </c>
      <c r="AZ474" s="172">
        <v>-6.8212102632969618E-13</v>
      </c>
      <c r="BA474" s="173">
        <v>-7.9101692122414907E-16</v>
      </c>
      <c r="BB474" s="172">
        <v>6.8212102632969618E-13</v>
      </c>
      <c r="BC474" s="173">
        <v>7.9101692122414966E-16</v>
      </c>
      <c r="BE474" s="169">
        <v>73.239351858714187</v>
      </c>
      <c r="BF474" s="169">
        <v>70.876792121748593</v>
      </c>
      <c r="BG474" s="169">
        <v>73.239351858714187</v>
      </c>
      <c r="BH474" s="169">
        <v>73.239351858714187</v>
      </c>
      <c r="BI474" s="169">
        <v>66.151672646050898</v>
      </c>
      <c r="BJ474" s="169">
        <v>73.239351858714187</v>
      </c>
      <c r="BK474" s="169">
        <v>70.876792121748593</v>
      </c>
      <c r="BL474" s="169">
        <v>73.239351858714187</v>
      </c>
      <c r="BM474" s="169">
        <v>70.876792121748593</v>
      </c>
      <c r="BN474" s="169">
        <v>73.239351858714187</v>
      </c>
      <c r="BO474" s="169">
        <v>73.239351858714187</v>
      </c>
      <c r="BP474" s="169">
        <v>70.876792121375601</v>
      </c>
      <c r="BQ474" s="174">
        <v>862.33430414367149</v>
      </c>
    </row>
    <row r="475" spans="11:69" x14ac:dyDescent="0.25">
      <c r="K475" s="165" t="s">
        <v>315</v>
      </c>
      <c r="N475" s="57" t="s">
        <v>1044</v>
      </c>
      <c r="V475" s="57" t="s">
        <v>902</v>
      </c>
      <c r="W475" s="57" t="s">
        <v>907</v>
      </c>
      <c r="X475" s="57">
        <v>420</v>
      </c>
      <c r="AB475" s="166" t="s">
        <v>378</v>
      </c>
      <c r="AC475" s="209">
        <v>220090120888</v>
      </c>
      <c r="AD475" s="210" t="s">
        <v>1045</v>
      </c>
      <c r="AE475" s="169">
        <v>83</v>
      </c>
      <c r="AF475" s="38">
        <v>3</v>
      </c>
      <c r="AG475" s="38">
        <v>0</v>
      </c>
      <c r="AH475" s="170">
        <v>0</v>
      </c>
      <c r="AI475" s="171">
        <v>0</v>
      </c>
      <c r="AJ475" s="172">
        <v>0</v>
      </c>
      <c r="AK475" s="151">
        <v>0</v>
      </c>
      <c r="AL475" s="172">
        <v>0</v>
      </c>
      <c r="AM475" s="211">
        <v>0</v>
      </c>
      <c r="AN475" s="171">
        <v>0</v>
      </c>
      <c r="AO475" s="170">
        <v>0</v>
      </c>
      <c r="AP475" s="170">
        <v>0</v>
      </c>
      <c r="AQ475" s="170">
        <v>0</v>
      </c>
      <c r="AR475" s="172">
        <v>0</v>
      </c>
      <c r="AS475" s="173">
        <v>0</v>
      </c>
      <c r="AT475" s="172">
        <v>0</v>
      </c>
      <c r="AU475" s="173">
        <v>0</v>
      </c>
      <c r="AV475" s="172">
        <v>0</v>
      </c>
      <c r="AW475" s="173">
        <v>0</v>
      </c>
      <c r="AX475" s="172">
        <v>0</v>
      </c>
      <c r="AY475" s="173">
        <v>0</v>
      </c>
      <c r="AZ475" s="172">
        <v>0</v>
      </c>
      <c r="BA475" s="173">
        <v>0</v>
      </c>
      <c r="BB475" s="172">
        <v>0</v>
      </c>
      <c r="BC475" s="173">
        <v>0</v>
      </c>
      <c r="BE475" s="169">
        <v>0</v>
      </c>
      <c r="BF475" s="169">
        <v>0</v>
      </c>
      <c r="BG475" s="169">
        <v>0</v>
      </c>
      <c r="BH475" s="169">
        <v>0</v>
      </c>
      <c r="BI475" s="169">
        <v>0</v>
      </c>
      <c r="BJ475" s="169">
        <v>0</v>
      </c>
      <c r="BK475" s="169">
        <v>0</v>
      </c>
      <c r="BL475" s="169">
        <v>0</v>
      </c>
      <c r="BM475" s="169">
        <v>0</v>
      </c>
      <c r="BN475" s="169">
        <v>0</v>
      </c>
      <c r="BO475" s="169">
        <v>0</v>
      </c>
      <c r="BP475" s="169">
        <v>0</v>
      </c>
      <c r="BQ475" s="174">
        <v>0</v>
      </c>
    </row>
    <row r="476" spans="11:69" x14ac:dyDescent="0.25">
      <c r="K476" s="165" t="s">
        <v>315</v>
      </c>
      <c r="N476" s="57" t="s">
        <v>1046</v>
      </c>
      <c r="V476" s="57" t="s">
        <v>902</v>
      </c>
      <c r="W476" s="57" t="s">
        <v>907</v>
      </c>
      <c r="X476" s="57">
        <v>420</v>
      </c>
      <c r="AB476" s="166" t="s">
        <v>378</v>
      </c>
      <c r="AC476" s="209">
        <v>220090130800</v>
      </c>
      <c r="AD476" s="210" t="s">
        <v>1047</v>
      </c>
      <c r="AE476" s="169">
        <v>1323</v>
      </c>
      <c r="AF476" s="38">
        <v>448</v>
      </c>
      <c r="AG476" s="38">
        <v>92</v>
      </c>
      <c r="AH476" s="170">
        <v>1385.2218002826835</v>
      </c>
      <c r="AI476" s="171">
        <v>80</v>
      </c>
      <c r="AJ476" s="172">
        <v>240</v>
      </c>
      <c r="AK476" s="151">
        <v>160</v>
      </c>
      <c r="AL476" s="172">
        <v>192</v>
      </c>
      <c r="AM476" s="211">
        <v>1153.9256022556713</v>
      </c>
      <c r="AN476" s="171">
        <v>391.29619802701222</v>
      </c>
      <c r="AO476" s="170">
        <v>193.71428571428601</v>
      </c>
      <c r="AP476" s="170">
        <v>1171.2945342633498</v>
      </c>
      <c r="AQ476" s="170">
        <v>1171.2945342633495</v>
      </c>
      <c r="AR476" s="172">
        <v>931.29453426334953</v>
      </c>
      <c r="AS476" s="173">
        <v>3.8803938927639563</v>
      </c>
      <c r="AT476" s="172">
        <v>-213.92726601933396</v>
      </c>
      <c r="AU476" s="173">
        <v>-0.15443538787483538</v>
      </c>
      <c r="AV476" s="172">
        <v>1079.2945342633495</v>
      </c>
      <c r="AW476" s="173">
        <v>11.731462328949451</v>
      </c>
      <c r="AX476" s="172">
        <v>931.29453426334976</v>
      </c>
      <c r="AY476" s="173">
        <v>3.8803938927639572</v>
      </c>
      <c r="AZ476" s="172">
        <v>-213.92726601933373</v>
      </c>
      <c r="BA476" s="173">
        <v>-0.15443538787483521</v>
      </c>
      <c r="BB476" s="172">
        <v>-2.2737367544323206E-13</v>
      </c>
      <c r="BC476" s="173">
        <v>-1.9412169082324955E-16</v>
      </c>
      <c r="BE476" s="169">
        <v>99.479488605840189</v>
      </c>
      <c r="BF476" s="169">
        <v>96.270883215499396</v>
      </c>
      <c r="BG476" s="169">
        <v>99.479488605840189</v>
      </c>
      <c r="BH476" s="169">
        <v>99.479488605840189</v>
      </c>
      <c r="BI476" s="169">
        <v>89.852763754132042</v>
      </c>
      <c r="BJ476" s="169">
        <v>99.479488605840189</v>
      </c>
      <c r="BK476" s="169">
        <v>96.270883215499396</v>
      </c>
      <c r="BL476" s="169">
        <v>99.479488605840189</v>
      </c>
      <c r="BM476" s="169">
        <v>96.270883215499396</v>
      </c>
      <c r="BN476" s="169">
        <v>99.479488605840189</v>
      </c>
      <c r="BO476" s="169">
        <v>99.479488605840189</v>
      </c>
      <c r="BP476" s="169">
        <v>96.272700621838013</v>
      </c>
      <c r="BQ476" s="174">
        <v>1171.2945342633495</v>
      </c>
    </row>
    <row r="477" spans="11:69" x14ac:dyDescent="0.25">
      <c r="K477" s="165" t="s">
        <v>315</v>
      </c>
      <c r="N477" s="57" t="s">
        <v>1048</v>
      </c>
      <c r="V477" s="57" t="s">
        <v>902</v>
      </c>
      <c r="W477" s="57" t="s">
        <v>907</v>
      </c>
      <c r="X477" s="57">
        <v>420</v>
      </c>
      <c r="AB477" s="166" t="s">
        <v>378</v>
      </c>
      <c r="AC477" s="209">
        <v>220090130888</v>
      </c>
      <c r="AD477" s="210" t="s">
        <v>1049</v>
      </c>
      <c r="AE477" s="169">
        <v>54</v>
      </c>
      <c r="AF477" s="38">
        <v>9</v>
      </c>
      <c r="AG477" s="38">
        <v>0</v>
      </c>
      <c r="AH477" s="170">
        <v>0</v>
      </c>
      <c r="AI477" s="171">
        <v>0</v>
      </c>
      <c r="AJ477" s="172">
        <v>0</v>
      </c>
      <c r="AK477" s="151">
        <v>0</v>
      </c>
      <c r="AL477" s="172">
        <v>0</v>
      </c>
      <c r="AM477" s="211">
        <v>0</v>
      </c>
      <c r="AN477" s="171">
        <v>0</v>
      </c>
      <c r="AO477" s="170">
        <v>0</v>
      </c>
      <c r="AP477" s="170">
        <v>0</v>
      </c>
      <c r="AQ477" s="170">
        <v>0</v>
      </c>
      <c r="AR477" s="172">
        <v>0</v>
      </c>
      <c r="AS477" s="173">
        <v>0</v>
      </c>
      <c r="AT477" s="172">
        <v>0</v>
      </c>
      <c r="AU477" s="173">
        <v>0</v>
      </c>
      <c r="AV477" s="172">
        <v>0</v>
      </c>
      <c r="AW477" s="173">
        <v>0</v>
      </c>
      <c r="AX477" s="172">
        <v>0</v>
      </c>
      <c r="AY477" s="173">
        <v>0</v>
      </c>
      <c r="AZ477" s="172">
        <v>0</v>
      </c>
      <c r="BA477" s="173">
        <v>0</v>
      </c>
      <c r="BB477" s="172">
        <v>0</v>
      </c>
      <c r="BC477" s="173">
        <v>0</v>
      </c>
      <c r="BE477" s="169">
        <v>0</v>
      </c>
      <c r="BF477" s="169">
        <v>0</v>
      </c>
      <c r="BG477" s="169">
        <v>0</v>
      </c>
      <c r="BH477" s="169">
        <v>0</v>
      </c>
      <c r="BI477" s="169">
        <v>0</v>
      </c>
      <c r="BJ477" s="169">
        <v>0</v>
      </c>
      <c r="BK477" s="169">
        <v>0</v>
      </c>
      <c r="BL477" s="169">
        <v>0</v>
      </c>
      <c r="BM477" s="169">
        <v>0</v>
      </c>
      <c r="BN477" s="169">
        <v>0</v>
      </c>
      <c r="BO477" s="169">
        <v>0</v>
      </c>
      <c r="BP477" s="169">
        <v>0</v>
      </c>
      <c r="BQ477" s="174">
        <v>0</v>
      </c>
    </row>
    <row r="478" spans="11:69" x14ac:dyDescent="0.25">
      <c r="K478" s="165" t="s">
        <v>315</v>
      </c>
      <c r="N478" s="57" t="s">
        <v>1050</v>
      </c>
      <c r="V478" s="57" t="s">
        <v>902</v>
      </c>
      <c r="W478" s="57" t="s">
        <v>907</v>
      </c>
      <c r="X478" s="57">
        <v>420</v>
      </c>
      <c r="AB478" s="166" t="s">
        <v>378</v>
      </c>
      <c r="AC478" s="209">
        <v>220090135800</v>
      </c>
      <c r="AD478" s="210" t="s">
        <v>1051</v>
      </c>
      <c r="AE478" s="169">
        <v>9</v>
      </c>
      <c r="AF478" s="38">
        <v>0</v>
      </c>
      <c r="AG478" s="38">
        <v>0</v>
      </c>
      <c r="AH478" s="170">
        <v>0</v>
      </c>
      <c r="AI478" s="171">
        <v>0</v>
      </c>
      <c r="AJ478" s="172">
        <v>0</v>
      </c>
      <c r="AK478" s="151">
        <v>0</v>
      </c>
      <c r="AL478" s="172">
        <v>0</v>
      </c>
      <c r="AM478" s="211">
        <v>0</v>
      </c>
      <c r="AN478" s="171">
        <v>0</v>
      </c>
      <c r="AO478" s="170">
        <v>0</v>
      </c>
      <c r="AP478" s="170">
        <v>0</v>
      </c>
      <c r="AQ478" s="170">
        <v>0</v>
      </c>
      <c r="AR478" s="172">
        <v>0</v>
      </c>
      <c r="AS478" s="173">
        <v>0</v>
      </c>
      <c r="AT478" s="172">
        <v>0</v>
      </c>
      <c r="AU478" s="173">
        <v>0</v>
      </c>
      <c r="AV478" s="172">
        <v>0</v>
      </c>
      <c r="AW478" s="173">
        <v>0</v>
      </c>
      <c r="AX478" s="172">
        <v>0</v>
      </c>
      <c r="AY478" s="173">
        <v>0</v>
      </c>
      <c r="AZ478" s="172">
        <v>0</v>
      </c>
      <c r="BA478" s="173">
        <v>0</v>
      </c>
      <c r="BB478" s="172">
        <v>0</v>
      </c>
      <c r="BC478" s="173">
        <v>0</v>
      </c>
      <c r="BE478" s="169">
        <v>0</v>
      </c>
      <c r="BF478" s="169">
        <v>0</v>
      </c>
      <c r="BG478" s="169">
        <v>0</v>
      </c>
      <c r="BH478" s="169">
        <v>0</v>
      </c>
      <c r="BI478" s="169">
        <v>0</v>
      </c>
      <c r="BJ478" s="169">
        <v>0</v>
      </c>
      <c r="BK478" s="169">
        <v>0</v>
      </c>
      <c r="BL478" s="169">
        <v>0</v>
      </c>
      <c r="BM478" s="169">
        <v>0</v>
      </c>
      <c r="BN478" s="169">
        <v>0</v>
      </c>
      <c r="BO478" s="169">
        <v>0</v>
      </c>
      <c r="BP478" s="169">
        <v>0</v>
      </c>
      <c r="BQ478" s="174">
        <v>0</v>
      </c>
    </row>
    <row r="479" spans="11:69" x14ac:dyDescent="0.25">
      <c r="K479" s="165" t="s">
        <v>315</v>
      </c>
      <c r="N479" s="57" t="s">
        <v>1052</v>
      </c>
      <c r="V479" s="57" t="s">
        <v>902</v>
      </c>
      <c r="W479" s="57" t="s">
        <v>907</v>
      </c>
      <c r="X479" s="57">
        <v>420</v>
      </c>
      <c r="AB479" s="166" t="s">
        <v>378</v>
      </c>
      <c r="AC479" s="209">
        <v>220090135888</v>
      </c>
      <c r="AD479" s="210" t="s">
        <v>1051</v>
      </c>
      <c r="AE479" s="169">
        <v>2</v>
      </c>
      <c r="AF479" s="38">
        <v>0</v>
      </c>
      <c r="AG479" s="38">
        <v>0</v>
      </c>
      <c r="AH479" s="170">
        <v>0</v>
      </c>
      <c r="AI479" s="171">
        <v>0</v>
      </c>
      <c r="AJ479" s="172">
        <v>0</v>
      </c>
      <c r="AK479" s="151">
        <v>0</v>
      </c>
      <c r="AL479" s="172">
        <v>0</v>
      </c>
      <c r="AM479" s="211">
        <v>0</v>
      </c>
      <c r="AN479" s="171">
        <v>0</v>
      </c>
      <c r="AO479" s="170">
        <v>0</v>
      </c>
      <c r="AP479" s="170">
        <v>0</v>
      </c>
      <c r="AQ479" s="170">
        <v>0</v>
      </c>
      <c r="AR479" s="172">
        <v>0</v>
      </c>
      <c r="AS479" s="173">
        <v>0</v>
      </c>
      <c r="AT479" s="172">
        <v>0</v>
      </c>
      <c r="AU479" s="173">
        <v>0</v>
      </c>
      <c r="AV479" s="172">
        <v>0</v>
      </c>
      <c r="AW479" s="173">
        <v>0</v>
      </c>
      <c r="AX479" s="172">
        <v>0</v>
      </c>
      <c r="AY479" s="173">
        <v>0</v>
      </c>
      <c r="AZ479" s="172">
        <v>0</v>
      </c>
      <c r="BA479" s="173">
        <v>0</v>
      </c>
      <c r="BB479" s="172">
        <v>0</v>
      </c>
      <c r="BC479" s="173">
        <v>0</v>
      </c>
      <c r="BE479" s="169">
        <v>0</v>
      </c>
      <c r="BF479" s="169">
        <v>0</v>
      </c>
      <c r="BG479" s="169">
        <v>0</v>
      </c>
      <c r="BH479" s="169">
        <v>0</v>
      </c>
      <c r="BI479" s="169">
        <v>0</v>
      </c>
      <c r="BJ479" s="169">
        <v>0</v>
      </c>
      <c r="BK479" s="169">
        <v>0</v>
      </c>
      <c r="BL479" s="169">
        <v>0</v>
      </c>
      <c r="BM479" s="169">
        <v>0</v>
      </c>
      <c r="BN479" s="169">
        <v>0</v>
      </c>
      <c r="BO479" s="169">
        <v>0</v>
      </c>
      <c r="BP479" s="169">
        <v>0</v>
      </c>
      <c r="BQ479" s="174">
        <v>0</v>
      </c>
    </row>
    <row r="480" spans="11:69" x14ac:dyDescent="0.25">
      <c r="K480" s="165" t="s">
        <v>315</v>
      </c>
      <c r="N480" s="57" t="s">
        <v>1053</v>
      </c>
      <c r="V480" s="57" t="s">
        <v>902</v>
      </c>
      <c r="W480" s="57" t="s">
        <v>907</v>
      </c>
      <c r="X480" s="57">
        <v>420</v>
      </c>
      <c r="AB480" s="166" t="s">
        <v>378</v>
      </c>
      <c r="AC480" s="209">
        <v>220090140800</v>
      </c>
      <c r="AD480" s="210" t="s">
        <v>1054</v>
      </c>
      <c r="AE480" s="169">
        <v>846</v>
      </c>
      <c r="AF480" s="38">
        <v>74</v>
      </c>
      <c r="AG480" s="38">
        <v>0</v>
      </c>
      <c r="AH480" s="170">
        <v>1069.5194195304389</v>
      </c>
      <c r="AI480" s="171">
        <v>0</v>
      </c>
      <c r="AJ480" s="172">
        <v>0</v>
      </c>
      <c r="AK480" s="151">
        <v>0</v>
      </c>
      <c r="AL480" s="172">
        <v>0</v>
      </c>
      <c r="AM480" s="211">
        <v>890.77622212265919</v>
      </c>
      <c r="AN480" s="171">
        <v>178.74319740777969</v>
      </c>
      <c r="AO480" s="170">
        <v>0</v>
      </c>
      <c r="AP480" s="170">
        <v>1069.5194195304389</v>
      </c>
      <c r="AQ480" s="170">
        <v>1069.5194195304389</v>
      </c>
      <c r="AR480" s="172">
        <v>1069.5194195304389</v>
      </c>
      <c r="AS480" s="173">
        <v>0</v>
      </c>
      <c r="AT480" s="172">
        <v>0</v>
      </c>
      <c r="AU480" s="173">
        <v>0</v>
      </c>
      <c r="AV480" s="172">
        <v>1069.5194195304389</v>
      </c>
      <c r="AW480" s="173">
        <v>0</v>
      </c>
      <c r="AX480" s="172">
        <v>1069.5194195304389</v>
      </c>
      <c r="AY480" s="173">
        <v>0</v>
      </c>
      <c r="AZ480" s="172">
        <v>0</v>
      </c>
      <c r="BA480" s="173">
        <v>0</v>
      </c>
      <c r="BB480" s="172">
        <v>0</v>
      </c>
      <c r="BC480" s="173">
        <v>0</v>
      </c>
      <c r="BE480" s="169">
        <v>90.835574756372282</v>
      </c>
      <c r="BF480" s="169">
        <v>87.905805295823797</v>
      </c>
      <c r="BG480" s="169">
        <v>90.835574756372282</v>
      </c>
      <c r="BH480" s="169">
        <v>90.835574756372282</v>
      </c>
      <c r="BI480" s="169">
        <v>82.045357696954071</v>
      </c>
      <c r="BJ480" s="169">
        <v>90.835574756372282</v>
      </c>
      <c r="BK480" s="169">
        <v>87.905805295823797</v>
      </c>
      <c r="BL480" s="169">
        <v>90.835574756372282</v>
      </c>
      <c r="BM480" s="169">
        <v>87.905805295823797</v>
      </c>
      <c r="BN480" s="169">
        <v>90.835574756372282</v>
      </c>
      <c r="BO480" s="169">
        <v>90.835574756372282</v>
      </c>
      <c r="BP480" s="169">
        <v>87.907622651407422</v>
      </c>
      <c r="BQ480" s="174">
        <v>1069.5194195304387</v>
      </c>
    </row>
    <row r="481" spans="11:69" x14ac:dyDescent="0.25">
      <c r="K481" s="165" t="s">
        <v>315</v>
      </c>
      <c r="N481" s="57" t="s">
        <v>1055</v>
      </c>
      <c r="V481" s="57" t="s">
        <v>902</v>
      </c>
      <c r="W481" s="57" t="s">
        <v>907</v>
      </c>
      <c r="X481" s="57">
        <v>420</v>
      </c>
      <c r="AB481" s="166" t="s">
        <v>378</v>
      </c>
      <c r="AC481" s="209">
        <v>220090140888</v>
      </c>
      <c r="AD481" s="210" t="s">
        <v>1056</v>
      </c>
      <c r="AE481" s="169">
        <v>82</v>
      </c>
      <c r="AF481" s="38">
        <v>8</v>
      </c>
      <c r="AG481" s="38">
        <v>0</v>
      </c>
      <c r="AH481" s="170">
        <v>0</v>
      </c>
      <c r="AI481" s="171">
        <v>0</v>
      </c>
      <c r="AJ481" s="172">
        <v>0</v>
      </c>
      <c r="AK481" s="151">
        <v>0</v>
      </c>
      <c r="AL481" s="172">
        <v>0</v>
      </c>
      <c r="AM481" s="211">
        <v>0</v>
      </c>
      <c r="AN481" s="171">
        <v>0</v>
      </c>
      <c r="AO481" s="170">
        <v>0</v>
      </c>
      <c r="AP481" s="170">
        <v>0</v>
      </c>
      <c r="AQ481" s="170">
        <v>0</v>
      </c>
      <c r="AR481" s="172">
        <v>0</v>
      </c>
      <c r="AS481" s="173">
        <v>0</v>
      </c>
      <c r="AT481" s="172">
        <v>0</v>
      </c>
      <c r="AU481" s="173">
        <v>0</v>
      </c>
      <c r="AV481" s="172">
        <v>0</v>
      </c>
      <c r="AW481" s="173">
        <v>0</v>
      </c>
      <c r="AX481" s="172">
        <v>0</v>
      </c>
      <c r="AY481" s="173">
        <v>0</v>
      </c>
      <c r="AZ481" s="172">
        <v>0</v>
      </c>
      <c r="BA481" s="173">
        <v>0</v>
      </c>
      <c r="BB481" s="172">
        <v>0</v>
      </c>
      <c r="BC481" s="173">
        <v>0</v>
      </c>
      <c r="BE481" s="169">
        <v>0</v>
      </c>
      <c r="BF481" s="169">
        <v>0</v>
      </c>
      <c r="BG481" s="169">
        <v>0</v>
      </c>
      <c r="BH481" s="169">
        <v>0</v>
      </c>
      <c r="BI481" s="169">
        <v>0</v>
      </c>
      <c r="BJ481" s="169">
        <v>0</v>
      </c>
      <c r="BK481" s="169">
        <v>0</v>
      </c>
      <c r="BL481" s="169">
        <v>0</v>
      </c>
      <c r="BM481" s="169">
        <v>0</v>
      </c>
      <c r="BN481" s="169">
        <v>0</v>
      </c>
      <c r="BO481" s="169">
        <v>0</v>
      </c>
      <c r="BP481" s="169">
        <v>0</v>
      </c>
      <c r="BQ481" s="174">
        <v>0</v>
      </c>
    </row>
    <row r="482" spans="11:69" x14ac:dyDescent="0.25">
      <c r="K482" s="165" t="s">
        <v>315</v>
      </c>
      <c r="N482" s="57" t="s">
        <v>1057</v>
      </c>
      <c r="V482" s="57" t="s">
        <v>902</v>
      </c>
      <c r="W482" s="57" t="s">
        <v>907</v>
      </c>
      <c r="X482" s="57">
        <v>420</v>
      </c>
      <c r="AB482" s="166" t="s">
        <v>378</v>
      </c>
      <c r="AC482" s="209">
        <v>220090167800</v>
      </c>
      <c r="AD482" s="210" t="s">
        <v>1058</v>
      </c>
      <c r="AE482" s="169">
        <v>241</v>
      </c>
      <c r="AF482" s="38">
        <v>51</v>
      </c>
      <c r="AG482" s="38">
        <v>0</v>
      </c>
      <c r="AH482" s="170">
        <v>0</v>
      </c>
      <c r="AI482" s="171">
        <v>0</v>
      </c>
      <c r="AJ482" s="172">
        <v>0</v>
      </c>
      <c r="AK482" s="151">
        <v>0</v>
      </c>
      <c r="AL482" s="172">
        <v>0</v>
      </c>
      <c r="AM482" s="211">
        <v>0</v>
      </c>
      <c r="AN482" s="171">
        <v>0</v>
      </c>
      <c r="AO482" s="170">
        <v>0</v>
      </c>
      <c r="AP482" s="170">
        <v>0</v>
      </c>
      <c r="AQ482" s="170">
        <v>0</v>
      </c>
      <c r="AR482" s="172">
        <v>0</v>
      </c>
      <c r="AS482" s="173">
        <v>0</v>
      </c>
      <c r="AT482" s="172">
        <v>0</v>
      </c>
      <c r="AU482" s="173">
        <v>0</v>
      </c>
      <c r="AV482" s="172">
        <v>0</v>
      </c>
      <c r="AW482" s="173">
        <v>0</v>
      </c>
      <c r="AX482" s="172">
        <v>0</v>
      </c>
      <c r="AY482" s="173">
        <v>0</v>
      </c>
      <c r="AZ482" s="172">
        <v>0</v>
      </c>
      <c r="BA482" s="173">
        <v>0</v>
      </c>
      <c r="BB482" s="172">
        <v>0</v>
      </c>
      <c r="BC482" s="173">
        <v>0</v>
      </c>
      <c r="BE482" s="169">
        <v>0</v>
      </c>
      <c r="BF482" s="169">
        <v>0</v>
      </c>
      <c r="BG482" s="169">
        <v>0</v>
      </c>
      <c r="BH482" s="169">
        <v>0</v>
      </c>
      <c r="BI482" s="169">
        <v>0</v>
      </c>
      <c r="BJ482" s="169">
        <v>0</v>
      </c>
      <c r="BK482" s="169">
        <v>0</v>
      </c>
      <c r="BL482" s="169">
        <v>0</v>
      </c>
      <c r="BM482" s="169">
        <v>0</v>
      </c>
      <c r="BN482" s="169">
        <v>0</v>
      </c>
      <c r="BO482" s="169">
        <v>0</v>
      </c>
      <c r="BP482" s="169">
        <v>0</v>
      </c>
      <c r="BQ482" s="174">
        <v>0</v>
      </c>
    </row>
    <row r="483" spans="11:69" x14ac:dyDescent="0.25">
      <c r="K483" s="165" t="s">
        <v>315</v>
      </c>
      <c r="N483" s="57" t="s">
        <v>1059</v>
      </c>
      <c r="V483" s="57" t="s">
        <v>902</v>
      </c>
      <c r="W483" s="57" t="s">
        <v>907</v>
      </c>
      <c r="X483" s="57">
        <v>420</v>
      </c>
      <c r="AB483" s="166" t="s">
        <v>378</v>
      </c>
      <c r="AC483" s="209">
        <v>220090167888</v>
      </c>
      <c r="AD483" s="210" t="s">
        <v>1060</v>
      </c>
      <c r="AE483" s="169">
        <v>13</v>
      </c>
      <c r="AF483" s="38">
        <v>11</v>
      </c>
      <c r="AG483" s="38">
        <v>0</v>
      </c>
      <c r="AH483" s="170">
        <v>0</v>
      </c>
      <c r="AI483" s="171">
        <v>0</v>
      </c>
      <c r="AJ483" s="172">
        <v>0</v>
      </c>
      <c r="AK483" s="151">
        <v>0</v>
      </c>
      <c r="AL483" s="172">
        <v>0</v>
      </c>
      <c r="AM483" s="211">
        <v>0</v>
      </c>
      <c r="AN483" s="171">
        <v>0</v>
      </c>
      <c r="AO483" s="170">
        <v>0</v>
      </c>
      <c r="AP483" s="170">
        <v>0</v>
      </c>
      <c r="AQ483" s="170">
        <v>0</v>
      </c>
      <c r="AR483" s="172">
        <v>0</v>
      </c>
      <c r="AS483" s="173">
        <v>0</v>
      </c>
      <c r="AT483" s="172">
        <v>0</v>
      </c>
      <c r="AU483" s="173">
        <v>0</v>
      </c>
      <c r="AV483" s="172">
        <v>0</v>
      </c>
      <c r="AW483" s="173">
        <v>0</v>
      </c>
      <c r="AX483" s="172">
        <v>0</v>
      </c>
      <c r="AY483" s="173">
        <v>0</v>
      </c>
      <c r="AZ483" s="172">
        <v>0</v>
      </c>
      <c r="BA483" s="173">
        <v>0</v>
      </c>
      <c r="BB483" s="172">
        <v>0</v>
      </c>
      <c r="BC483" s="173">
        <v>0</v>
      </c>
      <c r="BE483" s="169">
        <v>0</v>
      </c>
      <c r="BF483" s="169">
        <v>0</v>
      </c>
      <c r="BG483" s="169">
        <v>0</v>
      </c>
      <c r="BH483" s="169">
        <v>0</v>
      </c>
      <c r="BI483" s="169">
        <v>0</v>
      </c>
      <c r="BJ483" s="169">
        <v>0</v>
      </c>
      <c r="BK483" s="169">
        <v>0</v>
      </c>
      <c r="BL483" s="169">
        <v>0</v>
      </c>
      <c r="BM483" s="169">
        <v>0</v>
      </c>
      <c r="BN483" s="169">
        <v>0</v>
      </c>
      <c r="BO483" s="169">
        <v>0</v>
      </c>
      <c r="BP483" s="169">
        <v>0</v>
      </c>
      <c r="BQ483" s="174">
        <v>0</v>
      </c>
    </row>
    <row r="484" spans="11:69" x14ac:dyDescent="0.25">
      <c r="K484" s="165" t="s">
        <v>315</v>
      </c>
      <c r="N484" s="57" t="s">
        <v>1061</v>
      </c>
      <c r="V484" s="57" t="s">
        <v>902</v>
      </c>
      <c r="W484" s="57" t="s">
        <v>907</v>
      </c>
      <c r="X484" s="57">
        <v>420</v>
      </c>
      <c r="AB484" s="166" t="s">
        <v>378</v>
      </c>
      <c r="AC484" s="209">
        <v>220090170800</v>
      </c>
      <c r="AD484" s="210" t="s">
        <v>1062</v>
      </c>
      <c r="AE484" s="169">
        <v>6940</v>
      </c>
      <c r="AF484" s="38">
        <v>9354</v>
      </c>
      <c r="AG484" s="38">
        <v>6293</v>
      </c>
      <c r="AH484" s="170">
        <v>6202.3969491036378</v>
      </c>
      <c r="AI484" s="171">
        <v>2494</v>
      </c>
      <c r="AJ484" s="172">
        <v>7482</v>
      </c>
      <c r="AK484" s="151">
        <v>6581</v>
      </c>
      <c r="AL484" s="172">
        <v>7897.2000000000007</v>
      </c>
      <c r="AM484" s="211">
        <v>5168.537007139902</v>
      </c>
      <c r="AN484" s="171">
        <v>7614.8599419637358</v>
      </c>
      <c r="AO484" s="170">
        <v>7800</v>
      </c>
      <c r="AP484" s="170">
        <v>7818.014430884049</v>
      </c>
      <c r="AQ484" s="170">
        <v>7818.0144308840436</v>
      </c>
      <c r="AR484" s="172">
        <v>336.01443088404358</v>
      </c>
      <c r="AS484" s="173">
        <v>4.4909707415670082E-2</v>
      </c>
      <c r="AT484" s="172">
        <v>1615.6174817804058</v>
      </c>
      <c r="AU484" s="173">
        <v>0.26048276094516859</v>
      </c>
      <c r="AV484" s="172">
        <v>1525.0144308840436</v>
      </c>
      <c r="AW484" s="173">
        <v>0.24233504383982896</v>
      </c>
      <c r="AX484" s="172">
        <v>336.01443088404903</v>
      </c>
      <c r="AY484" s="173">
        <v>4.4909707415670817E-2</v>
      </c>
      <c r="AZ484" s="172">
        <v>1615.6174817804113</v>
      </c>
      <c r="BA484" s="173">
        <v>0.26048276094516948</v>
      </c>
      <c r="BB484" s="172">
        <v>-5.4569682106375694E-12</v>
      </c>
      <c r="BC484" s="173">
        <v>-6.979992501779642E-16</v>
      </c>
      <c r="BE484" s="169">
        <v>663.99510388340025</v>
      </c>
      <c r="BF484" s="169">
        <v>642.57672772865885</v>
      </c>
      <c r="BG484" s="169">
        <v>663.99510388340025</v>
      </c>
      <c r="BH484" s="169">
        <v>663.99510388340025</v>
      </c>
      <c r="BI484" s="169">
        <v>599.73815805352524</v>
      </c>
      <c r="BJ484" s="169">
        <v>663.99510388340025</v>
      </c>
      <c r="BK484" s="169">
        <v>642.57672772865885</v>
      </c>
      <c r="BL484" s="169">
        <v>663.99510388340025</v>
      </c>
      <c r="BM484" s="169">
        <v>642.57672772865885</v>
      </c>
      <c r="BN484" s="169">
        <v>663.99510388340025</v>
      </c>
      <c r="BO484" s="169">
        <v>663.99510388340025</v>
      </c>
      <c r="BP484" s="169">
        <v>642.58036246074175</v>
      </c>
      <c r="BQ484" s="174">
        <v>7818.0144308840454</v>
      </c>
    </row>
    <row r="485" spans="11:69" x14ac:dyDescent="0.25">
      <c r="K485" s="165" t="s">
        <v>315</v>
      </c>
      <c r="N485" s="57" t="s">
        <v>1063</v>
      </c>
      <c r="V485" s="57" t="s">
        <v>902</v>
      </c>
      <c r="W485" s="57" t="s">
        <v>907</v>
      </c>
      <c r="X485" s="57">
        <v>420</v>
      </c>
      <c r="AB485" s="166" t="s">
        <v>378</v>
      </c>
      <c r="AC485" s="209">
        <v>220090170888</v>
      </c>
      <c r="AD485" s="210" t="s">
        <v>1064</v>
      </c>
      <c r="AE485" s="169">
        <v>0</v>
      </c>
      <c r="AF485" s="38">
        <v>3</v>
      </c>
      <c r="AG485" s="38">
        <v>0</v>
      </c>
      <c r="AH485" s="170">
        <v>0</v>
      </c>
      <c r="AI485" s="171">
        <v>0</v>
      </c>
      <c r="AJ485" s="172">
        <v>0</v>
      </c>
      <c r="AK485" s="151">
        <v>0</v>
      </c>
      <c r="AL485" s="172">
        <v>0</v>
      </c>
      <c r="AM485" s="211">
        <v>0</v>
      </c>
      <c r="AN485" s="171">
        <v>0</v>
      </c>
      <c r="AO485" s="170">
        <v>0</v>
      </c>
      <c r="AP485" s="170">
        <v>0</v>
      </c>
      <c r="AQ485" s="170">
        <v>0</v>
      </c>
      <c r="AR485" s="172">
        <v>0</v>
      </c>
      <c r="AS485" s="173">
        <v>0</v>
      </c>
      <c r="AT485" s="172">
        <v>0</v>
      </c>
      <c r="AU485" s="173">
        <v>0</v>
      </c>
      <c r="AV485" s="172">
        <v>0</v>
      </c>
      <c r="AW485" s="173">
        <v>0</v>
      </c>
      <c r="AX485" s="172">
        <v>0</v>
      </c>
      <c r="AY485" s="173">
        <v>0</v>
      </c>
      <c r="AZ485" s="172">
        <v>0</v>
      </c>
      <c r="BA485" s="173">
        <v>0</v>
      </c>
      <c r="BB485" s="172">
        <v>0</v>
      </c>
      <c r="BC485" s="173">
        <v>0</v>
      </c>
      <c r="BE485" s="169">
        <v>0</v>
      </c>
      <c r="BF485" s="169">
        <v>0</v>
      </c>
      <c r="BG485" s="169">
        <v>0</v>
      </c>
      <c r="BH485" s="169">
        <v>0</v>
      </c>
      <c r="BI485" s="169">
        <v>0</v>
      </c>
      <c r="BJ485" s="169">
        <v>0</v>
      </c>
      <c r="BK485" s="169">
        <v>0</v>
      </c>
      <c r="BL485" s="169">
        <v>0</v>
      </c>
      <c r="BM485" s="169">
        <v>0</v>
      </c>
      <c r="BN485" s="169">
        <v>0</v>
      </c>
      <c r="BO485" s="169">
        <v>0</v>
      </c>
      <c r="BP485" s="169">
        <v>0</v>
      </c>
      <c r="BQ485" s="174">
        <v>0</v>
      </c>
    </row>
    <row r="486" spans="11:69" x14ac:dyDescent="0.25">
      <c r="K486" s="165" t="s">
        <v>315</v>
      </c>
      <c r="N486" s="57" t="s">
        <v>1065</v>
      </c>
      <c r="V486" s="57" t="s">
        <v>902</v>
      </c>
      <c r="W486" s="57" t="s">
        <v>907</v>
      </c>
      <c r="X486" s="57">
        <v>420</v>
      </c>
      <c r="AB486" s="166" t="s">
        <v>378</v>
      </c>
      <c r="AC486" s="209">
        <v>220090179800</v>
      </c>
      <c r="AD486" s="210" t="s">
        <v>1066</v>
      </c>
      <c r="AE486" s="169">
        <v>48</v>
      </c>
      <c r="AF486" s="38">
        <v>2</v>
      </c>
      <c r="AG486" s="38">
        <v>0</v>
      </c>
      <c r="AH486" s="170">
        <v>0</v>
      </c>
      <c r="AI486" s="171">
        <v>0</v>
      </c>
      <c r="AJ486" s="172">
        <v>0</v>
      </c>
      <c r="AK486" s="151">
        <v>0</v>
      </c>
      <c r="AL486" s="172">
        <v>0</v>
      </c>
      <c r="AM486" s="211">
        <v>0</v>
      </c>
      <c r="AN486" s="171">
        <v>0</v>
      </c>
      <c r="AO486" s="170">
        <v>0</v>
      </c>
      <c r="AP486" s="170">
        <v>0</v>
      </c>
      <c r="AQ486" s="170">
        <v>0</v>
      </c>
      <c r="AR486" s="172">
        <v>0</v>
      </c>
      <c r="AS486" s="173">
        <v>0</v>
      </c>
      <c r="AT486" s="172">
        <v>0</v>
      </c>
      <c r="AU486" s="173">
        <v>0</v>
      </c>
      <c r="AV486" s="172">
        <v>0</v>
      </c>
      <c r="AW486" s="173">
        <v>0</v>
      </c>
      <c r="AX486" s="172">
        <v>0</v>
      </c>
      <c r="AY486" s="173">
        <v>0</v>
      </c>
      <c r="AZ486" s="172">
        <v>0</v>
      </c>
      <c r="BA486" s="173">
        <v>0</v>
      </c>
      <c r="BB486" s="172">
        <v>0</v>
      </c>
      <c r="BC486" s="173">
        <v>0</v>
      </c>
      <c r="BE486" s="169">
        <v>0</v>
      </c>
      <c r="BF486" s="169">
        <v>0</v>
      </c>
      <c r="BG486" s="169">
        <v>0</v>
      </c>
      <c r="BH486" s="169">
        <v>0</v>
      </c>
      <c r="BI486" s="169">
        <v>0</v>
      </c>
      <c r="BJ486" s="169">
        <v>0</v>
      </c>
      <c r="BK486" s="169">
        <v>0</v>
      </c>
      <c r="BL486" s="169">
        <v>0</v>
      </c>
      <c r="BM486" s="169">
        <v>0</v>
      </c>
      <c r="BN486" s="169">
        <v>0</v>
      </c>
      <c r="BO486" s="169">
        <v>0</v>
      </c>
      <c r="BP486" s="169">
        <v>0</v>
      </c>
      <c r="BQ486" s="174">
        <v>0</v>
      </c>
    </row>
    <row r="487" spans="11:69" x14ac:dyDescent="0.25">
      <c r="K487" s="165" t="s">
        <v>315</v>
      </c>
      <c r="N487" s="57" t="s">
        <v>1067</v>
      </c>
      <c r="V487" s="57" t="s">
        <v>902</v>
      </c>
      <c r="W487" s="57" t="s">
        <v>907</v>
      </c>
      <c r="X487" s="57">
        <v>420</v>
      </c>
      <c r="AB487" s="166" t="s">
        <v>378</v>
      </c>
      <c r="AC487" s="209">
        <v>220090181800</v>
      </c>
      <c r="AD487" s="210" t="s">
        <v>1068</v>
      </c>
      <c r="AE487" s="169">
        <v>375</v>
      </c>
      <c r="AF487" s="38">
        <v>31</v>
      </c>
      <c r="AG487" s="38">
        <v>0</v>
      </c>
      <c r="AH487" s="170">
        <v>0</v>
      </c>
      <c r="AI487" s="171">
        <v>0</v>
      </c>
      <c r="AJ487" s="172">
        <v>0</v>
      </c>
      <c r="AK487" s="151">
        <v>0</v>
      </c>
      <c r="AL487" s="172">
        <v>0</v>
      </c>
      <c r="AM487" s="211">
        <v>0</v>
      </c>
      <c r="AN487" s="171">
        <v>0</v>
      </c>
      <c r="AO487" s="170">
        <v>0</v>
      </c>
      <c r="AP487" s="170">
        <v>0</v>
      </c>
      <c r="AQ487" s="170">
        <v>0</v>
      </c>
      <c r="AR487" s="172">
        <v>0</v>
      </c>
      <c r="AS487" s="173">
        <v>0</v>
      </c>
      <c r="AT487" s="172">
        <v>0</v>
      </c>
      <c r="AU487" s="173">
        <v>0</v>
      </c>
      <c r="AV487" s="172">
        <v>0</v>
      </c>
      <c r="AW487" s="173">
        <v>0</v>
      </c>
      <c r="AX487" s="172">
        <v>0</v>
      </c>
      <c r="AY487" s="173">
        <v>0</v>
      </c>
      <c r="AZ487" s="172">
        <v>0</v>
      </c>
      <c r="BA487" s="173">
        <v>0</v>
      </c>
      <c r="BB487" s="172">
        <v>0</v>
      </c>
      <c r="BC487" s="173">
        <v>0</v>
      </c>
      <c r="BE487" s="169">
        <v>0</v>
      </c>
      <c r="BF487" s="169">
        <v>0</v>
      </c>
      <c r="BG487" s="169">
        <v>0</v>
      </c>
      <c r="BH487" s="169">
        <v>0</v>
      </c>
      <c r="BI487" s="169">
        <v>0</v>
      </c>
      <c r="BJ487" s="169">
        <v>0</v>
      </c>
      <c r="BK487" s="169">
        <v>0</v>
      </c>
      <c r="BL487" s="169">
        <v>0</v>
      </c>
      <c r="BM487" s="169">
        <v>0</v>
      </c>
      <c r="BN487" s="169">
        <v>0</v>
      </c>
      <c r="BO487" s="169">
        <v>0</v>
      </c>
      <c r="BP487" s="169">
        <v>0</v>
      </c>
      <c r="BQ487" s="174">
        <v>0</v>
      </c>
    </row>
    <row r="488" spans="11:69" x14ac:dyDescent="0.25">
      <c r="K488" s="165" t="s">
        <v>315</v>
      </c>
      <c r="N488" s="57" t="s">
        <v>1069</v>
      </c>
      <c r="V488" s="57" t="s">
        <v>902</v>
      </c>
      <c r="W488" s="57" t="s">
        <v>907</v>
      </c>
      <c r="X488" s="57">
        <v>420</v>
      </c>
      <c r="AB488" s="166" t="s">
        <v>378</v>
      </c>
      <c r="AC488" s="209">
        <v>220090181888</v>
      </c>
      <c r="AD488" s="210" t="s">
        <v>1070</v>
      </c>
      <c r="AE488" s="169">
        <v>15</v>
      </c>
      <c r="AF488" s="38">
        <v>0</v>
      </c>
      <c r="AG488" s="38">
        <v>0</v>
      </c>
      <c r="AH488" s="170">
        <v>0</v>
      </c>
      <c r="AI488" s="171">
        <v>0</v>
      </c>
      <c r="AJ488" s="172">
        <v>0</v>
      </c>
      <c r="AK488" s="151">
        <v>0</v>
      </c>
      <c r="AL488" s="172">
        <v>0</v>
      </c>
      <c r="AM488" s="211">
        <v>0</v>
      </c>
      <c r="AN488" s="171">
        <v>0</v>
      </c>
      <c r="AO488" s="170">
        <v>0</v>
      </c>
      <c r="AP488" s="170">
        <v>0</v>
      </c>
      <c r="AQ488" s="170">
        <v>0</v>
      </c>
      <c r="AR488" s="172">
        <v>0</v>
      </c>
      <c r="AS488" s="173">
        <v>0</v>
      </c>
      <c r="AT488" s="172">
        <v>0</v>
      </c>
      <c r="AU488" s="173">
        <v>0</v>
      </c>
      <c r="AV488" s="172">
        <v>0</v>
      </c>
      <c r="AW488" s="173">
        <v>0</v>
      </c>
      <c r="AX488" s="172">
        <v>0</v>
      </c>
      <c r="AY488" s="173">
        <v>0</v>
      </c>
      <c r="AZ488" s="172">
        <v>0</v>
      </c>
      <c r="BA488" s="173">
        <v>0</v>
      </c>
      <c r="BB488" s="172">
        <v>0</v>
      </c>
      <c r="BC488" s="173">
        <v>0</v>
      </c>
      <c r="BE488" s="169">
        <v>0</v>
      </c>
      <c r="BF488" s="169">
        <v>0</v>
      </c>
      <c r="BG488" s="169">
        <v>0</v>
      </c>
      <c r="BH488" s="169">
        <v>0</v>
      </c>
      <c r="BI488" s="169">
        <v>0</v>
      </c>
      <c r="BJ488" s="169">
        <v>0</v>
      </c>
      <c r="BK488" s="169">
        <v>0</v>
      </c>
      <c r="BL488" s="169">
        <v>0</v>
      </c>
      <c r="BM488" s="169">
        <v>0</v>
      </c>
      <c r="BN488" s="169">
        <v>0</v>
      </c>
      <c r="BO488" s="169">
        <v>0</v>
      </c>
      <c r="BP488" s="169">
        <v>0</v>
      </c>
      <c r="BQ488" s="174">
        <v>0</v>
      </c>
    </row>
    <row r="489" spans="11:69" x14ac:dyDescent="0.25">
      <c r="K489" s="165" t="s">
        <v>315</v>
      </c>
      <c r="N489" s="57" t="s">
        <v>1071</v>
      </c>
      <c r="V489" s="57" t="s">
        <v>902</v>
      </c>
      <c r="W489" s="57" t="s">
        <v>907</v>
      </c>
      <c r="X489" s="57">
        <v>420</v>
      </c>
      <c r="AB489" s="166" t="s">
        <v>378</v>
      </c>
      <c r="AC489" s="209">
        <v>220090196800</v>
      </c>
      <c r="AD489" s="210" t="s">
        <v>1072</v>
      </c>
      <c r="AE489" s="169">
        <v>370</v>
      </c>
      <c r="AF489" s="38">
        <v>59</v>
      </c>
      <c r="AG489" s="38">
        <v>0</v>
      </c>
      <c r="AH489" s="170">
        <v>0</v>
      </c>
      <c r="AI489" s="171">
        <v>0</v>
      </c>
      <c r="AJ489" s="172">
        <v>0</v>
      </c>
      <c r="AK489" s="151">
        <v>0</v>
      </c>
      <c r="AL489" s="172">
        <v>0</v>
      </c>
      <c r="AM489" s="211">
        <v>0</v>
      </c>
      <c r="AN489" s="171">
        <v>0</v>
      </c>
      <c r="AO489" s="170">
        <v>0</v>
      </c>
      <c r="AP489" s="170">
        <v>0</v>
      </c>
      <c r="AQ489" s="170">
        <v>0</v>
      </c>
      <c r="AR489" s="172">
        <v>0</v>
      </c>
      <c r="AS489" s="173">
        <v>0</v>
      </c>
      <c r="AT489" s="172">
        <v>0</v>
      </c>
      <c r="AU489" s="173">
        <v>0</v>
      </c>
      <c r="AV489" s="172">
        <v>0</v>
      </c>
      <c r="AW489" s="173">
        <v>0</v>
      </c>
      <c r="AX489" s="172">
        <v>0</v>
      </c>
      <c r="AY489" s="173">
        <v>0</v>
      </c>
      <c r="AZ489" s="172">
        <v>0</v>
      </c>
      <c r="BA489" s="173">
        <v>0</v>
      </c>
      <c r="BB489" s="172">
        <v>0</v>
      </c>
      <c r="BC489" s="173">
        <v>0</v>
      </c>
      <c r="BE489" s="169">
        <v>0</v>
      </c>
      <c r="BF489" s="169">
        <v>0</v>
      </c>
      <c r="BG489" s="169">
        <v>0</v>
      </c>
      <c r="BH489" s="169">
        <v>0</v>
      </c>
      <c r="BI489" s="169">
        <v>0</v>
      </c>
      <c r="BJ489" s="169">
        <v>0</v>
      </c>
      <c r="BK489" s="169">
        <v>0</v>
      </c>
      <c r="BL489" s="169">
        <v>0</v>
      </c>
      <c r="BM489" s="169">
        <v>0</v>
      </c>
      <c r="BN489" s="169">
        <v>0</v>
      </c>
      <c r="BO489" s="169">
        <v>0</v>
      </c>
      <c r="BP489" s="169">
        <v>0</v>
      </c>
      <c r="BQ489" s="174">
        <v>0</v>
      </c>
    </row>
    <row r="490" spans="11:69" x14ac:dyDescent="0.25">
      <c r="K490" s="165" t="s">
        <v>315</v>
      </c>
      <c r="N490" s="57" t="s">
        <v>1073</v>
      </c>
      <c r="V490" s="57" t="s">
        <v>902</v>
      </c>
      <c r="W490" s="57" t="s">
        <v>907</v>
      </c>
      <c r="X490" s="57">
        <v>420</v>
      </c>
      <c r="AB490" s="166" t="s">
        <v>378</v>
      </c>
      <c r="AC490" s="209">
        <v>220090196888</v>
      </c>
      <c r="AD490" s="210" t="s">
        <v>1074</v>
      </c>
      <c r="AE490" s="169">
        <v>41</v>
      </c>
      <c r="AF490" s="38">
        <v>5</v>
      </c>
      <c r="AG490" s="38">
        <v>0</v>
      </c>
      <c r="AH490" s="170">
        <v>0</v>
      </c>
      <c r="AI490" s="171">
        <v>0</v>
      </c>
      <c r="AJ490" s="172">
        <v>0</v>
      </c>
      <c r="AK490" s="151">
        <v>0</v>
      </c>
      <c r="AL490" s="172">
        <v>0</v>
      </c>
      <c r="AM490" s="211">
        <v>0</v>
      </c>
      <c r="AN490" s="171">
        <v>0</v>
      </c>
      <c r="AO490" s="170">
        <v>0</v>
      </c>
      <c r="AP490" s="170">
        <v>0</v>
      </c>
      <c r="AQ490" s="170">
        <v>0</v>
      </c>
      <c r="AR490" s="172">
        <v>0</v>
      </c>
      <c r="AS490" s="173">
        <v>0</v>
      </c>
      <c r="AT490" s="172">
        <v>0</v>
      </c>
      <c r="AU490" s="173">
        <v>0</v>
      </c>
      <c r="AV490" s="172">
        <v>0</v>
      </c>
      <c r="AW490" s="173">
        <v>0</v>
      </c>
      <c r="AX490" s="172">
        <v>0</v>
      </c>
      <c r="AY490" s="173">
        <v>0</v>
      </c>
      <c r="AZ490" s="172">
        <v>0</v>
      </c>
      <c r="BA490" s="173">
        <v>0</v>
      </c>
      <c r="BB490" s="172">
        <v>0</v>
      </c>
      <c r="BC490" s="173">
        <v>0</v>
      </c>
      <c r="BE490" s="169">
        <v>0</v>
      </c>
      <c r="BF490" s="169">
        <v>0</v>
      </c>
      <c r="BG490" s="169">
        <v>0</v>
      </c>
      <c r="BH490" s="169">
        <v>0</v>
      </c>
      <c r="BI490" s="169">
        <v>0</v>
      </c>
      <c r="BJ490" s="169">
        <v>0</v>
      </c>
      <c r="BK490" s="169">
        <v>0</v>
      </c>
      <c r="BL490" s="169">
        <v>0</v>
      </c>
      <c r="BM490" s="169">
        <v>0</v>
      </c>
      <c r="BN490" s="169">
        <v>0</v>
      </c>
      <c r="BO490" s="169">
        <v>0</v>
      </c>
      <c r="BP490" s="169">
        <v>0</v>
      </c>
      <c r="BQ490" s="174">
        <v>0</v>
      </c>
    </row>
    <row r="491" spans="11:69" x14ac:dyDescent="0.25">
      <c r="K491" s="165" t="s">
        <v>315</v>
      </c>
      <c r="N491" s="57" t="s">
        <v>1075</v>
      </c>
      <c r="V491" s="57" t="s">
        <v>902</v>
      </c>
      <c r="W491" s="57" t="s">
        <v>907</v>
      </c>
      <c r="X491" s="57">
        <v>420</v>
      </c>
      <c r="AB491" s="166" t="s">
        <v>378</v>
      </c>
      <c r="AC491" s="209">
        <v>220090199200</v>
      </c>
      <c r="AD491" s="210" t="s">
        <v>1076</v>
      </c>
      <c r="AE491" s="169">
        <v>34340</v>
      </c>
      <c r="AF491" s="38">
        <v>4559</v>
      </c>
      <c r="AG491" s="38">
        <v>0</v>
      </c>
      <c r="AH491" s="170">
        <v>0</v>
      </c>
      <c r="AI491" s="171">
        <v>0</v>
      </c>
      <c r="AJ491" s="172">
        <v>0</v>
      </c>
      <c r="AK491" s="151">
        <v>0</v>
      </c>
      <c r="AL491" s="172">
        <v>0</v>
      </c>
      <c r="AM491" s="211">
        <v>0</v>
      </c>
      <c r="AN491" s="171">
        <v>0</v>
      </c>
      <c r="AO491" s="170">
        <v>0</v>
      </c>
      <c r="AP491" s="170">
        <v>0</v>
      </c>
      <c r="AQ491" s="170">
        <v>0</v>
      </c>
      <c r="AR491" s="172">
        <v>0</v>
      </c>
      <c r="AS491" s="173">
        <v>0</v>
      </c>
      <c r="AT491" s="172">
        <v>0</v>
      </c>
      <c r="AU491" s="173">
        <v>0</v>
      </c>
      <c r="AV491" s="172">
        <v>0</v>
      </c>
      <c r="AW491" s="173">
        <v>0</v>
      </c>
      <c r="AX491" s="172">
        <v>0</v>
      </c>
      <c r="AY491" s="173">
        <v>0</v>
      </c>
      <c r="AZ491" s="172">
        <v>0</v>
      </c>
      <c r="BA491" s="173">
        <v>0</v>
      </c>
      <c r="BB491" s="172">
        <v>0</v>
      </c>
      <c r="BC491" s="173">
        <v>0</v>
      </c>
      <c r="BE491" s="169">
        <v>0</v>
      </c>
      <c r="BF491" s="169">
        <v>0</v>
      </c>
      <c r="BG491" s="169">
        <v>0</v>
      </c>
      <c r="BH491" s="169">
        <v>0</v>
      </c>
      <c r="BI491" s="169">
        <v>0</v>
      </c>
      <c r="BJ491" s="169">
        <v>0</v>
      </c>
      <c r="BK491" s="169">
        <v>0</v>
      </c>
      <c r="BL491" s="169">
        <v>0</v>
      </c>
      <c r="BM491" s="169">
        <v>0</v>
      </c>
      <c r="BN491" s="169">
        <v>0</v>
      </c>
      <c r="BO491" s="169">
        <v>0</v>
      </c>
      <c r="BP491" s="169">
        <v>0</v>
      </c>
      <c r="BQ491" s="174">
        <v>0</v>
      </c>
    </row>
    <row r="492" spans="11:69" x14ac:dyDescent="0.25">
      <c r="K492" s="165" t="s">
        <v>315</v>
      </c>
      <c r="N492" s="57" t="s">
        <v>1077</v>
      </c>
      <c r="V492" s="57" t="s">
        <v>902</v>
      </c>
      <c r="W492" s="57" t="s">
        <v>907</v>
      </c>
      <c r="X492" s="57">
        <v>420</v>
      </c>
      <c r="AB492" s="166" t="s">
        <v>378</v>
      </c>
      <c r="AC492" s="209">
        <v>220090199220</v>
      </c>
      <c r="AD492" s="210" t="s">
        <v>1078</v>
      </c>
      <c r="AE492" s="169">
        <v>83287</v>
      </c>
      <c r="AF492" s="38">
        <v>9220</v>
      </c>
      <c r="AG492" s="38">
        <v>0</v>
      </c>
      <c r="AH492" s="170">
        <v>0</v>
      </c>
      <c r="AI492" s="171">
        <v>0</v>
      </c>
      <c r="AJ492" s="172">
        <v>0</v>
      </c>
      <c r="AK492" s="151">
        <v>0</v>
      </c>
      <c r="AL492" s="172">
        <v>0</v>
      </c>
      <c r="AM492" s="211">
        <v>0</v>
      </c>
      <c r="AN492" s="171">
        <v>0</v>
      </c>
      <c r="AO492" s="170">
        <v>0</v>
      </c>
      <c r="AP492" s="170">
        <v>0</v>
      </c>
      <c r="AQ492" s="170">
        <v>0</v>
      </c>
      <c r="AR492" s="172">
        <v>0</v>
      </c>
      <c r="AS492" s="173">
        <v>0</v>
      </c>
      <c r="AT492" s="172">
        <v>0</v>
      </c>
      <c r="AU492" s="173">
        <v>0</v>
      </c>
      <c r="AV492" s="172">
        <v>0</v>
      </c>
      <c r="AW492" s="173">
        <v>0</v>
      </c>
      <c r="AX492" s="172">
        <v>0</v>
      </c>
      <c r="AY492" s="173">
        <v>0</v>
      </c>
      <c r="AZ492" s="172">
        <v>0</v>
      </c>
      <c r="BA492" s="173">
        <v>0</v>
      </c>
      <c r="BB492" s="172">
        <v>0</v>
      </c>
      <c r="BC492" s="173">
        <v>0</v>
      </c>
      <c r="BE492" s="169">
        <v>0</v>
      </c>
      <c r="BF492" s="169">
        <v>0</v>
      </c>
      <c r="BG492" s="169">
        <v>0</v>
      </c>
      <c r="BH492" s="169">
        <v>0</v>
      </c>
      <c r="BI492" s="169">
        <v>0</v>
      </c>
      <c r="BJ492" s="169">
        <v>0</v>
      </c>
      <c r="BK492" s="169">
        <v>0</v>
      </c>
      <c r="BL492" s="169">
        <v>0</v>
      </c>
      <c r="BM492" s="169">
        <v>0</v>
      </c>
      <c r="BN492" s="169">
        <v>0</v>
      </c>
      <c r="BO492" s="169">
        <v>0</v>
      </c>
      <c r="BP492" s="169">
        <v>0</v>
      </c>
      <c r="BQ492" s="174">
        <v>0</v>
      </c>
    </row>
    <row r="493" spans="11:69" x14ac:dyDescent="0.25">
      <c r="K493" s="165" t="s">
        <v>315</v>
      </c>
      <c r="N493" s="57" t="s">
        <v>1079</v>
      </c>
      <c r="V493" s="57" t="s">
        <v>902</v>
      </c>
      <c r="W493" s="57" t="s">
        <v>907</v>
      </c>
      <c r="X493" s="57">
        <v>420</v>
      </c>
      <c r="AB493" s="166" t="s">
        <v>378</v>
      </c>
      <c r="AC493" s="209">
        <v>220090199301</v>
      </c>
      <c r="AD493" s="210" t="s">
        <v>1080</v>
      </c>
      <c r="AE493" s="169">
        <v>2443</v>
      </c>
      <c r="AF493" s="38">
        <v>264.75</v>
      </c>
      <c r="AG493" s="38">
        <v>0</v>
      </c>
      <c r="AH493" s="170">
        <v>0</v>
      </c>
      <c r="AI493" s="171">
        <v>0</v>
      </c>
      <c r="AJ493" s="172">
        <v>0</v>
      </c>
      <c r="AK493" s="151">
        <v>0</v>
      </c>
      <c r="AL493" s="172">
        <v>0</v>
      </c>
      <c r="AM493" s="211">
        <v>0</v>
      </c>
      <c r="AN493" s="171">
        <v>0</v>
      </c>
      <c r="AO493" s="170">
        <v>0</v>
      </c>
      <c r="AP493" s="170">
        <v>0</v>
      </c>
      <c r="AQ493" s="170">
        <v>0</v>
      </c>
      <c r="AR493" s="172">
        <v>0</v>
      </c>
      <c r="AS493" s="173">
        <v>0</v>
      </c>
      <c r="AT493" s="172">
        <v>0</v>
      </c>
      <c r="AU493" s="173">
        <v>0</v>
      </c>
      <c r="AV493" s="172">
        <v>0</v>
      </c>
      <c r="AW493" s="173">
        <v>0</v>
      </c>
      <c r="AX493" s="172">
        <v>0</v>
      </c>
      <c r="AY493" s="173">
        <v>0</v>
      </c>
      <c r="AZ493" s="172">
        <v>0</v>
      </c>
      <c r="BA493" s="173">
        <v>0</v>
      </c>
      <c r="BB493" s="172">
        <v>0</v>
      </c>
      <c r="BC493" s="173">
        <v>0</v>
      </c>
      <c r="BE493" s="169">
        <v>0</v>
      </c>
      <c r="BF493" s="169">
        <v>0</v>
      </c>
      <c r="BG493" s="169">
        <v>0</v>
      </c>
      <c r="BH493" s="169">
        <v>0</v>
      </c>
      <c r="BI493" s="169">
        <v>0</v>
      </c>
      <c r="BJ493" s="169">
        <v>0</v>
      </c>
      <c r="BK493" s="169">
        <v>0</v>
      </c>
      <c r="BL493" s="169">
        <v>0</v>
      </c>
      <c r="BM493" s="169">
        <v>0</v>
      </c>
      <c r="BN493" s="169">
        <v>0</v>
      </c>
      <c r="BO493" s="169">
        <v>0</v>
      </c>
      <c r="BP493" s="169">
        <v>0</v>
      </c>
      <c r="BQ493" s="174">
        <v>0</v>
      </c>
    </row>
    <row r="494" spans="11:69" x14ac:dyDescent="0.25">
      <c r="K494" s="165" t="s">
        <v>315</v>
      </c>
      <c r="N494" s="57" t="s">
        <v>1081</v>
      </c>
      <c r="V494" s="57" t="s">
        <v>902</v>
      </c>
      <c r="W494" s="57" t="s">
        <v>907</v>
      </c>
      <c r="X494" s="57">
        <v>420</v>
      </c>
      <c r="AB494" s="166" t="s">
        <v>378</v>
      </c>
      <c r="AC494" s="209">
        <v>220090199302</v>
      </c>
      <c r="AD494" s="210" t="s">
        <v>1082</v>
      </c>
      <c r="AE494" s="169">
        <v>24.5</v>
      </c>
      <c r="AF494" s="38">
        <v>0</v>
      </c>
      <c r="AG494" s="38">
        <v>0</v>
      </c>
      <c r="AH494" s="170">
        <v>0</v>
      </c>
      <c r="AI494" s="171">
        <v>0</v>
      </c>
      <c r="AJ494" s="172">
        <v>0</v>
      </c>
      <c r="AK494" s="151">
        <v>0</v>
      </c>
      <c r="AL494" s="172">
        <v>0</v>
      </c>
      <c r="AM494" s="211">
        <v>0</v>
      </c>
      <c r="AN494" s="171">
        <v>0</v>
      </c>
      <c r="AO494" s="170">
        <v>0</v>
      </c>
      <c r="AP494" s="170">
        <v>0</v>
      </c>
      <c r="AQ494" s="170">
        <v>0</v>
      </c>
      <c r="AR494" s="172">
        <v>0</v>
      </c>
      <c r="AS494" s="173">
        <v>0</v>
      </c>
      <c r="AT494" s="172">
        <v>0</v>
      </c>
      <c r="AU494" s="173">
        <v>0</v>
      </c>
      <c r="AV494" s="172">
        <v>0</v>
      </c>
      <c r="AW494" s="173">
        <v>0</v>
      </c>
      <c r="AX494" s="172">
        <v>0</v>
      </c>
      <c r="AY494" s="173">
        <v>0</v>
      </c>
      <c r="AZ494" s="172">
        <v>0</v>
      </c>
      <c r="BA494" s="173">
        <v>0</v>
      </c>
      <c r="BB494" s="172">
        <v>0</v>
      </c>
      <c r="BC494" s="173">
        <v>0</v>
      </c>
      <c r="BE494" s="169">
        <v>0</v>
      </c>
      <c r="BF494" s="169">
        <v>0</v>
      </c>
      <c r="BG494" s="169">
        <v>0</v>
      </c>
      <c r="BH494" s="169">
        <v>0</v>
      </c>
      <c r="BI494" s="169">
        <v>0</v>
      </c>
      <c r="BJ494" s="169">
        <v>0</v>
      </c>
      <c r="BK494" s="169">
        <v>0</v>
      </c>
      <c r="BL494" s="169">
        <v>0</v>
      </c>
      <c r="BM494" s="169">
        <v>0</v>
      </c>
      <c r="BN494" s="169">
        <v>0</v>
      </c>
      <c r="BO494" s="169">
        <v>0</v>
      </c>
      <c r="BP494" s="169">
        <v>0</v>
      </c>
      <c r="BQ494" s="174">
        <v>0</v>
      </c>
    </row>
    <row r="495" spans="11:69" x14ac:dyDescent="0.25">
      <c r="K495" s="165" t="s">
        <v>315</v>
      </c>
      <c r="N495" s="57" t="s">
        <v>1083</v>
      </c>
      <c r="V495" s="57" t="s">
        <v>902</v>
      </c>
      <c r="W495" s="57" t="s">
        <v>907</v>
      </c>
      <c r="X495" s="57">
        <v>420</v>
      </c>
      <c r="AB495" s="166" t="s">
        <v>378</v>
      </c>
      <c r="AC495" s="209">
        <v>220090199700</v>
      </c>
      <c r="AD495" s="210" t="s">
        <v>1084</v>
      </c>
      <c r="AE495" s="169">
        <v>20171</v>
      </c>
      <c r="AF495" s="38">
        <v>2710</v>
      </c>
      <c r="AG495" s="38">
        <v>0</v>
      </c>
      <c r="AH495" s="170">
        <v>0</v>
      </c>
      <c r="AI495" s="171">
        <v>0</v>
      </c>
      <c r="AJ495" s="172">
        <v>0</v>
      </c>
      <c r="AK495" s="151">
        <v>0</v>
      </c>
      <c r="AL495" s="172">
        <v>0</v>
      </c>
      <c r="AM495" s="211">
        <v>0</v>
      </c>
      <c r="AN495" s="171">
        <v>0</v>
      </c>
      <c r="AO495" s="170">
        <v>0</v>
      </c>
      <c r="AP495" s="170">
        <v>0</v>
      </c>
      <c r="AQ495" s="170">
        <v>0</v>
      </c>
      <c r="AR495" s="172">
        <v>0</v>
      </c>
      <c r="AS495" s="173">
        <v>0</v>
      </c>
      <c r="AT495" s="172">
        <v>0</v>
      </c>
      <c r="AU495" s="173">
        <v>0</v>
      </c>
      <c r="AV495" s="172">
        <v>0</v>
      </c>
      <c r="AW495" s="173">
        <v>0</v>
      </c>
      <c r="AX495" s="172">
        <v>0</v>
      </c>
      <c r="AY495" s="173">
        <v>0</v>
      </c>
      <c r="AZ495" s="172">
        <v>0</v>
      </c>
      <c r="BA495" s="173">
        <v>0</v>
      </c>
      <c r="BB495" s="172">
        <v>0</v>
      </c>
      <c r="BC495" s="173">
        <v>0</v>
      </c>
      <c r="BE495" s="169">
        <v>0</v>
      </c>
      <c r="BF495" s="169">
        <v>0</v>
      </c>
      <c r="BG495" s="169">
        <v>0</v>
      </c>
      <c r="BH495" s="169">
        <v>0</v>
      </c>
      <c r="BI495" s="169">
        <v>0</v>
      </c>
      <c r="BJ495" s="169">
        <v>0</v>
      </c>
      <c r="BK495" s="169">
        <v>0</v>
      </c>
      <c r="BL495" s="169">
        <v>0</v>
      </c>
      <c r="BM495" s="169">
        <v>0</v>
      </c>
      <c r="BN495" s="169">
        <v>0</v>
      </c>
      <c r="BO495" s="169">
        <v>0</v>
      </c>
      <c r="BP495" s="169">
        <v>0</v>
      </c>
      <c r="BQ495" s="174">
        <v>0</v>
      </c>
    </row>
    <row r="496" spans="11:69" x14ac:dyDescent="0.25">
      <c r="K496" s="165" t="s">
        <v>315</v>
      </c>
      <c r="N496" s="57" t="s">
        <v>1085</v>
      </c>
      <c r="V496" s="57" t="s">
        <v>902</v>
      </c>
      <c r="W496" s="57" t="s">
        <v>907</v>
      </c>
      <c r="X496" s="57">
        <v>420</v>
      </c>
      <c r="AB496" s="166" t="s">
        <v>378</v>
      </c>
      <c r="AC496" s="209">
        <v>220090199710</v>
      </c>
      <c r="AD496" s="210" t="s">
        <v>1086</v>
      </c>
      <c r="AE496" s="169">
        <v>3709</v>
      </c>
      <c r="AF496" s="38">
        <v>257</v>
      </c>
      <c r="AG496" s="38">
        <v>0</v>
      </c>
      <c r="AH496" s="170">
        <v>0</v>
      </c>
      <c r="AI496" s="171">
        <v>0</v>
      </c>
      <c r="AJ496" s="172">
        <v>0</v>
      </c>
      <c r="AK496" s="151">
        <v>0</v>
      </c>
      <c r="AL496" s="172">
        <v>0</v>
      </c>
      <c r="AM496" s="211">
        <v>0</v>
      </c>
      <c r="AN496" s="171">
        <v>0</v>
      </c>
      <c r="AO496" s="170">
        <v>0</v>
      </c>
      <c r="AP496" s="170">
        <v>0</v>
      </c>
      <c r="AQ496" s="170">
        <v>0</v>
      </c>
      <c r="AR496" s="172">
        <v>0</v>
      </c>
      <c r="AS496" s="173">
        <v>0</v>
      </c>
      <c r="AT496" s="172">
        <v>0</v>
      </c>
      <c r="AU496" s="173">
        <v>0</v>
      </c>
      <c r="AV496" s="172">
        <v>0</v>
      </c>
      <c r="AW496" s="173">
        <v>0</v>
      </c>
      <c r="AX496" s="172">
        <v>0</v>
      </c>
      <c r="AY496" s="173">
        <v>0</v>
      </c>
      <c r="AZ496" s="172">
        <v>0</v>
      </c>
      <c r="BA496" s="173">
        <v>0</v>
      </c>
      <c r="BB496" s="172">
        <v>0</v>
      </c>
      <c r="BC496" s="173">
        <v>0</v>
      </c>
      <c r="BE496" s="169">
        <v>0</v>
      </c>
      <c r="BF496" s="169">
        <v>0</v>
      </c>
      <c r="BG496" s="169">
        <v>0</v>
      </c>
      <c r="BH496" s="169">
        <v>0</v>
      </c>
      <c r="BI496" s="169">
        <v>0</v>
      </c>
      <c r="BJ496" s="169">
        <v>0</v>
      </c>
      <c r="BK496" s="169">
        <v>0</v>
      </c>
      <c r="BL496" s="169">
        <v>0</v>
      </c>
      <c r="BM496" s="169">
        <v>0</v>
      </c>
      <c r="BN496" s="169">
        <v>0</v>
      </c>
      <c r="BO496" s="169">
        <v>0</v>
      </c>
      <c r="BP496" s="169">
        <v>0</v>
      </c>
      <c r="BQ496" s="174">
        <v>0</v>
      </c>
    </row>
    <row r="497" spans="11:69" x14ac:dyDescent="0.25">
      <c r="K497" s="165" t="s">
        <v>315</v>
      </c>
      <c r="N497" s="57" t="s">
        <v>1087</v>
      </c>
      <c r="V497" s="57" t="s">
        <v>902</v>
      </c>
      <c r="W497" s="57" t="s">
        <v>907</v>
      </c>
      <c r="X497" s="57">
        <v>420</v>
      </c>
      <c r="AB497" s="166" t="s">
        <v>378</v>
      </c>
      <c r="AC497" s="209">
        <v>220090199711</v>
      </c>
      <c r="AD497" s="210" t="s">
        <v>1088</v>
      </c>
      <c r="AE497" s="169">
        <v>-134</v>
      </c>
      <c r="AF497" s="38">
        <v>-13</v>
      </c>
      <c r="AG497" s="38">
        <v>0</v>
      </c>
      <c r="AH497" s="170">
        <v>0</v>
      </c>
      <c r="AI497" s="171">
        <v>0</v>
      </c>
      <c r="AJ497" s="172">
        <v>0</v>
      </c>
      <c r="AK497" s="151">
        <v>0</v>
      </c>
      <c r="AL497" s="172">
        <v>0</v>
      </c>
      <c r="AM497" s="211">
        <v>0</v>
      </c>
      <c r="AN497" s="171">
        <v>0</v>
      </c>
      <c r="AO497" s="170">
        <v>0</v>
      </c>
      <c r="AP497" s="170">
        <v>0</v>
      </c>
      <c r="AQ497" s="170">
        <v>0</v>
      </c>
      <c r="AR497" s="172">
        <v>0</v>
      </c>
      <c r="AS497" s="173">
        <v>0</v>
      </c>
      <c r="AT497" s="172">
        <v>0</v>
      </c>
      <c r="AU497" s="173">
        <v>0</v>
      </c>
      <c r="AV497" s="172">
        <v>0</v>
      </c>
      <c r="AW497" s="173">
        <v>0</v>
      </c>
      <c r="AX497" s="172">
        <v>0</v>
      </c>
      <c r="AY497" s="173">
        <v>0</v>
      </c>
      <c r="AZ497" s="172">
        <v>0</v>
      </c>
      <c r="BA497" s="173">
        <v>0</v>
      </c>
      <c r="BB497" s="172">
        <v>0</v>
      </c>
      <c r="BC497" s="173">
        <v>0</v>
      </c>
      <c r="BE497" s="169">
        <v>0</v>
      </c>
      <c r="BF497" s="169">
        <v>0</v>
      </c>
      <c r="BG497" s="169">
        <v>0</v>
      </c>
      <c r="BH497" s="169">
        <v>0</v>
      </c>
      <c r="BI497" s="169">
        <v>0</v>
      </c>
      <c r="BJ497" s="169">
        <v>0</v>
      </c>
      <c r="BK497" s="169">
        <v>0</v>
      </c>
      <c r="BL497" s="169">
        <v>0</v>
      </c>
      <c r="BM497" s="169">
        <v>0</v>
      </c>
      <c r="BN497" s="169">
        <v>0</v>
      </c>
      <c r="BO497" s="169">
        <v>0</v>
      </c>
      <c r="BP497" s="169">
        <v>0</v>
      </c>
      <c r="BQ497" s="174">
        <v>0</v>
      </c>
    </row>
    <row r="498" spans="11:69" x14ac:dyDescent="0.25">
      <c r="K498" s="165" t="s">
        <v>315</v>
      </c>
      <c r="N498" s="57" t="s">
        <v>1089</v>
      </c>
      <c r="V498" s="57" t="s">
        <v>902</v>
      </c>
      <c r="W498" s="57" t="s">
        <v>907</v>
      </c>
      <c r="X498" s="57">
        <v>420</v>
      </c>
      <c r="AB498" s="166" t="s">
        <v>378</v>
      </c>
      <c r="AC498" s="209">
        <v>220090199800</v>
      </c>
      <c r="AD498" s="210" t="s">
        <v>1090</v>
      </c>
      <c r="AE498" s="169">
        <v>14</v>
      </c>
      <c r="AF498" s="38">
        <v>2</v>
      </c>
      <c r="AG498" s="38">
        <v>0</v>
      </c>
      <c r="AH498" s="170">
        <v>0</v>
      </c>
      <c r="AI498" s="171">
        <v>0</v>
      </c>
      <c r="AJ498" s="172">
        <v>0</v>
      </c>
      <c r="AK498" s="151">
        <v>0</v>
      </c>
      <c r="AL498" s="172">
        <v>0</v>
      </c>
      <c r="AM498" s="211">
        <v>0</v>
      </c>
      <c r="AN498" s="171">
        <v>0</v>
      </c>
      <c r="AO498" s="170">
        <v>0</v>
      </c>
      <c r="AP498" s="170">
        <v>0</v>
      </c>
      <c r="AQ498" s="170">
        <v>0</v>
      </c>
      <c r="AR498" s="172">
        <v>0</v>
      </c>
      <c r="AS498" s="173">
        <v>0</v>
      </c>
      <c r="AT498" s="172">
        <v>0</v>
      </c>
      <c r="AU498" s="173">
        <v>0</v>
      </c>
      <c r="AV498" s="172">
        <v>0</v>
      </c>
      <c r="AW498" s="173">
        <v>0</v>
      </c>
      <c r="AX498" s="172">
        <v>0</v>
      </c>
      <c r="AY498" s="173">
        <v>0</v>
      </c>
      <c r="AZ498" s="172">
        <v>0</v>
      </c>
      <c r="BA498" s="173">
        <v>0</v>
      </c>
      <c r="BB498" s="172">
        <v>0</v>
      </c>
      <c r="BC498" s="173">
        <v>0</v>
      </c>
      <c r="BE498" s="169">
        <v>0</v>
      </c>
      <c r="BF498" s="169">
        <v>0</v>
      </c>
      <c r="BG498" s="169">
        <v>0</v>
      </c>
      <c r="BH498" s="169">
        <v>0</v>
      </c>
      <c r="BI498" s="169">
        <v>0</v>
      </c>
      <c r="BJ498" s="169">
        <v>0</v>
      </c>
      <c r="BK498" s="169">
        <v>0</v>
      </c>
      <c r="BL498" s="169">
        <v>0</v>
      </c>
      <c r="BM498" s="169">
        <v>0</v>
      </c>
      <c r="BN498" s="169">
        <v>0</v>
      </c>
      <c r="BO498" s="169">
        <v>0</v>
      </c>
      <c r="BP498" s="169">
        <v>0</v>
      </c>
      <c r="BQ498" s="174">
        <v>0</v>
      </c>
    </row>
    <row r="499" spans="11:69" x14ac:dyDescent="0.25">
      <c r="K499" s="165" t="s">
        <v>315</v>
      </c>
      <c r="N499" s="57" t="s">
        <v>1091</v>
      </c>
      <c r="V499" s="57" t="s">
        <v>902</v>
      </c>
      <c r="W499" s="57" t="s">
        <v>907</v>
      </c>
      <c r="X499" s="57">
        <v>420</v>
      </c>
      <c r="AB499" s="166" t="s">
        <v>378</v>
      </c>
      <c r="AC499" s="209">
        <v>220090199900</v>
      </c>
      <c r="AD499" s="210" t="s">
        <v>1092</v>
      </c>
      <c r="AE499" s="169">
        <v>1037103.99</v>
      </c>
      <c r="AF499" s="38">
        <v>129867.84</v>
      </c>
      <c r="AG499" s="38">
        <v>0</v>
      </c>
      <c r="AH499" s="170">
        <v>0</v>
      </c>
      <c r="AI499" s="171">
        <v>0</v>
      </c>
      <c r="AJ499" s="172">
        <v>0</v>
      </c>
      <c r="AK499" s="151">
        <v>0</v>
      </c>
      <c r="AL499" s="172">
        <v>0</v>
      </c>
      <c r="AM499" s="211">
        <v>0</v>
      </c>
      <c r="AN499" s="171">
        <v>0</v>
      </c>
      <c r="AO499" s="170">
        <v>0</v>
      </c>
      <c r="AP499" s="170">
        <v>0</v>
      </c>
      <c r="AQ499" s="170">
        <v>0</v>
      </c>
      <c r="AR499" s="172">
        <v>0</v>
      </c>
      <c r="AS499" s="173">
        <v>0</v>
      </c>
      <c r="AT499" s="172">
        <v>0</v>
      </c>
      <c r="AU499" s="173">
        <v>0</v>
      </c>
      <c r="AV499" s="172">
        <v>0</v>
      </c>
      <c r="AW499" s="173">
        <v>0</v>
      </c>
      <c r="AX499" s="172">
        <v>0</v>
      </c>
      <c r="AY499" s="173">
        <v>0</v>
      </c>
      <c r="AZ499" s="172">
        <v>0</v>
      </c>
      <c r="BA499" s="173">
        <v>0</v>
      </c>
      <c r="BB499" s="172">
        <v>0</v>
      </c>
      <c r="BC499" s="173">
        <v>0</v>
      </c>
      <c r="BE499" s="169">
        <v>0</v>
      </c>
      <c r="BF499" s="169">
        <v>0</v>
      </c>
      <c r="BG499" s="169">
        <v>0</v>
      </c>
      <c r="BH499" s="169">
        <v>0</v>
      </c>
      <c r="BI499" s="169">
        <v>0</v>
      </c>
      <c r="BJ499" s="169">
        <v>0</v>
      </c>
      <c r="BK499" s="169">
        <v>0</v>
      </c>
      <c r="BL499" s="169">
        <v>0</v>
      </c>
      <c r="BM499" s="169">
        <v>0</v>
      </c>
      <c r="BN499" s="169">
        <v>0</v>
      </c>
      <c r="BO499" s="169">
        <v>0</v>
      </c>
      <c r="BP499" s="169">
        <v>0</v>
      </c>
      <c r="BQ499" s="174">
        <v>0</v>
      </c>
    </row>
    <row r="500" spans="11:69" x14ac:dyDescent="0.25">
      <c r="K500" s="165" t="s">
        <v>315</v>
      </c>
      <c r="N500" s="57" t="s">
        <v>1093</v>
      </c>
      <c r="V500" s="57" t="s">
        <v>902</v>
      </c>
      <c r="W500" s="57" t="s">
        <v>907</v>
      </c>
      <c r="X500" s="57">
        <v>420</v>
      </c>
      <c r="AB500" s="166" t="s">
        <v>378</v>
      </c>
      <c r="AC500" s="209">
        <v>220090199990</v>
      </c>
      <c r="AD500" s="210" t="s">
        <v>1094</v>
      </c>
      <c r="AE500" s="169">
        <v>12998</v>
      </c>
      <c r="AF500" s="38">
        <v>1655</v>
      </c>
      <c r="AG500" s="38">
        <v>0</v>
      </c>
      <c r="AH500" s="170">
        <v>0</v>
      </c>
      <c r="AI500" s="171">
        <v>0</v>
      </c>
      <c r="AJ500" s="172">
        <v>0</v>
      </c>
      <c r="AK500" s="151">
        <v>0</v>
      </c>
      <c r="AL500" s="172">
        <v>0</v>
      </c>
      <c r="AM500" s="211">
        <v>0</v>
      </c>
      <c r="AN500" s="171">
        <v>0</v>
      </c>
      <c r="AO500" s="170">
        <v>0</v>
      </c>
      <c r="AP500" s="170">
        <v>0</v>
      </c>
      <c r="AQ500" s="170">
        <v>0</v>
      </c>
      <c r="AR500" s="172">
        <v>0</v>
      </c>
      <c r="AS500" s="173">
        <v>0</v>
      </c>
      <c r="AT500" s="172">
        <v>0</v>
      </c>
      <c r="AU500" s="173">
        <v>0</v>
      </c>
      <c r="AV500" s="172">
        <v>0</v>
      </c>
      <c r="AW500" s="173">
        <v>0</v>
      </c>
      <c r="AX500" s="172">
        <v>0</v>
      </c>
      <c r="AY500" s="173">
        <v>0</v>
      </c>
      <c r="AZ500" s="172">
        <v>0</v>
      </c>
      <c r="BA500" s="173">
        <v>0</v>
      </c>
      <c r="BB500" s="172">
        <v>0</v>
      </c>
      <c r="BC500" s="173">
        <v>0</v>
      </c>
      <c r="BE500" s="169">
        <v>0</v>
      </c>
      <c r="BF500" s="169">
        <v>0</v>
      </c>
      <c r="BG500" s="169">
        <v>0</v>
      </c>
      <c r="BH500" s="169">
        <v>0</v>
      </c>
      <c r="BI500" s="169">
        <v>0</v>
      </c>
      <c r="BJ500" s="169">
        <v>0</v>
      </c>
      <c r="BK500" s="169">
        <v>0</v>
      </c>
      <c r="BL500" s="169">
        <v>0</v>
      </c>
      <c r="BM500" s="169">
        <v>0</v>
      </c>
      <c r="BN500" s="169">
        <v>0</v>
      </c>
      <c r="BO500" s="169">
        <v>0</v>
      </c>
      <c r="BP500" s="169">
        <v>0</v>
      </c>
      <c r="BQ500" s="174">
        <v>0</v>
      </c>
    </row>
    <row r="501" spans="11:69" x14ac:dyDescent="0.25">
      <c r="K501" s="165" t="s">
        <v>315</v>
      </c>
      <c r="N501" s="57" t="s">
        <v>1095</v>
      </c>
      <c r="V501" s="57" t="s">
        <v>902</v>
      </c>
      <c r="W501" s="57" t="s">
        <v>907</v>
      </c>
      <c r="X501" s="57">
        <v>420</v>
      </c>
      <c r="AB501" s="166" t="s">
        <v>378</v>
      </c>
      <c r="AC501" s="209">
        <v>220090200230</v>
      </c>
      <c r="AD501" s="210" t="s">
        <v>1096</v>
      </c>
      <c r="AE501" s="169">
        <v>152</v>
      </c>
      <c r="AF501" s="38">
        <v>32</v>
      </c>
      <c r="AG501" s="38">
        <v>0</v>
      </c>
      <c r="AH501" s="170">
        <v>0</v>
      </c>
      <c r="AI501" s="171">
        <v>0</v>
      </c>
      <c r="AJ501" s="172">
        <v>0</v>
      </c>
      <c r="AK501" s="151">
        <v>0</v>
      </c>
      <c r="AL501" s="172">
        <v>0</v>
      </c>
      <c r="AM501" s="211">
        <v>0</v>
      </c>
      <c r="AN501" s="171">
        <v>0</v>
      </c>
      <c r="AO501" s="170">
        <v>0</v>
      </c>
      <c r="AP501" s="170">
        <v>0</v>
      </c>
      <c r="AQ501" s="170">
        <v>0</v>
      </c>
      <c r="AR501" s="172">
        <v>0</v>
      </c>
      <c r="AS501" s="173">
        <v>0</v>
      </c>
      <c r="AT501" s="172">
        <v>0</v>
      </c>
      <c r="AU501" s="173">
        <v>0</v>
      </c>
      <c r="AV501" s="172">
        <v>0</v>
      </c>
      <c r="AW501" s="173">
        <v>0</v>
      </c>
      <c r="AX501" s="172">
        <v>0</v>
      </c>
      <c r="AY501" s="173">
        <v>0</v>
      </c>
      <c r="AZ501" s="172">
        <v>0</v>
      </c>
      <c r="BA501" s="173">
        <v>0</v>
      </c>
      <c r="BB501" s="172">
        <v>0</v>
      </c>
      <c r="BC501" s="173">
        <v>0</v>
      </c>
      <c r="BE501" s="169">
        <v>0</v>
      </c>
      <c r="BF501" s="169">
        <v>0</v>
      </c>
      <c r="BG501" s="169">
        <v>0</v>
      </c>
      <c r="BH501" s="169">
        <v>0</v>
      </c>
      <c r="BI501" s="169">
        <v>0</v>
      </c>
      <c r="BJ501" s="169">
        <v>0</v>
      </c>
      <c r="BK501" s="169">
        <v>0</v>
      </c>
      <c r="BL501" s="169">
        <v>0</v>
      </c>
      <c r="BM501" s="169">
        <v>0</v>
      </c>
      <c r="BN501" s="169">
        <v>0</v>
      </c>
      <c r="BO501" s="169">
        <v>0</v>
      </c>
      <c r="BP501" s="169">
        <v>0</v>
      </c>
      <c r="BQ501" s="174">
        <v>0</v>
      </c>
    </row>
    <row r="502" spans="11:69" x14ac:dyDescent="0.25">
      <c r="K502" s="165" t="s">
        <v>315</v>
      </c>
      <c r="N502" s="57" t="s">
        <v>1097</v>
      </c>
      <c r="V502" s="57" t="s">
        <v>902</v>
      </c>
      <c r="W502" s="57" t="s">
        <v>907</v>
      </c>
      <c r="X502" s="57">
        <v>420</v>
      </c>
      <c r="AB502" s="166" t="s">
        <v>378</v>
      </c>
      <c r="AC502" s="209">
        <v>220090200231</v>
      </c>
      <c r="AD502" s="210" t="s">
        <v>1098</v>
      </c>
      <c r="AE502" s="169">
        <v>4831</v>
      </c>
      <c r="AF502" s="38">
        <v>1013</v>
      </c>
      <c r="AG502" s="38">
        <v>0</v>
      </c>
      <c r="AH502" s="170">
        <v>0</v>
      </c>
      <c r="AI502" s="171">
        <v>0</v>
      </c>
      <c r="AJ502" s="172">
        <v>0</v>
      </c>
      <c r="AK502" s="151">
        <v>0</v>
      </c>
      <c r="AL502" s="172">
        <v>0</v>
      </c>
      <c r="AM502" s="211">
        <v>0</v>
      </c>
      <c r="AN502" s="171">
        <v>0</v>
      </c>
      <c r="AO502" s="170">
        <v>0</v>
      </c>
      <c r="AP502" s="170">
        <v>0</v>
      </c>
      <c r="AQ502" s="170">
        <v>0</v>
      </c>
      <c r="AR502" s="172">
        <v>0</v>
      </c>
      <c r="AS502" s="173">
        <v>0</v>
      </c>
      <c r="AT502" s="172">
        <v>0</v>
      </c>
      <c r="AU502" s="173">
        <v>0</v>
      </c>
      <c r="AV502" s="172">
        <v>0</v>
      </c>
      <c r="AW502" s="173">
        <v>0</v>
      </c>
      <c r="AX502" s="172">
        <v>0</v>
      </c>
      <c r="AY502" s="173">
        <v>0</v>
      </c>
      <c r="AZ502" s="172">
        <v>0</v>
      </c>
      <c r="BA502" s="173">
        <v>0</v>
      </c>
      <c r="BB502" s="172">
        <v>0</v>
      </c>
      <c r="BC502" s="173">
        <v>0</v>
      </c>
      <c r="BE502" s="169">
        <v>0</v>
      </c>
      <c r="BF502" s="169">
        <v>0</v>
      </c>
      <c r="BG502" s="169">
        <v>0</v>
      </c>
      <c r="BH502" s="169">
        <v>0</v>
      </c>
      <c r="BI502" s="169">
        <v>0</v>
      </c>
      <c r="BJ502" s="169">
        <v>0</v>
      </c>
      <c r="BK502" s="169">
        <v>0</v>
      </c>
      <c r="BL502" s="169">
        <v>0</v>
      </c>
      <c r="BM502" s="169">
        <v>0</v>
      </c>
      <c r="BN502" s="169">
        <v>0</v>
      </c>
      <c r="BO502" s="169">
        <v>0</v>
      </c>
      <c r="BP502" s="169">
        <v>0</v>
      </c>
      <c r="BQ502" s="174">
        <v>0</v>
      </c>
    </row>
    <row r="503" spans="11:69" x14ac:dyDescent="0.25">
      <c r="K503" s="165" t="s">
        <v>315</v>
      </c>
      <c r="N503" s="57" t="s">
        <v>1099</v>
      </c>
      <c r="V503" s="57" t="s">
        <v>902</v>
      </c>
      <c r="W503" s="57" t="s">
        <v>907</v>
      </c>
      <c r="X503" s="57">
        <v>420</v>
      </c>
      <c r="AB503" s="166" t="s">
        <v>378</v>
      </c>
      <c r="AC503" s="209">
        <v>220090200232</v>
      </c>
      <c r="AD503" s="210" t="s">
        <v>1100</v>
      </c>
      <c r="AE503" s="169">
        <v>8321</v>
      </c>
      <c r="AF503" s="38">
        <v>1566</v>
      </c>
      <c r="AG503" s="38">
        <v>0</v>
      </c>
      <c r="AH503" s="170">
        <v>0</v>
      </c>
      <c r="AI503" s="171">
        <v>0</v>
      </c>
      <c r="AJ503" s="172">
        <v>0</v>
      </c>
      <c r="AK503" s="151">
        <v>0</v>
      </c>
      <c r="AL503" s="172">
        <v>0</v>
      </c>
      <c r="AM503" s="211">
        <v>0</v>
      </c>
      <c r="AN503" s="171">
        <v>0</v>
      </c>
      <c r="AO503" s="170">
        <v>0</v>
      </c>
      <c r="AP503" s="170">
        <v>0</v>
      </c>
      <c r="AQ503" s="170">
        <v>0</v>
      </c>
      <c r="AR503" s="172">
        <v>0</v>
      </c>
      <c r="AS503" s="173">
        <v>0</v>
      </c>
      <c r="AT503" s="172">
        <v>0</v>
      </c>
      <c r="AU503" s="173">
        <v>0</v>
      </c>
      <c r="AV503" s="172">
        <v>0</v>
      </c>
      <c r="AW503" s="173">
        <v>0</v>
      </c>
      <c r="AX503" s="172">
        <v>0</v>
      </c>
      <c r="AY503" s="173">
        <v>0</v>
      </c>
      <c r="AZ503" s="172">
        <v>0</v>
      </c>
      <c r="BA503" s="173">
        <v>0</v>
      </c>
      <c r="BB503" s="172">
        <v>0</v>
      </c>
      <c r="BC503" s="173">
        <v>0</v>
      </c>
      <c r="BE503" s="169">
        <v>0</v>
      </c>
      <c r="BF503" s="169">
        <v>0</v>
      </c>
      <c r="BG503" s="169">
        <v>0</v>
      </c>
      <c r="BH503" s="169">
        <v>0</v>
      </c>
      <c r="BI503" s="169">
        <v>0</v>
      </c>
      <c r="BJ503" s="169">
        <v>0</v>
      </c>
      <c r="BK503" s="169">
        <v>0</v>
      </c>
      <c r="BL503" s="169">
        <v>0</v>
      </c>
      <c r="BM503" s="169">
        <v>0</v>
      </c>
      <c r="BN503" s="169">
        <v>0</v>
      </c>
      <c r="BO503" s="169">
        <v>0</v>
      </c>
      <c r="BP503" s="169">
        <v>0</v>
      </c>
      <c r="BQ503" s="174">
        <v>0</v>
      </c>
    </row>
    <row r="504" spans="11:69" x14ac:dyDescent="0.25">
      <c r="K504" s="165" t="s">
        <v>315</v>
      </c>
      <c r="N504" s="57" t="s">
        <v>1101</v>
      </c>
      <c r="V504" s="57" t="s">
        <v>902</v>
      </c>
      <c r="W504" s="57" t="s">
        <v>907</v>
      </c>
      <c r="X504" s="57">
        <v>420</v>
      </c>
      <c r="AB504" s="166" t="s">
        <v>378</v>
      </c>
      <c r="AC504" s="209">
        <v>220090200233</v>
      </c>
      <c r="AD504" s="210" t="s">
        <v>1102</v>
      </c>
      <c r="AE504" s="169">
        <v>16075</v>
      </c>
      <c r="AF504" s="38">
        <v>2810</v>
      </c>
      <c r="AG504" s="38">
        <v>0</v>
      </c>
      <c r="AH504" s="170">
        <v>0</v>
      </c>
      <c r="AI504" s="171">
        <v>0</v>
      </c>
      <c r="AJ504" s="172">
        <v>0</v>
      </c>
      <c r="AK504" s="151">
        <v>0</v>
      </c>
      <c r="AL504" s="172">
        <v>0</v>
      </c>
      <c r="AM504" s="211">
        <v>0</v>
      </c>
      <c r="AN504" s="171">
        <v>0</v>
      </c>
      <c r="AO504" s="170">
        <v>0</v>
      </c>
      <c r="AP504" s="170">
        <v>0</v>
      </c>
      <c r="AQ504" s="170">
        <v>0</v>
      </c>
      <c r="AR504" s="172">
        <v>0</v>
      </c>
      <c r="AS504" s="173">
        <v>0</v>
      </c>
      <c r="AT504" s="172">
        <v>0</v>
      </c>
      <c r="AU504" s="173">
        <v>0</v>
      </c>
      <c r="AV504" s="172">
        <v>0</v>
      </c>
      <c r="AW504" s="173">
        <v>0</v>
      </c>
      <c r="AX504" s="172">
        <v>0</v>
      </c>
      <c r="AY504" s="173">
        <v>0</v>
      </c>
      <c r="AZ504" s="172">
        <v>0</v>
      </c>
      <c r="BA504" s="173">
        <v>0</v>
      </c>
      <c r="BB504" s="172">
        <v>0</v>
      </c>
      <c r="BC504" s="173">
        <v>0</v>
      </c>
      <c r="BE504" s="169">
        <v>0</v>
      </c>
      <c r="BF504" s="169">
        <v>0</v>
      </c>
      <c r="BG504" s="169">
        <v>0</v>
      </c>
      <c r="BH504" s="169">
        <v>0</v>
      </c>
      <c r="BI504" s="169">
        <v>0</v>
      </c>
      <c r="BJ504" s="169">
        <v>0</v>
      </c>
      <c r="BK504" s="169">
        <v>0</v>
      </c>
      <c r="BL504" s="169">
        <v>0</v>
      </c>
      <c r="BM504" s="169">
        <v>0</v>
      </c>
      <c r="BN504" s="169">
        <v>0</v>
      </c>
      <c r="BO504" s="169">
        <v>0</v>
      </c>
      <c r="BP504" s="169">
        <v>0</v>
      </c>
      <c r="BQ504" s="174">
        <v>0</v>
      </c>
    </row>
    <row r="505" spans="11:69" x14ac:dyDescent="0.25">
      <c r="K505" s="165" t="s">
        <v>315</v>
      </c>
      <c r="N505" s="57" t="s">
        <v>1103</v>
      </c>
      <c r="V505" s="57" t="s">
        <v>902</v>
      </c>
      <c r="W505" s="57" t="s">
        <v>907</v>
      </c>
      <c r="X505" s="57">
        <v>420</v>
      </c>
      <c r="AB505" s="166" t="s">
        <v>378</v>
      </c>
      <c r="AC505" s="209">
        <v>220090200234</v>
      </c>
      <c r="AD505" s="210" t="s">
        <v>1104</v>
      </c>
      <c r="AE505" s="169">
        <v>13885</v>
      </c>
      <c r="AF505" s="38">
        <v>1726</v>
      </c>
      <c r="AG505" s="38">
        <v>0</v>
      </c>
      <c r="AH505" s="170">
        <v>0</v>
      </c>
      <c r="AI505" s="171">
        <v>0</v>
      </c>
      <c r="AJ505" s="172">
        <v>0</v>
      </c>
      <c r="AK505" s="151">
        <v>0</v>
      </c>
      <c r="AL505" s="172">
        <v>0</v>
      </c>
      <c r="AM505" s="211">
        <v>0</v>
      </c>
      <c r="AN505" s="171">
        <v>0</v>
      </c>
      <c r="AO505" s="170">
        <v>0</v>
      </c>
      <c r="AP505" s="170">
        <v>0</v>
      </c>
      <c r="AQ505" s="170">
        <v>0</v>
      </c>
      <c r="AR505" s="172">
        <v>0</v>
      </c>
      <c r="AS505" s="173">
        <v>0</v>
      </c>
      <c r="AT505" s="172">
        <v>0</v>
      </c>
      <c r="AU505" s="173">
        <v>0</v>
      </c>
      <c r="AV505" s="172">
        <v>0</v>
      </c>
      <c r="AW505" s="173">
        <v>0</v>
      </c>
      <c r="AX505" s="172">
        <v>0</v>
      </c>
      <c r="AY505" s="173">
        <v>0</v>
      </c>
      <c r="AZ505" s="172">
        <v>0</v>
      </c>
      <c r="BA505" s="173">
        <v>0</v>
      </c>
      <c r="BB505" s="172">
        <v>0</v>
      </c>
      <c r="BC505" s="173">
        <v>0</v>
      </c>
      <c r="BE505" s="169">
        <v>0</v>
      </c>
      <c r="BF505" s="169">
        <v>0</v>
      </c>
      <c r="BG505" s="169">
        <v>0</v>
      </c>
      <c r="BH505" s="169">
        <v>0</v>
      </c>
      <c r="BI505" s="169">
        <v>0</v>
      </c>
      <c r="BJ505" s="169">
        <v>0</v>
      </c>
      <c r="BK505" s="169">
        <v>0</v>
      </c>
      <c r="BL505" s="169">
        <v>0</v>
      </c>
      <c r="BM505" s="169">
        <v>0</v>
      </c>
      <c r="BN505" s="169">
        <v>0</v>
      </c>
      <c r="BO505" s="169">
        <v>0</v>
      </c>
      <c r="BP505" s="169">
        <v>0</v>
      </c>
      <c r="BQ505" s="174">
        <v>0</v>
      </c>
    </row>
    <row r="506" spans="11:69" x14ac:dyDescent="0.25">
      <c r="K506" s="165" t="s">
        <v>315</v>
      </c>
      <c r="N506" s="57" t="s">
        <v>1105</v>
      </c>
      <c r="V506" s="57" t="s">
        <v>902</v>
      </c>
      <c r="W506" s="57" t="s">
        <v>907</v>
      </c>
      <c r="X506" s="57">
        <v>420</v>
      </c>
      <c r="AB506" s="166" t="s">
        <v>378</v>
      </c>
      <c r="AC506" s="209">
        <v>220090299711</v>
      </c>
      <c r="AD506" s="210" t="s">
        <v>1106</v>
      </c>
      <c r="AE506" s="169">
        <v>793</v>
      </c>
      <c r="AF506" s="38">
        <v>110</v>
      </c>
      <c r="AG506" s="38">
        <v>0</v>
      </c>
      <c r="AH506" s="170">
        <v>0</v>
      </c>
      <c r="AI506" s="171">
        <v>0</v>
      </c>
      <c r="AJ506" s="172">
        <v>0</v>
      </c>
      <c r="AK506" s="151">
        <v>0</v>
      </c>
      <c r="AL506" s="172">
        <v>0</v>
      </c>
      <c r="AM506" s="211">
        <v>0</v>
      </c>
      <c r="AN506" s="171">
        <v>0</v>
      </c>
      <c r="AO506" s="170">
        <v>0</v>
      </c>
      <c r="AP506" s="170">
        <v>0</v>
      </c>
      <c r="AQ506" s="170">
        <v>0</v>
      </c>
      <c r="AR506" s="172">
        <v>0</v>
      </c>
      <c r="AS506" s="173">
        <v>0</v>
      </c>
      <c r="AT506" s="172">
        <v>0</v>
      </c>
      <c r="AU506" s="173">
        <v>0</v>
      </c>
      <c r="AV506" s="172">
        <v>0</v>
      </c>
      <c r="AW506" s="173">
        <v>0</v>
      </c>
      <c r="AX506" s="172">
        <v>0</v>
      </c>
      <c r="AY506" s="173">
        <v>0</v>
      </c>
      <c r="AZ506" s="172">
        <v>0</v>
      </c>
      <c r="BA506" s="173">
        <v>0</v>
      </c>
      <c r="BB506" s="172">
        <v>0</v>
      </c>
      <c r="BC506" s="173">
        <v>0</v>
      </c>
      <c r="BE506" s="169">
        <v>0</v>
      </c>
      <c r="BF506" s="169">
        <v>0</v>
      </c>
      <c r="BG506" s="169">
        <v>0</v>
      </c>
      <c r="BH506" s="169">
        <v>0</v>
      </c>
      <c r="BI506" s="169">
        <v>0</v>
      </c>
      <c r="BJ506" s="169">
        <v>0</v>
      </c>
      <c r="BK506" s="169">
        <v>0</v>
      </c>
      <c r="BL506" s="169">
        <v>0</v>
      </c>
      <c r="BM506" s="169">
        <v>0</v>
      </c>
      <c r="BN506" s="169">
        <v>0</v>
      </c>
      <c r="BO506" s="169">
        <v>0</v>
      </c>
      <c r="BP506" s="169">
        <v>0</v>
      </c>
      <c r="BQ506" s="174">
        <v>0</v>
      </c>
    </row>
    <row r="507" spans="11:69" x14ac:dyDescent="0.25">
      <c r="K507" s="165" t="s">
        <v>315</v>
      </c>
      <c r="N507" s="57" t="s">
        <v>1107</v>
      </c>
      <c r="V507" s="57" t="s">
        <v>902</v>
      </c>
      <c r="W507" s="57" t="s">
        <v>907</v>
      </c>
      <c r="X507" s="57">
        <v>420</v>
      </c>
      <c r="AB507" s="166" t="s">
        <v>378</v>
      </c>
      <c r="AC507" s="209">
        <v>220094000240</v>
      </c>
      <c r="AD507" s="210" t="s">
        <v>1108</v>
      </c>
      <c r="AE507" s="169">
        <v>98</v>
      </c>
      <c r="AF507" s="38">
        <v>15</v>
      </c>
      <c r="AG507" s="38">
        <v>0</v>
      </c>
      <c r="AH507" s="170">
        <v>0</v>
      </c>
      <c r="AI507" s="171">
        <v>0</v>
      </c>
      <c r="AJ507" s="172">
        <v>0</v>
      </c>
      <c r="AK507" s="151">
        <v>0</v>
      </c>
      <c r="AL507" s="172">
        <v>0</v>
      </c>
      <c r="AM507" s="211">
        <v>0</v>
      </c>
      <c r="AN507" s="171">
        <v>0</v>
      </c>
      <c r="AO507" s="170">
        <v>0</v>
      </c>
      <c r="AP507" s="170">
        <v>0</v>
      </c>
      <c r="AQ507" s="170">
        <v>0</v>
      </c>
      <c r="AR507" s="172">
        <v>0</v>
      </c>
      <c r="AS507" s="173">
        <v>0</v>
      </c>
      <c r="AT507" s="172">
        <v>0</v>
      </c>
      <c r="AU507" s="173">
        <v>0</v>
      </c>
      <c r="AV507" s="172">
        <v>0</v>
      </c>
      <c r="AW507" s="173">
        <v>0</v>
      </c>
      <c r="AX507" s="172">
        <v>0</v>
      </c>
      <c r="AY507" s="173">
        <v>0</v>
      </c>
      <c r="AZ507" s="172">
        <v>0</v>
      </c>
      <c r="BA507" s="173">
        <v>0</v>
      </c>
      <c r="BB507" s="172">
        <v>0</v>
      </c>
      <c r="BC507" s="173">
        <v>0</v>
      </c>
      <c r="BE507" s="169">
        <v>0</v>
      </c>
      <c r="BF507" s="169">
        <v>0</v>
      </c>
      <c r="BG507" s="169">
        <v>0</v>
      </c>
      <c r="BH507" s="169">
        <v>0</v>
      </c>
      <c r="BI507" s="169">
        <v>0</v>
      </c>
      <c r="BJ507" s="169">
        <v>0</v>
      </c>
      <c r="BK507" s="169">
        <v>0</v>
      </c>
      <c r="BL507" s="169">
        <v>0</v>
      </c>
      <c r="BM507" s="169">
        <v>0</v>
      </c>
      <c r="BN507" s="169">
        <v>0</v>
      </c>
      <c r="BO507" s="169">
        <v>0</v>
      </c>
      <c r="BP507" s="169">
        <v>0</v>
      </c>
      <c r="BQ507" s="174">
        <v>0</v>
      </c>
    </row>
    <row r="508" spans="11:69" x14ac:dyDescent="0.25">
      <c r="K508" s="165" t="s">
        <v>315</v>
      </c>
      <c r="N508" s="57" t="s">
        <v>1109</v>
      </c>
      <c r="V508" s="57" t="s">
        <v>902</v>
      </c>
      <c r="W508" s="57" t="s">
        <v>907</v>
      </c>
      <c r="X508" s="57">
        <v>420</v>
      </c>
      <c r="AB508" s="166" t="s">
        <v>378</v>
      </c>
      <c r="AC508" s="209">
        <v>220099821127</v>
      </c>
      <c r="AD508" s="210" t="s">
        <v>724</v>
      </c>
      <c r="AE508" s="169">
        <v>292</v>
      </c>
      <c r="AF508" s="38">
        <v>49</v>
      </c>
      <c r="AG508" s="38">
        <v>0</v>
      </c>
      <c r="AH508" s="170">
        <v>0</v>
      </c>
      <c r="AI508" s="171">
        <v>0</v>
      </c>
      <c r="AJ508" s="172">
        <v>0</v>
      </c>
      <c r="AK508" s="151">
        <v>0</v>
      </c>
      <c r="AL508" s="172">
        <v>0</v>
      </c>
      <c r="AM508" s="211">
        <v>0</v>
      </c>
      <c r="AN508" s="171">
        <v>0</v>
      </c>
      <c r="AO508" s="170">
        <v>0</v>
      </c>
      <c r="AP508" s="170">
        <v>0</v>
      </c>
      <c r="AQ508" s="170">
        <v>0</v>
      </c>
      <c r="AR508" s="172">
        <v>0</v>
      </c>
      <c r="AS508" s="173">
        <v>0</v>
      </c>
      <c r="AT508" s="172">
        <v>0</v>
      </c>
      <c r="AU508" s="173">
        <v>0</v>
      </c>
      <c r="AV508" s="172">
        <v>0</v>
      </c>
      <c r="AW508" s="173">
        <v>0</v>
      </c>
      <c r="AX508" s="172">
        <v>0</v>
      </c>
      <c r="AY508" s="173">
        <v>0</v>
      </c>
      <c r="AZ508" s="172">
        <v>0</v>
      </c>
      <c r="BA508" s="173">
        <v>0</v>
      </c>
      <c r="BB508" s="172">
        <v>0</v>
      </c>
      <c r="BC508" s="173">
        <v>0</v>
      </c>
      <c r="BE508" s="169">
        <v>0</v>
      </c>
      <c r="BF508" s="169">
        <v>0</v>
      </c>
      <c r="BG508" s="169">
        <v>0</v>
      </c>
      <c r="BH508" s="169">
        <v>0</v>
      </c>
      <c r="BI508" s="169">
        <v>0</v>
      </c>
      <c r="BJ508" s="169">
        <v>0</v>
      </c>
      <c r="BK508" s="169">
        <v>0</v>
      </c>
      <c r="BL508" s="169">
        <v>0</v>
      </c>
      <c r="BM508" s="169">
        <v>0</v>
      </c>
      <c r="BN508" s="169">
        <v>0</v>
      </c>
      <c r="BO508" s="169">
        <v>0</v>
      </c>
      <c r="BP508" s="169">
        <v>0</v>
      </c>
      <c r="BQ508" s="174">
        <v>0</v>
      </c>
    </row>
    <row r="509" spans="11:69" x14ac:dyDescent="0.25">
      <c r="K509" s="165" t="s">
        <v>315</v>
      </c>
      <c r="N509" s="57" t="s">
        <v>1110</v>
      </c>
      <c r="V509" s="57" t="s">
        <v>902</v>
      </c>
      <c r="W509" s="57" t="s">
        <v>907</v>
      </c>
      <c r="X509" s="57">
        <v>420</v>
      </c>
      <c r="AB509" s="166" t="s">
        <v>378</v>
      </c>
      <c r="AC509" s="209">
        <v>220099821135</v>
      </c>
      <c r="AD509" s="210" t="s">
        <v>915</v>
      </c>
      <c r="AE509" s="169">
        <v>248</v>
      </c>
      <c r="AF509" s="38">
        <v>30</v>
      </c>
      <c r="AG509" s="38">
        <v>0</v>
      </c>
      <c r="AH509" s="170">
        <v>0</v>
      </c>
      <c r="AI509" s="171">
        <v>0</v>
      </c>
      <c r="AJ509" s="172">
        <v>0</v>
      </c>
      <c r="AK509" s="151">
        <v>0</v>
      </c>
      <c r="AL509" s="172">
        <v>0</v>
      </c>
      <c r="AM509" s="211">
        <v>0</v>
      </c>
      <c r="AN509" s="171">
        <v>0</v>
      </c>
      <c r="AO509" s="170">
        <v>0</v>
      </c>
      <c r="AP509" s="170">
        <v>0</v>
      </c>
      <c r="AQ509" s="170">
        <v>0</v>
      </c>
      <c r="AR509" s="172">
        <v>0</v>
      </c>
      <c r="AS509" s="173">
        <v>0</v>
      </c>
      <c r="AT509" s="172">
        <v>0</v>
      </c>
      <c r="AU509" s="173">
        <v>0</v>
      </c>
      <c r="AV509" s="172">
        <v>0</v>
      </c>
      <c r="AW509" s="173">
        <v>0</v>
      </c>
      <c r="AX509" s="172">
        <v>0</v>
      </c>
      <c r="AY509" s="173">
        <v>0</v>
      </c>
      <c r="AZ509" s="172">
        <v>0</v>
      </c>
      <c r="BA509" s="173">
        <v>0</v>
      </c>
      <c r="BB509" s="172">
        <v>0</v>
      </c>
      <c r="BC509" s="173">
        <v>0</v>
      </c>
      <c r="BE509" s="169">
        <v>0</v>
      </c>
      <c r="BF509" s="169">
        <v>0</v>
      </c>
      <c r="BG509" s="169">
        <v>0</v>
      </c>
      <c r="BH509" s="169">
        <v>0</v>
      </c>
      <c r="BI509" s="169">
        <v>0</v>
      </c>
      <c r="BJ509" s="169">
        <v>0</v>
      </c>
      <c r="BK509" s="169">
        <v>0</v>
      </c>
      <c r="BL509" s="169">
        <v>0</v>
      </c>
      <c r="BM509" s="169">
        <v>0</v>
      </c>
      <c r="BN509" s="169">
        <v>0</v>
      </c>
      <c r="BO509" s="169">
        <v>0</v>
      </c>
      <c r="BP509" s="169">
        <v>0</v>
      </c>
      <c r="BQ509" s="174">
        <v>0</v>
      </c>
    </row>
    <row r="510" spans="11:69" x14ac:dyDescent="0.25">
      <c r="K510" s="165" t="s">
        <v>315</v>
      </c>
      <c r="N510" s="57" t="s">
        <v>1111</v>
      </c>
      <c r="V510" s="57" t="s">
        <v>902</v>
      </c>
      <c r="W510" s="57" t="s">
        <v>907</v>
      </c>
      <c r="X510" s="57">
        <v>420</v>
      </c>
      <c r="AB510" s="166" t="s">
        <v>378</v>
      </c>
      <c r="AC510" s="209">
        <v>220099821141</v>
      </c>
      <c r="AD510" s="210" t="s">
        <v>917</v>
      </c>
      <c r="AE510" s="169">
        <v>270</v>
      </c>
      <c r="AF510" s="38">
        <v>25</v>
      </c>
      <c r="AG510" s="38">
        <v>0</v>
      </c>
      <c r="AH510" s="170">
        <v>0</v>
      </c>
      <c r="AI510" s="171">
        <v>0</v>
      </c>
      <c r="AJ510" s="172">
        <v>0</v>
      </c>
      <c r="AK510" s="151">
        <v>0</v>
      </c>
      <c r="AL510" s="172">
        <v>0</v>
      </c>
      <c r="AM510" s="211">
        <v>0</v>
      </c>
      <c r="AN510" s="171">
        <v>0</v>
      </c>
      <c r="AO510" s="170">
        <v>0</v>
      </c>
      <c r="AP510" s="170">
        <v>0</v>
      </c>
      <c r="AQ510" s="170">
        <v>0</v>
      </c>
      <c r="AR510" s="172">
        <v>0</v>
      </c>
      <c r="AS510" s="173">
        <v>0</v>
      </c>
      <c r="AT510" s="172">
        <v>0</v>
      </c>
      <c r="AU510" s="173">
        <v>0</v>
      </c>
      <c r="AV510" s="172">
        <v>0</v>
      </c>
      <c r="AW510" s="173">
        <v>0</v>
      </c>
      <c r="AX510" s="172">
        <v>0</v>
      </c>
      <c r="AY510" s="173">
        <v>0</v>
      </c>
      <c r="AZ510" s="172">
        <v>0</v>
      </c>
      <c r="BA510" s="173">
        <v>0</v>
      </c>
      <c r="BB510" s="172">
        <v>0</v>
      </c>
      <c r="BC510" s="173">
        <v>0</v>
      </c>
      <c r="BE510" s="169">
        <v>0</v>
      </c>
      <c r="BF510" s="169">
        <v>0</v>
      </c>
      <c r="BG510" s="169">
        <v>0</v>
      </c>
      <c r="BH510" s="169">
        <v>0</v>
      </c>
      <c r="BI510" s="169">
        <v>0</v>
      </c>
      <c r="BJ510" s="169">
        <v>0</v>
      </c>
      <c r="BK510" s="169">
        <v>0</v>
      </c>
      <c r="BL510" s="169">
        <v>0</v>
      </c>
      <c r="BM510" s="169">
        <v>0</v>
      </c>
      <c r="BN510" s="169">
        <v>0</v>
      </c>
      <c r="BO510" s="169">
        <v>0</v>
      </c>
      <c r="BP510" s="169">
        <v>0</v>
      </c>
      <c r="BQ510" s="174">
        <v>0</v>
      </c>
    </row>
    <row r="511" spans="11:69" x14ac:dyDescent="0.25">
      <c r="K511" s="165" t="s">
        <v>315</v>
      </c>
      <c r="N511" s="57" t="s">
        <v>1112</v>
      </c>
      <c r="V511" s="57" t="s">
        <v>902</v>
      </c>
      <c r="W511" s="57" t="s">
        <v>907</v>
      </c>
      <c r="X511" s="57">
        <v>420</v>
      </c>
      <c r="AB511" s="166" t="s">
        <v>378</v>
      </c>
      <c r="AC511" s="209">
        <v>220099821142</v>
      </c>
      <c r="AD511" s="210" t="s">
        <v>919</v>
      </c>
      <c r="AE511" s="169">
        <v>67</v>
      </c>
      <c r="AF511" s="38">
        <v>7</v>
      </c>
      <c r="AG511" s="38">
        <v>0</v>
      </c>
      <c r="AH511" s="170">
        <v>0</v>
      </c>
      <c r="AI511" s="171">
        <v>0</v>
      </c>
      <c r="AJ511" s="172">
        <v>0</v>
      </c>
      <c r="AK511" s="151">
        <v>0</v>
      </c>
      <c r="AL511" s="172">
        <v>0</v>
      </c>
      <c r="AM511" s="211">
        <v>0</v>
      </c>
      <c r="AN511" s="171">
        <v>0</v>
      </c>
      <c r="AO511" s="170">
        <v>0</v>
      </c>
      <c r="AP511" s="170">
        <v>0</v>
      </c>
      <c r="AQ511" s="170">
        <v>0</v>
      </c>
      <c r="AR511" s="172">
        <v>0</v>
      </c>
      <c r="AS511" s="173">
        <v>0</v>
      </c>
      <c r="AT511" s="172">
        <v>0</v>
      </c>
      <c r="AU511" s="173">
        <v>0</v>
      </c>
      <c r="AV511" s="172">
        <v>0</v>
      </c>
      <c r="AW511" s="173">
        <v>0</v>
      </c>
      <c r="AX511" s="172">
        <v>0</v>
      </c>
      <c r="AY511" s="173">
        <v>0</v>
      </c>
      <c r="AZ511" s="172">
        <v>0</v>
      </c>
      <c r="BA511" s="173">
        <v>0</v>
      </c>
      <c r="BB511" s="172">
        <v>0</v>
      </c>
      <c r="BC511" s="173">
        <v>0</v>
      </c>
      <c r="BE511" s="169">
        <v>0</v>
      </c>
      <c r="BF511" s="169">
        <v>0</v>
      </c>
      <c r="BG511" s="169">
        <v>0</v>
      </c>
      <c r="BH511" s="169">
        <v>0</v>
      </c>
      <c r="BI511" s="169">
        <v>0</v>
      </c>
      <c r="BJ511" s="169">
        <v>0</v>
      </c>
      <c r="BK511" s="169">
        <v>0</v>
      </c>
      <c r="BL511" s="169">
        <v>0</v>
      </c>
      <c r="BM511" s="169">
        <v>0</v>
      </c>
      <c r="BN511" s="169">
        <v>0</v>
      </c>
      <c r="BO511" s="169">
        <v>0</v>
      </c>
      <c r="BP511" s="169">
        <v>0</v>
      </c>
      <c r="BQ511" s="174">
        <v>0</v>
      </c>
    </row>
    <row r="512" spans="11:69" x14ac:dyDescent="0.25">
      <c r="K512" s="165" t="s">
        <v>315</v>
      </c>
      <c r="N512" s="57" t="s">
        <v>1113</v>
      </c>
      <c r="V512" s="57" t="s">
        <v>902</v>
      </c>
      <c r="W512" s="57" t="s">
        <v>907</v>
      </c>
      <c r="X512" s="57">
        <v>420</v>
      </c>
      <c r="AB512" s="166" t="s">
        <v>378</v>
      </c>
      <c r="AC512" s="209">
        <v>220099821143</v>
      </c>
      <c r="AD512" s="210" t="s">
        <v>921</v>
      </c>
      <c r="AE512" s="169">
        <v>289</v>
      </c>
      <c r="AF512" s="38">
        <v>28</v>
      </c>
      <c r="AG512" s="38">
        <v>0</v>
      </c>
      <c r="AH512" s="170">
        <v>0</v>
      </c>
      <c r="AI512" s="171">
        <v>0</v>
      </c>
      <c r="AJ512" s="172">
        <v>0</v>
      </c>
      <c r="AK512" s="151">
        <v>0</v>
      </c>
      <c r="AL512" s="172">
        <v>0</v>
      </c>
      <c r="AM512" s="211">
        <v>0</v>
      </c>
      <c r="AN512" s="171">
        <v>0</v>
      </c>
      <c r="AO512" s="170">
        <v>0</v>
      </c>
      <c r="AP512" s="170">
        <v>0</v>
      </c>
      <c r="AQ512" s="170">
        <v>0</v>
      </c>
      <c r="AR512" s="172">
        <v>0</v>
      </c>
      <c r="AS512" s="173">
        <v>0</v>
      </c>
      <c r="AT512" s="172">
        <v>0</v>
      </c>
      <c r="AU512" s="173">
        <v>0</v>
      </c>
      <c r="AV512" s="172">
        <v>0</v>
      </c>
      <c r="AW512" s="173">
        <v>0</v>
      </c>
      <c r="AX512" s="172">
        <v>0</v>
      </c>
      <c r="AY512" s="173">
        <v>0</v>
      </c>
      <c r="AZ512" s="172">
        <v>0</v>
      </c>
      <c r="BA512" s="173">
        <v>0</v>
      </c>
      <c r="BB512" s="172">
        <v>0</v>
      </c>
      <c r="BC512" s="173">
        <v>0</v>
      </c>
      <c r="BE512" s="169">
        <v>0</v>
      </c>
      <c r="BF512" s="169">
        <v>0</v>
      </c>
      <c r="BG512" s="169">
        <v>0</v>
      </c>
      <c r="BH512" s="169">
        <v>0</v>
      </c>
      <c r="BI512" s="169">
        <v>0</v>
      </c>
      <c r="BJ512" s="169">
        <v>0</v>
      </c>
      <c r="BK512" s="169">
        <v>0</v>
      </c>
      <c r="BL512" s="169">
        <v>0</v>
      </c>
      <c r="BM512" s="169">
        <v>0</v>
      </c>
      <c r="BN512" s="169">
        <v>0</v>
      </c>
      <c r="BO512" s="169">
        <v>0</v>
      </c>
      <c r="BP512" s="169">
        <v>0</v>
      </c>
      <c r="BQ512" s="174">
        <v>0</v>
      </c>
    </row>
    <row r="513" spans="11:69" x14ac:dyDescent="0.25">
      <c r="K513" s="165" t="s">
        <v>315</v>
      </c>
      <c r="N513" s="57" t="s">
        <v>1114</v>
      </c>
      <c r="V513" s="57" t="s">
        <v>902</v>
      </c>
      <c r="W513" s="57" t="s">
        <v>907</v>
      </c>
      <c r="X513" s="57">
        <v>420</v>
      </c>
      <c r="AB513" s="166" t="s">
        <v>378</v>
      </c>
      <c r="AC513" s="209">
        <v>220099821145</v>
      </c>
      <c r="AD513" s="210" t="s">
        <v>923</v>
      </c>
      <c r="AE513" s="169">
        <v>306</v>
      </c>
      <c r="AF513" s="38">
        <v>39</v>
      </c>
      <c r="AG513" s="38">
        <v>0</v>
      </c>
      <c r="AH513" s="170">
        <v>0</v>
      </c>
      <c r="AI513" s="171">
        <v>0</v>
      </c>
      <c r="AJ513" s="172">
        <v>0</v>
      </c>
      <c r="AK513" s="151">
        <v>0</v>
      </c>
      <c r="AL513" s="172">
        <v>0</v>
      </c>
      <c r="AM513" s="211">
        <v>0</v>
      </c>
      <c r="AN513" s="171">
        <v>0</v>
      </c>
      <c r="AO513" s="170">
        <v>0</v>
      </c>
      <c r="AP513" s="170">
        <v>0</v>
      </c>
      <c r="AQ513" s="170">
        <v>0</v>
      </c>
      <c r="AR513" s="172">
        <v>0</v>
      </c>
      <c r="AS513" s="173">
        <v>0</v>
      </c>
      <c r="AT513" s="172">
        <v>0</v>
      </c>
      <c r="AU513" s="173">
        <v>0</v>
      </c>
      <c r="AV513" s="172">
        <v>0</v>
      </c>
      <c r="AW513" s="173">
        <v>0</v>
      </c>
      <c r="AX513" s="172">
        <v>0</v>
      </c>
      <c r="AY513" s="173">
        <v>0</v>
      </c>
      <c r="AZ513" s="172">
        <v>0</v>
      </c>
      <c r="BA513" s="173">
        <v>0</v>
      </c>
      <c r="BB513" s="172">
        <v>0</v>
      </c>
      <c r="BC513" s="173">
        <v>0</v>
      </c>
      <c r="BE513" s="169">
        <v>0</v>
      </c>
      <c r="BF513" s="169">
        <v>0</v>
      </c>
      <c r="BG513" s="169">
        <v>0</v>
      </c>
      <c r="BH513" s="169">
        <v>0</v>
      </c>
      <c r="BI513" s="169">
        <v>0</v>
      </c>
      <c r="BJ513" s="169">
        <v>0</v>
      </c>
      <c r="BK513" s="169">
        <v>0</v>
      </c>
      <c r="BL513" s="169">
        <v>0</v>
      </c>
      <c r="BM513" s="169">
        <v>0</v>
      </c>
      <c r="BN513" s="169">
        <v>0</v>
      </c>
      <c r="BO513" s="169">
        <v>0</v>
      </c>
      <c r="BP513" s="169">
        <v>0</v>
      </c>
      <c r="BQ513" s="174">
        <v>0</v>
      </c>
    </row>
    <row r="514" spans="11:69" x14ac:dyDescent="0.25">
      <c r="K514" s="165" t="s">
        <v>315</v>
      </c>
      <c r="N514" s="57" t="s">
        <v>1115</v>
      </c>
      <c r="V514" s="57" t="s">
        <v>902</v>
      </c>
      <c r="W514" s="57" t="s">
        <v>907</v>
      </c>
      <c r="X514" s="57">
        <v>420</v>
      </c>
      <c r="AB514" s="166" t="s">
        <v>378</v>
      </c>
      <c r="AC514" s="209">
        <v>220099821149</v>
      </c>
      <c r="AD514" s="210" t="s">
        <v>925</v>
      </c>
      <c r="AE514" s="169">
        <v>2729</v>
      </c>
      <c r="AF514" s="38">
        <v>285</v>
      </c>
      <c r="AG514" s="38">
        <v>0</v>
      </c>
      <c r="AH514" s="170">
        <v>0</v>
      </c>
      <c r="AI514" s="171">
        <v>0</v>
      </c>
      <c r="AJ514" s="172">
        <v>0</v>
      </c>
      <c r="AK514" s="151">
        <v>0</v>
      </c>
      <c r="AL514" s="172">
        <v>0</v>
      </c>
      <c r="AM514" s="211">
        <v>0</v>
      </c>
      <c r="AN514" s="171">
        <v>0</v>
      </c>
      <c r="AO514" s="170">
        <v>0</v>
      </c>
      <c r="AP514" s="170">
        <v>0</v>
      </c>
      <c r="AQ514" s="170">
        <v>0</v>
      </c>
      <c r="AR514" s="172">
        <v>0</v>
      </c>
      <c r="AS514" s="173">
        <v>0</v>
      </c>
      <c r="AT514" s="172">
        <v>0</v>
      </c>
      <c r="AU514" s="173">
        <v>0</v>
      </c>
      <c r="AV514" s="172">
        <v>0</v>
      </c>
      <c r="AW514" s="173">
        <v>0</v>
      </c>
      <c r="AX514" s="172">
        <v>0</v>
      </c>
      <c r="AY514" s="173">
        <v>0</v>
      </c>
      <c r="AZ514" s="172">
        <v>0</v>
      </c>
      <c r="BA514" s="173">
        <v>0</v>
      </c>
      <c r="BB514" s="172">
        <v>0</v>
      </c>
      <c r="BC514" s="173">
        <v>0</v>
      </c>
      <c r="BE514" s="169">
        <v>0</v>
      </c>
      <c r="BF514" s="169">
        <v>0</v>
      </c>
      <c r="BG514" s="169">
        <v>0</v>
      </c>
      <c r="BH514" s="169">
        <v>0</v>
      </c>
      <c r="BI514" s="169">
        <v>0</v>
      </c>
      <c r="BJ514" s="169">
        <v>0</v>
      </c>
      <c r="BK514" s="169">
        <v>0</v>
      </c>
      <c r="BL514" s="169">
        <v>0</v>
      </c>
      <c r="BM514" s="169">
        <v>0</v>
      </c>
      <c r="BN514" s="169">
        <v>0</v>
      </c>
      <c r="BO514" s="169">
        <v>0</v>
      </c>
      <c r="BP514" s="169">
        <v>0</v>
      </c>
      <c r="BQ514" s="174">
        <v>0</v>
      </c>
    </row>
    <row r="515" spans="11:69" x14ac:dyDescent="0.25">
      <c r="K515" s="165" t="s">
        <v>315</v>
      </c>
      <c r="N515" s="57" t="s">
        <v>1116</v>
      </c>
      <c r="V515" s="57" t="s">
        <v>902</v>
      </c>
      <c r="W515" s="57" t="s">
        <v>907</v>
      </c>
      <c r="X515" s="57">
        <v>420</v>
      </c>
      <c r="AB515" s="166" t="s">
        <v>378</v>
      </c>
      <c r="AC515" s="209">
        <v>220099821151</v>
      </c>
      <c r="AD515" s="210" t="s">
        <v>927</v>
      </c>
      <c r="AE515" s="169">
        <v>11826</v>
      </c>
      <c r="AF515" s="38">
        <v>1393</v>
      </c>
      <c r="AG515" s="38">
        <v>0</v>
      </c>
      <c r="AH515" s="170">
        <v>0</v>
      </c>
      <c r="AI515" s="171">
        <v>0</v>
      </c>
      <c r="AJ515" s="172">
        <v>0</v>
      </c>
      <c r="AK515" s="151">
        <v>0</v>
      </c>
      <c r="AL515" s="172">
        <v>0</v>
      </c>
      <c r="AM515" s="211">
        <v>0</v>
      </c>
      <c r="AN515" s="171">
        <v>0</v>
      </c>
      <c r="AO515" s="170">
        <v>0</v>
      </c>
      <c r="AP515" s="170">
        <v>0</v>
      </c>
      <c r="AQ515" s="170">
        <v>0</v>
      </c>
      <c r="AR515" s="172">
        <v>0</v>
      </c>
      <c r="AS515" s="173">
        <v>0</v>
      </c>
      <c r="AT515" s="172">
        <v>0</v>
      </c>
      <c r="AU515" s="173">
        <v>0</v>
      </c>
      <c r="AV515" s="172">
        <v>0</v>
      </c>
      <c r="AW515" s="173">
        <v>0</v>
      </c>
      <c r="AX515" s="172">
        <v>0</v>
      </c>
      <c r="AY515" s="173">
        <v>0</v>
      </c>
      <c r="AZ515" s="172">
        <v>0</v>
      </c>
      <c r="BA515" s="173">
        <v>0</v>
      </c>
      <c r="BB515" s="172">
        <v>0</v>
      </c>
      <c r="BC515" s="173">
        <v>0</v>
      </c>
      <c r="BE515" s="169">
        <v>0</v>
      </c>
      <c r="BF515" s="169">
        <v>0</v>
      </c>
      <c r="BG515" s="169">
        <v>0</v>
      </c>
      <c r="BH515" s="169">
        <v>0</v>
      </c>
      <c r="BI515" s="169">
        <v>0</v>
      </c>
      <c r="BJ515" s="169">
        <v>0</v>
      </c>
      <c r="BK515" s="169">
        <v>0</v>
      </c>
      <c r="BL515" s="169">
        <v>0</v>
      </c>
      <c r="BM515" s="169">
        <v>0</v>
      </c>
      <c r="BN515" s="169">
        <v>0</v>
      </c>
      <c r="BO515" s="169">
        <v>0</v>
      </c>
      <c r="BP515" s="169">
        <v>0</v>
      </c>
      <c r="BQ515" s="174">
        <v>0</v>
      </c>
    </row>
    <row r="516" spans="11:69" x14ac:dyDescent="0.25">
      <c r="K516" s="165" t="s">
        <v>315</v>
      </c>
      <c r="N516" s="57" t="s">
        <v>1117</v>
      </c>
      <c r="V516" s="57" t="s">
        <v>902</v>
      </c>
      <c r="W516" s="57" t="s">
        <v>907</v>
      </c>
      <c r="X516" s="57">
        <v>420</v>
      </c>
      <c r="AB516" s="166" t="s">
        <v>378</v>
      </c>
      <c r="AC516" s="209">
        <v>220099821152</v>
      </c>
      <c r="AD516" s="210" t="s">
        <v>929</v>
      </c>
      <c r="AE516" s="169">
        <v>1789</v>
      </c>
      <c r="AF516" s="38">
        <v>202</v>
      </c>
      <c r="AG516" s="38">
        <v>0</v>
      </c>
      <c r="AH516" s="170">
        <v>0</v>
      </c>
      <c r="AI516" s="171">
        <v>0</v>
      </c>
      <c r="AJ516" s="172">
        <v>0</v>
      </c>
      <c r="AK516" s="151">
        <v>0</v>
      </c>
      <c r="AL516" s="172">
        <v>0</v>
      </c>
      <c r="AM516" s="211">
        <v>0</v>
      </c>
      <c r="AN516" s="171">
        <v>0</v>
      </c>
      <c r="AO516" s="170">
        <v>0</v>
      </c>
      <c r="AP516" s="170">
        <v>0</v>
      </c>
      <c r="AQ516" s="170">
        <v>0</v>
      </c>
      <c r="AR516" s="172">
        <v>0</v>
      </c>
      <c r="AS516" s="173">
        <v>0</v>
      </c>
      <c r="AT516" s="172">
        <v>0</v>
      </c>
      <c r="AU516" s="173">
        <v>0</v>
      </c>
      <c r="AV516" s="172">
        <v>0</v>
      </c>
      <c r="AW516" s="173">
        <v>0</v>
      </c>
      <c r="AX516" s="172">
        <v>0</v>
      </c>
      <c r="AY516" s="173">
        <v>0</v>
      </c>
      <c r="AZ516" s="172">
        <v>0</v>
      </c>
      <c r="BA516" s="173">
        <v>0</v>
      </c>
      <c r="BB516" s="172">
        <v>0</v>
      </c>
      <c r="BC516" s="173">
        <v>0</v>
      </c>
      <c r="BE516" s="169">
        <v>0</v>
      </c>
      <c r="BF516" s="169">
        <v>0</v>
      </c>
      <c r="BG516" s="169">
        <v>0</v>
      </c>
      <c r="BH516" s="169">
        <v>0</v>
      </c>
      <c r="BI516" s="169">
        <v>0</v>
      </c>
      <c r="BJ516" s="169">
        <v>0</v>
      </c>
      <c r="BK516" s="169">
        <v>0</v>
      </c>
      <c r="BL516" s="169">
        <v>0</v>
      </c>
      <c r="BM516" s="169">
        <v>0</v>
      </c>
      <c r="BN516" s="169">
        <v>0</v>
      </c>
      <c r="BO516" s="169">
        <v>0</v>
      </c>
      <c r="BP516" s="169">
        <v>0</v>
      </c>
      <c r="BQ516" s="174">
        <v>0</v>
      </c>
    </row>
    <row r="517" spans="11:69" x14ac:dyDescent="0.25">
      <c r="K517" s="165" t="s">
        <v>315</v>
      </c>
      <c r="N517" s="57" t="s">
        <v>1118</v>
      </c>
      <c r="V517" s="57" t="s">
        <v>902</v>
      </c>
      <c r="W517" s="57" t="s">
        <v>907</v>
      </c>
      <c r="X517" s="57">
        <v>420</v>
      </c>
      <c r="AB517" s="166" t="s">
        <v>378</v>
      </c>
      <c r="AC517" s="209">
        <v>220099821153</v>
      </c>
      <c r="AD517" s="210" t="s">
        <v>931</v>
      </c>
      <c r="AE517" s="169">
        <v>2963</v>
      </c>
      <c r="AF517" s="38">
        <v>578</v>
      </c>
      <c r="AG517" s="38">
        <v>0</v>
      </c>
      <c r="AH517" s="170">
        <v>0</v>
      </c>
      <c r="AI517" s="171">
        <v>0</v>
      </c>
      <c r="AJ517" s="172">
        <v>0</v>
      </c>
      <c r="AK517" s="151">
        <v>0</v>
      </c>
      <c r="AL517" s="172">
        <v>0</v>
      </c>
      <c r="AM517" s="211">
        <v>0</v>
      </c>
      <c r="AN517" s="171">
        <v>0</v>
      </c>
      <c r="AO517" s="170">
        <v>0</v>
      </c>
      <c r="AP517" s="170">
        <v>0</v>
      </c>
      <c r="AQ517" s="170">
        <v>0</v>
      </c>
      <c r="AR517" s="172">
        <v>0</v>
      </c>
      <c r="AS517" s="173">
        <v>0</v>
      </c>
      <c r="AT517" s="172">
        <v>0</v>
      </c>
      <c r="AU517" s="173">
        <v>0</v>
      </c>
      <c r="AV517" s="172">
        <v>0</v>
      </c>
      <c r="AW517" s="173">
        <v>0</v>
      </c>
      <c r="AX517" s="172">
        <v>0</v>
      </c>
      <c r="AY517" s="173">
        <v>0</v>
      </c>
      <c r="AZ517" s="172">
        <v>0</v>
      </c>
      <c r="BA517" s="173">
        <v>0</v>
      </c>
      <c r="BB517" s="172">
        <v>0</v>
      </c>
      <c r="BC517" s="173">
        <v>0</v>
      </c>
      <c r="BE517" s="169">
        <v>0</v>
      </c>
      <c r="BF517" s="169">
        <v>0</v>
      </c>
      <c r="BG517" s="169">
        <v>0</v>
      </c>
      <c r="BH517" s="169">
        <v>0</v>
      </c>
      <c r="BI517" s="169">
        <v>0</v>
      </c>
      <c r="BJ517" s="169">
        <v>0</v>
      </c>
      <c r="BK517" s="169">
        <v>0</v>
      </c>
      <c r="BL517" s="169">
        <v>0</v>
      </c>
      <c r="BM517" s="169">
        <v>0</v>
      </c>
      <c r="BN517" s="169">
        <v>0</v>
      </c>
      <c r="BO517" s="169">
        <v>0</v>
      </c>
      <c r="BP517" s="169">
        <v>0</v>
      </c>
      <c r="BQ517" s="174">
        <v>0</v>
      </c>
    </row>
    <row r="518" spans="11:69" x14ac:dyDescent="0.25">
      <c r="K518" s="165" t="s">
        <v>315</v>
      </c>
      <c r="N518" s="57" t="s">
        <v>1119</v>
      </c>
      <c r="V518" s="57" t="s">
        <v>902</v>
      </c>
      <c r="W518" s="57" t="s">
        <v>907</v>
      </c>
      <c r="X518" s="57">
        <v>420</v>
      </c>
      <c r="AB518" s="166" t="s">
        <v>378</v>
      </c>
      <c r="AC518" s="209">
        <v>220099821155</v>
      </c>
      <c r="AD518" s="210" t="s">
        <v>933</v>
      </c>
      <c r="AE518" s="169">
        <v>824</v>
      </c>
      <c r="AF518" s="38">
        <v>106</v>
      </c>
      <c r="AG518" s="38">
        <v>0</v>
      </c>
      <c r="AH518" s="170">
        <v>0</v>
      </c>
      <c r="AI518" s="171">
        <v>0</v>
      </c>
      <c r="AJ518" s="172">
        <v>0</v>
      </c>
      <c r="AK518" s="151">
        <v>0</v>
      </c>
      <c r="AL518" s="172">
        <v>0</v>
      </c>
      <c r="AM518" s="211">
        <v>0</v>
      </c>
      <c r="AN518" s="171">
        <v>0</v>
      </c>
      <c r="AO518" s="170">
        <v>0</v>
      </c>
      <c r="AP518" s="170">
        <v>0</v>
      </c>
      <c r="AQ518" s="170">
        <v>0</v>
      </c>
      <c r="AR518" s="172">
        <v>0</v>
      </c>
      <c r="AS518" s="173">
        <v>0</v>
      </c>
      <c r="AT518" s="172">
        <v>0</v>
      </c>
      <c r="AU518" s="173">
        <v>0</v>
      </c>
      <c r="AV518" s="172">
        <v>0</v>
      </c>
      <c r="AW518" s="173">
        <v>0</v>
      </c>
      <c r="AX518" s="172">
        <v>0</v>
      </c>
      <c r="AY518" s="173">
        <v>0</v>
      </c>
      <c r="AZ518" s="172">
        <v>0</v>
      </c>
      <c r="BA518" s="173">
        <v>0</v>
      </c>
      <c r="BB518" s="172">
        <v>0</v>
      </c>
      <c r="BC518" s="173">
        <v>0</v>
      </c>
      <c r="BE518" s="169">
        <v>0</v>
      </c>
      <c r="BF518" s="169">
        <v>0</v>
      </c>
      <c r="BG518" s="169">
        <v>0</v>
      </c>
      <c r="BH518" s="169">
        <v>0</v>
      </c>
      <c r="BI518" s="169">
        <v>0</v>
      </c>
      <c r="BJ518" s="169">
        <v>0</v>
      </c>
      <c r="BK518" s="169">
        <v>0</v>
      </c>
      <c r="BL518" s="169">
        <v>0</v>
      </c>
      <c r="BM518" s="169">
        <v>0</v>
      </c>
      <c r="BN518" s="169">
        <v>0</v>
      </c>
      <c r="BO518" s="169">
        <v>0</v>
      </c>
      <c r="BP518" s="169">
        <v>0</v>
      </c>
      <c r="BQ518" s="174">
        <v>0</v>
      </c>
    </row>
    <row r="519" spans="11:69" x14ac:dyDescent="0.25">
      <c r="K519" s="165" t="s">
        <v>315</v>
      </c>
      <c r="N519" s="57" t="s">
        <v>1120</v>
      </c>
      <c r="V519" s="57" t="s">
        <v>902</v>
      </c>
      <c r="W519" s="57" t="s">
        <v>907</v>
      </c>
      <c r="X519" s="57">
        <v>420</v>
      </c>
      <c r="AB519" s="166" t="s">
        <v>378</v>
      </c>
      <c r="AC519" s="209">
        <v>220099821159</v>
      </c>
      <c r="AD519" s="210" t="s">
        <v>935</v>
      </c>
      <c r="AE519" s="169">
        <v>22</v>
      </c>
      <c r="AF519" s="38">
        <v>5</v>
      </c>
      <c r="AG519" s="38">
        <v>0</v>
      </c>
      <c r="AH519" s="170">
        <v>0</v>
      </c>
      <c r="AI519" s="171">
        <v>0</v>
      </c>
      <c r="AJ519" s="172">
        <v>0</v>
      </c>
      <c r="AK519" s="151">
        <v>0</v>
      </c>
      <c r="AL519" s="172">
        <v>0</v>
      </c>
      <c r="AM519" s="211">
        <v>0</v>
      </c>
      <c r="AN519" s="171">
        <v>0</v>
      </c>
      <c r="AO519" s="170">
        <v>0</v>
      </c>
      <c r="AP519" s="170">
        <v>0</v>
      </c>
      <c r="AQ519" s="170">
        <v>0</v>
      </c>
      <c r="AR519" s="172">
        <v>0</v>
      </c>
      <c r="AS519" s="173">
        <v>0</v>
      </c>
      <c r="AT519" s="172">
        <v>0</v>
      </c>
      <c r="AU519" s="173">
        <v>0</v>
      </c>
      <c r="AV519" s="172">
        <v>0</v>
      </c>
      <c r="AW519" s="173">
        <v>0</v>
      </c>
      <c r="AX519" s="172">
        <v>0</v>
      </c>
      <c r="AY519" s="173">
        <v>0</v>
      </c>
      <c r="AZ519" s="172">
        <v>0</v>
      </c>
      <c r="BA519" s="173">
        <v>0</v>
      </c>
      <c r="BB519" s="172">
        <v>0</v>
      </c>
      <c r="BC519" s="173">
        <v>0</v>
      </c>
      <c r="BE519" s="169">
        <v>0</v>
      </c>
      <c r="BF519" s="169">
        <v>0</v>
      </c>
      <c r="BG519" s="169">
        <v>0</v>
      </c>
      <c r="BH519" s="169">
        <v>0</v>
      </c>
      <c r="BI519" s="169">
        <v>0</v>
      </c>
      <c r="BJ519" s="169">
        <v>0</v>
      </c>
      <c r="BK519" s="169">
        <v>0</v>
      </c>
      <c r="BL519" s="169">
        <v>0</v>
      </c>
      <c r="BM519" s="169">
        <v>0</v>
      </c>
      <c r="BN519" s="169">
        <v>0</v>
      </c>
      <c r="BO519" s="169">
        <v>0</v>
      </c>
      <c r="BP519" s="169">
        <v>0</v>
      </c>
      <c r="BQ519" s="174">
        <v>0</v>
      </c>
    </row>
    <row r="520" spans="11:69" x14ac:dyDescent="0.25">
      <c r="K520" s="165" t="s">
        <v>315</v>
      </c>
      <c r="N520" s="57" t="s">
        <v>1121</v>
      </c>
      <c r="V520" s="57" t="s">
        <v>902</v>
      </c>
      <c r="W520" s="57" t="s">
        <v>907</v>
      </c>
      <c r="X520" s="57">
        <v>420</v>
      </c>
      <c r="AB520" s="166" t="s">
        <v>378</v>
      </c>
      <c r="AC520" s="209">
        <v>220099821171</v>
      </c>
      <c r="AD520" s="210" t="s">
        <v>937</v>
      </c>
      <c r="AE520" s="169">
        <v>2472</v>
      </c>
      <c r="AF520" s="38">
        <v>249</v>
      </c>
      <c r="AG520" s="38">
        <v>0</v>
      </c>
      <c r="AH520" s="170">
        <v>0</v>
      </c>
      <c r="AI520" s="171">
        <v>0</v>
      </c>
      <c r="AJ520" s="172">
        <v>0</v>
      </c>
      <c r="AK520" s="151">
        <v>0</v>
      </c>
      <c r="AL520" s="172">
        <v>0</v>
      </c>
      <c r="AM520" s="211">
        <v>0</v>
      </c>
      <c r="AN520" s="171">
        <v>0</v>
      </c>
      <c r="AO520" s="170">
        <v>0</v>
      </c>
      <c r="AP520" s="170">
        <v>0</v>
      </c>
      <c r="AQ520" s="170">
        <v>0</v>
      </c>
      <c r="AR520" s="172">
        <v>0</v>
      </c>
      <c r="AS520" s="173">
        <v>0</v>
      </c>
      <c r="AT520" s="172">
        <v>0</v>
      </c>
      <c r="AU520" s="173">
        <v>0</v>
      </c>
      <c r="AV520" s="172">
        <v>0</v>
      </c>
      <c r="AW520" s="173">
        <v>0</v>
      </c>
      <c r="AX520" s="172">
        <v>0</v>
      </c>
      <c r="AY520" s="173">
        <v>0</v>
      </c>
      <c r="AZ520" s="172">
        <v>0</v>
      </c>
      <c r="BA520" s="173">
        <v>0</v>
      </c>
      <c r="BB520" s="172">
        <v>0</v>
      </c>
      <c r="BC520" s="173">
        <v>0</v>
      </c>
      <c r="BE520" s="169">
        <v>0</v>
      </c>
      <c r="BF520" s="169">
        <v>0</v>
      </c>
      <c r="BG520" s="169">
        <v>0</v>
      </c>
      <c r="BH520" s="169">
        <v>0</v>
      </c>
      <c r="BI520" s="169">
        <v>0</v>
      </c>
      <c r="BJ520" s="169">
        <v>0</v>
      </c>
      <c r="BK520" s="169">
        <v>0</v>
      </c>
      <c r="BL520" s="169">
        <v>0</v>
      </c>
      <c r="BM520" s="169">
        <v>0</v>
      </c>
      <c r="BN520" s="169">
        <v>0</v>
      </c>
      <c r="BO520" s="169">
        <v>0</v>
      </c>
      <c r="BP520" s="169">
        <v>0</v>
      </c>
      <c r="BQ520" s="174">
        <v>0</v>
      </c>
    </row>
    <row r="521" spans="11:69" x14ac:dyDescent="0.25">
      <c r="K521" s="165" t="s">
        <v>315</v>
      </c>
      <c r="N521" s="57" t="s">
        <v>1122</v>
      </c>
      <c r="V521" s="57" t="s">
        <v>902</v>
      </c>
      <c r="W521" s="57" t="s">
        <v>907</v>
      </c>
      <c r="X521" s="57">
        <v>420</v>
      </c>
      <c r="AB521" s="166" t="s">
        <v>378</v>
      </c>
      <c r="AC521" s="209">
        <v>220099821172</v>
      </c>
      <c r="AD521" s="210" t="s">
        <v>939</v>
      </c>
      <c r="AE521" s="169">
        <v>512</v>
      </c>
      <c r="AF521" s="38">
        <v>59</v>
      </c>
      <c r="AG521" s="38">
        <v>0</v>
      </c>
      <c r="AH521" s="170">
        <v>0</v>
      </c>
      <c r="AI521" s="171">
        <v>0</v>
      </c>
      <c r="AJ521" s="172">
        <v>0</v>
      </c>
      <c r="AK521" s="151">
        <v>0</v>
      </c>
      <c r="AL521" s="172">
        <v>0</v>
      </c>
      <c r="AM521" s="211">
        <v>0</v>
      </c>
      <c r="AN521" s="171">
        <v>0</v>
      </c>
      <c r="AO521" s="170">
        <v>0</v>
      </c>
      <c r="AP521" s="170">
        <v>0</v>
      </c>
      <c r="AQ521" s="170">
        <v>0</v>
      </c>
      <c r="AR521" s="172">
        <v>0</v>
      </c>
      <c r="AS521" s="173">
        <v>0</v>
      </c>
      <c r="AT521" s="172">
        <v>0</v>
      </c>
      <c r="AU521" s="173">
        <v>0</v>
      </c>
      <c r="AV521" s="172">
        <v>0</v>
      </c>
      <c r="AW521" s="173">
        <v>0</v>
      </c>
      <c r="AX521" s="172">
        <v>0</v>
      </c>
      <c r="AY521" s="173">
        <v>0</v>
      </c>
      <c r="AZ521" s="172">
        <v>0</v>
      </c>
      <c r="BA521" s="173">
        <v>0</v>
      </c>
      <c r="BB521" s="172">
        <v>0</v>
      </c>
      <c r="BC521" s="173">
        <v>0</v>
      </c>
      <c r="BE521" s="169">
        <v>0</v>
      </c>
      <c r="BF521" s="169">
        <v>0</v>
      </c>
      <c r="BG521" s="169">
        <v>0</v>
      </c>
      <c r="BH521" s="169">
        <v>0</v>
      </c>
      <c r="BI521" s="169">
        <v>0</v>
      </c>
      <c r="BJ521" s="169">
        <v>0</v>
      </c>
      <c r="BK521" s="169">
        <v>0</v>
      </c>
      <c r="BL521" s="169">
        <v>0</v>
      </c>
      <c r="BM521" s="169">
        <v>0</v>
      </c>
      <c r="BN521" s="169">
        <v>0</v>
      </c>
      <c r="BO521" s="169">
        <v>0</v>
      </c>
      <c r="BP521" s="169">
        <v>0</v>
      </c>
      <c r="BQ521" s="174">
        <v>0</v>
      </c>
    </row>
    <row r="522" spans="11:69" x14ac:dyDescent="0.25">
      <c r="K522" s="165" t="s">
        <v>315</v>
      </c>
      <c r="N522" s="57" t="s">
        <v>1123</v>
      </c>
      <c r="V522" s="57" t="s">
        <v>902</v>
      </c>
      <c r="W522" s="57" t="s">
        <v>907</v>
      </c>
      <c r="X522" s="57">
        <v>420</v>
      </c>
      <c r="AB522" s="166" t="s">
        <v>378</v>
      </c>
      <c r="AC522" s="209">
        <v>220099821173</v>
      </c>
      <c r="AD522" s="210" t="s">
        <v>941</v>
      </c>
      <c r="AE522" s="169">
        <v>313</v>
      </c>
      <c r="AF522" s="38">
        <v>31</v>
      </c>
      <c r="AG522" s="38">
        <v>0</v>
      </c>
      <c r="AH522" s="170">
        <v>0</v>
      </c>
      <c r="AI522" s="171">
        <v>0</v>
      </c>
      <c r="AJ522" s="172">
        <v>0</v>
      </c>
      <c r="AK522" s="151">
        <v>0</v>
      </c>
      <c r="AL522" s="172">
        <v>0</v>
      </c>
      <c r="AM522" s="211">
        <v>0</v>
      </c>
      <c r="AN522" s="171">
        <v>0</v>
      </c>
      <c r="AO522" s="170">
        <v>0</v>
      </c>
      <c r="AP522" s="170">
        <v>0</v>
      </c>
      <c r="AQ522" s="170">
        <v>0</v>
      </c>
      <c r="AR522" s="172">
        <v>0</v>
      </c>
      <c r="AS522" s="173">
        <v>0</v>
      </c>
      <c r="AT522" s="172">
        <v>0</v>
      </c>
      <c r="AU522" s="173">
        <v>0</v>
      </c>
      <c r="AV522" s="172">
        <v>0</v>
      </c>
      <c r="AW522" s="173">
        <v>0</v>
      </c>
      <c r="AX522" s="172">
        <v>0</v>
      </c>
      <c r="AY522" s="173">
        <v>0</v>
      </c>
      <c r="AZ522" s="172">
        <v>0</v>
      </c>
      <c r="BA522" s="173">
        <v>0</v>
      </c>
      <c r="BB522" s="172">
        <v>0</v>
      </c>
      <c r="BC522" s="173">
        <v>0</v>
      </c>
      <c r="BE522" s="169">
        <v>0</v>
      </c>
      <c r="BF522" s="169">
        <v>0</v>
      </c>
      <c r="BG522" s="169">
        <v>0</v>
      </c>
      <c r="BH522" s="169">
        <v>0</v>
      </c>
      <c r="BI522" s="169">
        <v>0</v>
      </c>
      <c r="BJ522" s="169">
        <v>0</v>
      </c>
      <c r="BK522" s="169">
        <v>0</v>
      </c>
      <c r="BL522" s="169">
        <v>0</v>
      </c>
      <c r="BM522" s="169">
        <v>0</v>
      </c>
      <c r="BN522" s="169">
        <v>0</v>
      </c>
      <c r="BO522" s="169">
        <v>0</v>
      </c>
      <c r="BP522" s="169">
        <v>0</v>
      </c>
      <c r="BQ522" s="174">
        <v>0</v>
      </c>
    </row>
    <row r="523" spans="11:69" x14ac:dyDescent="0.25">
      <c r="K523" s="165" t="s">
        <v>315</v>
      </c>
      <c r="N523" s="57" t="s">
        <v>1124</v>
      </c>
      <c r="V523" s="57" t="s">
        <v>902</v>
      </c>
      <c r="W523" s="57" t="s">
        <v>907</v>
      </c>
      <c r="X523" s="57">
        <v>420</v>
      </c>
      <c r="AB523" s="166" t="s">
        <v>378</v>
      </c>
      <c r="AC523" s="209">
        <v>220099821175</v>
      </c>
      <c r="AD523" s="210" t="s">
        <v>943</v>
      </c>
      <c r="AE523" s="169">
        <v>349</v>
      </c>
      <c r="AF523" s="38">
        <v>46</v>
      </c>
      <c r="AG523" s="38">
        <v>0</v>
      </c>
      <c r="AH523" s="170">
        <v>0</v>
      </c>
      <c r="AI523" s="171">
        <v>0</v>
      </c>
      <c r="AJ523" s="172">
        <v>0</v>
      </c>
      <c r="AK523" s="151">
        <v>0</v>
      </c>
      <c r="AL523" s="172">
        <v>0</v>
      </c>
      <c r="AM523" s="211">
        <v>0</v>
      </c>
      <c r="AN523" s="171">
        <v>0</v>
      </c>
      <c r="AO523" s="170">
        <v>0</v>
      </c>
      <c r="AP523" s="170">
        <v>0</v>
      </c>
      <c r="AQ523" s="170">
        <v>0</v>
      </c>
      <c r="AR523" s="172">
        <v>0</v>
      </c>
      <c r="AS523" s="173">
        <v>0</v>
      </c>
      <c r="AT523" s="172">
        <v>0</v>
      </c>
      <c r="AU523" s="173">
        <v>0</v>
      </c>
      <c r="AV523" s="172">
        <v>0</v>
      </c>
      <c r="AW523" s="173">
        <v>0</v>
      </c>
      <c r="AX523" s="172">
        <v>0</v>
      </c>
      <c r="AY523" s="173">
        <v>0</v>
      </c>
      <c r="AZ523" s="172">
        <v>0</v>
      </c>
      <c r="BA523" s="173">
        <v>0</v>
      </c>
      <c r="BB523" s="172">
        <v>0</v>
      </c>
      <c r="BC523" s="173">
        <v>0</v>
      </c>
      <c r="BE523" s="169">
        <v>0</v>
      </c>
      <c r="BF523" s="169">
        <v>0</v>
      </c>
      <c r="BG523" s="169">
        <v>0</v>
      </c>
      <c r="BH523" s="169">
        <v>0</v>
      </c>
      <c r="BI523" s="169">
        <v>0</v>
      </c>
      <c r="BJ523" s="169">
        <v>0</v>
      </c>
      <c r="BK523" s="169">
        <v>0</v>
      </c>
      <c r="BL523" s="169">
        <v>0</v>
      </c>
      <c r="BM523" s="169">
        <v>0</v>
      </c>
      <c r="BN523" s="169">
        <v>0</v>
      </c>
      <c r="BO523" s="169">
        <v>0</v>
      </c>
      <c r="BP523" s="169">
        <v>0</v>
      </c>
      <c r="BQ523" s="174">
        <v>0</v>
      </c>
    </row>
    <row r="524" spans="11:69" x14ac:dyDescent="0.25">
      <c r="K524" s="165" t="s">
        <v>315</v>
      </c>
      <c r="N524" s="57" t="s">
        <v>1125</v>
      </c>
      <c r="V524" s="57" t="s">
        <v>902</v>
      </c>
      <c r="W524" s="57" t="s">
        <v>907</v>
      </c>
      <c r="X524" s="57">
        <v>420</v>
      </c>
      <c r="AB524" s="166" t="s">
        <v>378</v>
      </c>
      <c r="AC524" s="209">
        <v>220099821178</v>
      </c>
      <c r="AD524" s="210" t="s">
        <v>1126</v>
      </c>
      <c r="AE524" s="169">
        <v>228</v>
      </c>
      <c r="AF524" s="38">
        <v>28</v>
      </c>
      <c r="AG524" s="38">
        <v>0</v>
      </c>
      <c r="AH524" s="170">
        <v>0</v>
      </c>
      <c r="AI524" s="171">
        <v>0</v>
      </c>
      <c r="AJ524" s="172">
        <v>0</v>
      </c>
      <c r="AK524" s="151">
        <v>0</v>
      </c>
      <c r="AL524" s="172">
        <v>0</v>
      </c>
      <c r="AM524" s="211">
        <v>0</v>
      </c>
      <c r="AN524" s="171">
        <v>0</v>
      </c>
      <c r="AO524" s="170">
        <v>0</v>
      </c>
      <c r="AP524" s="170">
        <v>0</v>
      </c>
      <c r="AQ524" s="170">
        <v>0</v>
      </c>
      <c r="AR524" s="172">
        <v>0</v>
      </c>
      <c r="AS524" s="173">
        <v>0</v>
      </c>
      <c r="AT524" s="172">
        <v>0</v>
      </c>
      <c r="AU524" s="173">
        <v>0</v>
      </c>
      <c r="AV524" s="172">
        <v>0</v>
      </c>
      <c r="AW524" s="173">
        <v>0</v>
      </c>
      <c r="AX524" s="172">
        <v>0</v>
      </c>
      <c r="AY524" s="173">
        <v>0</v>
      </c>
      <c r="AZ524" s="172">
        <v>0</v>
      </c>
      <c r="BA524" s="173">
        <v>0</v>
      </c>
      <c r="BB524" s="172">
        <v>0</v>
      </c>
      <c r="BC524" s="173">
        <v>0</v>
      </c>
      <c r="BE524" s="169">
        <v>0</v>
      </c>
      <c r="BF524" s="169">
        <v>0</v>
      </c>
      <c r="BG524" s="169">
        <v>0</v>
      </c>
      <c r="BH524" s="169">
        <v>0</v>
      </c>
      <c r="BI524" s="169">
        <v>0</v>
      </c>
      <c r="BJ524" s="169">
        <v>0</v>
      </c>
      <c r="BK524" s="169">
        <v>0</v>
      </c>
      <c r="BL524" s="169">
        <v>0</v>
      </c>
      <c r="BM524" s="169">
        <v>0</v>
      </c>
      <c r="BN524" s="169">
        <v>0</v>
      </c>
      <c r="BO524" s="169">
        <v>0</v>
      </c>
      <c r="BP524" s="169">
        <v>0</v>
      </c>
      <c r="BQ524" s="174">
        <v>0</v>
      </c>
    </row>
    <row r="525" spans="11:69" x14ac:dyDescent="0.25">
      <c r="K525" s="165" t="s">
        <v>315</v>
      </c>
      <c r="N525" s="57" t="s">
        <v>1127</v>
      </c>
      <c r="V525" s="57" t="s">
        <v>902</v>
      </c>
      <c r="W525" s="57" t="s">
        <v>907</v>
      </c>
      <c r="X525" s="57">
        <v>420</v>
      </c>
      <c r="AB525" s="166" t="s">
        <v>378</v>
      </c>
      <c r="AC525" s="209">
        <v>220099821179</v>
      </c>
      <c r="AD525" s="210" t="s">
        <v>945</v>
      </c>
      <c r="AE525" s="169">
        <v>21</v>
      </c>
      <c r="AF525" s="38">
        <v>5</v>
      </c>
      <c r="AG525" s="38">
        <v>0</v>
      </c>
      <c r="AH525" s="170">
        <v>0</v>
      </c>
      <c r="AI525" s="171">
        <v>0</v>
      </c>
      <c r="AJ525" s="172">
        <v>0</v>
      </c>
      <c r="AK525" s="151">
        <v>0</v>
      </c>
      <c r="AL525" s="172">
        <v>0</v>
      </c>
      <c r="AM525" s="211">
        <v>0</v>
      </c>
      <c r="AN525" s="171">
        <v>0</v>
      </c>
      <c r="AO525" s="170">
        <v>0</v>
      </c>
      <c r="AP525" s="170">
        <v>0</v>
      </c>
      <c r="AQ525" s="170">
        <v>0</v>
      </c>
      <c r="AR525" s="172">
        <v>0</v>
      </c>
      <c r="AS525" s="173">
        <v>0</v>
      </c>
      <c r="AT525" s="172">
        <v>0</v>
      </c>
      <c r="AU525" s="173">
        <v>0</v>
      </c>
      <c r="AV525" s="172">
        <v>0</v>
      </c>
      <c r="AW525" s="173">
        <v>0</v>
      </c>
      <c r="AX525" s="172">
        <v>0</v>
      </c>
      <c r="AY525" s="173">
        <v>0</v>
      </c>
      <c r="AZ525" s="172">
        <v>0</v>
      </c>
      <c r="BA525" s="173">
        <v>0</v>
      </c>
      <c r="BB525" s="172">
        <v>0</v>
      </c>
      <c r="BC525" s="173">
        <v>0</v>
      </c>
      <c r="BE525" s="169">
        <v>0</v>
      </c>
      <c r="BF525" s="169">
        <v>0</v>
      </c>
      <c r="BG525" s="169">
        <v>0</v>
      </c>
      <c r="BH525" s="169">
        <v>0</v>
      </c>
      <c r="BI525" s="169">
        <v>0</v>
      </c>
      <c r="BJ525" s="169">
        <v>0</v>
      </c>
      <c r="BK525" s="169">
        <v>0</v>
      </c>
      <c r="BL525" s="169">
        <v>0</v>
      </c>
      <c r="BM525" s="169">
        <v>0</v>
      </c>
      <c r="BN525" s="169">
        <v>0</v>
      </c>
      <c r="BO525" s="169">
        <v>0</v>
      </c>
      <c r="BP525" s="169">
        <v>0</v>
      </c>
      <c r="BQ525" s="174">
        <v>0</v>
      </c>
    </row>
    <row r="526" spans="11:69" x14ac:dyDescent="0.25">
      <c r="K526" s="165" t="s">
        <v>315</v>
      </c>
      <c r="N526" s="57" t="s">
        <v>1128</v>
      </c>
      <c r="V526" s="57" t="s">
        <v>902</v>
      </c>
      <c r="W526" s="57" t="s">
        <v>907</v>
      </c>
      <c r="X526" s="57">
        <v>420</v>
      </c>
      <c r="AB526" s="166" t="s">
        <v>378</v>
      </c>
      <c r="AC526" s="209">
        <v>220099821306</v>
      </c>
      <c r="AD526" s="210" t="s">
        <v>948</v>
      </c>
      <c r="AE526" s="169">
        <v>1251.25</v>
      </c>
      <c r="AF526" s="38">
        <v>124.25</v>
      </c>
      <c r="AG526" s="38">
        <v>0</v>
      </c>
      <c r="AH526" s="170">
        <v>0</v>
      </c>
      <c r="AI526" s="171">
        <v>0</v>
      </c>
      <c r="AJ526" s="172">
        <v>0</v>
      </c>
      <c r="AK526" s="151">
        <v>0</v>
      </c>
      <c r="AL526" s="172">
        <v>0</v>
      </c>
      <c r="AM526" s="211">
        <v>0</v>
      </c>
      <c r="AN526" s="171">
        <v>0</v>
      </c>
      <c r="AO526" s="170">
        <v>0</v>
      </c>
      <c r="AP526" s="170">
        <v>0</v>
      </c>
      <c r="AQ526" s="170">
        <v>0</v>
      </c>
      <c r="AR526" s="172">
        <v>0</v>
      </c>
      <c r="AS526" s="173">
        <v>0</v>
      </c>
      <c r="AT526" s="172">
        <v>0</v>
      </c>
      <c r="AU526" s="173">
        <v>0</v>
      </c>
      <c r="AV526" s="172">
        <v>0</v>
      </c>
      <c r="AW526" s="173">
        <v>0</v>
      </c>
      <c r="AX526" s="172">
        <v>0</v>
      </c>
      <c r="AY526" s="173">
        <v>0</v>
      </c>
      <c r="AZ526" s="172">
        <v>0</v>
      </c>
      <c r="BA526" s="173">
        <v>0</v>
      </c>
      <c r="BB526" s="172">
        <v>0</v>
      </c>
      <c r="BC526" s="173">
        <v>0</v>
      </c>
      <c r="BE526" s="169">
        <v>0</v>
      </c>
      <c r="BF526" s="169">
        <v>0</v>
      </c>
      <c r="BG526" s="169">
        <v>0</v>
      </c>
      <c r="BH526" s="169">
        <v>0</v>
      </c>
      <c r="BI526" s="169">
        <v>0</v>
      </c>
      <c r="BJ526" s="169">
        <v>0</v>
      </c>
      <c r="BK526" s="169">
        <v>0</v>
      </c>
      <c r="BL526" s="169">
        <v>0</v>
      </c>
      <c r="BM526" s="169">
        <v>0</v>
      </c>
      <c r="BN526" s="169">
        <v>0</v>
      </c>
      <c r="BO526" s="169">
        <v>0</v>
      </c>
      <c r="BP526" s="169">
        <v>0</v>
      </c>
      <c r="BQ526" s="174">
        <v>0</v>
      </c>
    </row>
    <row r="527" spans="11:69" x14ac:dyDescent="0.25">
      <c r="K527" s="165" t="s">
        <v>315</v>
      </c>
      <c r="N527" s="57" t="s">
        <v>1129</v>
      </c>
      <c r="V527" s="57" t="s">
        <v>902</v>
      </c>
      <c r="W527" s="57" t="s">
        <v>907</v>
      </c>
      <c r="X527" s="57">
        <v>420</v>
      </c>
      <c r="AB527" s="166" t="s">
        <v>378</v>
      </c>
      <c r="AC527" s="209">
        <v>220099821431</v>
      </c>
      <c r="AD527" s="210" t="s">
        <v>1130</v>
      </c>
      <c r="AE527" s="169">
        <v>564</v>
      </c>
      <c r="AF527" s="38">
        <v>564</v>
      </c>
      <c r="AG527" s="38">
        <v>564</v>
      </c>
      <c r="AH527" s="170">
        <v>564</v>
      </c>
      <c r="AI527" s="171">
        <v>204</v>
      </c>
      <c r="AJ527" s="172">
        <v>612</v>
      </c>
      <c r="AK527" s="151">
        <v>510</v>
      </c>
      <c r="AL527" s="172">
        <v>612</v>
      </c>
      <c r="AM527" s="211">
        <v>470</v>
      </c>
      <c r="AN527" s="171">
        <v>604</v>
      </c>
      <c r="AO527" s="170">
        <v>612</v>
      </c>
      <c r="AP527" s="170">
        <v>612</v>
      </c>
      <c r="AQ527" s="170">
        <v>612</v>
      </c>
      <c r="AR527" s="172">
        <v>0</v>
      </c>
      <c r="AS527" s="173">
        <v>0</v>
      </c>
      <c r="AT527" s="172">
        <v>48</v>
      </c>
      <c r="AU527" s="173">
        <v>8.5106382978723402E-2</v>
      </c>
      <c r="AV527" s="172">
        <v>48</v>
      </c>
      <c r="AW527" s="173">
        <v>8.5106382978723402E-2</v>
      </c>
      <c r="AX527" s="172">
        <v>0</v>
      </c>
      <c r="AY527" s="173">
        <v>0</v>
      </c>
      <c r="AZ527" s="172">
        <v>48</v>
      </c>
      <c r="BA527" s="173">
        <v>8.5106382978723402E-2</v>
      </c>
      <c r="BB527" s="172">
        <v>0</v>
      </c>
      <c r="BC527" s="173">
        <v>0</v>
      </c>
      <c r="BE527" s="169">
        <v>51</v>
      </c>
      <c r="BF527" s="169">
        <v>51</v>
      </c>
      <c r="BG527" s="169">
        <v>51</v>
      </c>
      <c r="BH527" s="169">
        <v>51</v>
      </c>
      <c r="BI527" s="169">
        <v>51</v>
      </c>
      <c r="BJ527" s="169">
        <v>51</v>
      </c>
      <c r="BK527" s="169">
        <v>51</v>
      </c>
      <c r="BL527" s="169">
        <v>51</v>
      </c>
      <c r="BM527" s="169">
        <v>51</v>
      </c>
      <c r="BN527" s="169">
        <v>51</v>
      </c>
      <c r="BO527" s="169">
        <v>51</v>
      </c>
      <c r="BP527" s="169">
        <v>51</v>
      </c>
      <c r="BQ527" s="174">
        <v>612</v>
      </c>
    </row>
    <row r="528" spans="11:69" x14ac:dyDescent="0.25">
      <c r="K528" s="165" t="s">
        <v>315</v>
      </c>
      <c r="N528" s="57" t="s">
        <v>1131</v>
      </c>
      <c r="V528" s="57" t="s">
        <v>902</v>
      </c>
      <c r="W528" s="57" t="s">
        <v>907</v>
      </c>
      <c r="X528" s="57">
        <v>420</v>
      </c>
      <c r="AB528" s="166" t="s">
        <v>378</v>
      </c>
      <c r="AC528" s="209">
        <v>220099821432</v>
      </c>
      <c r="AD528" s="210" t="s">
        <v>1132</v>
      </c>
      <c r="AE528" s="169">
        <v>168</v>
      </c>
      <c r="AF528" s="38">
        <v>168</v>
      </c>
      <c r="AG528" s="38">
        <v>168</v>
      </c>
      <c r="AH528" s="170">
        <v>168</v>
      </c>
      <c r="AI528" s="171">
        <v>56</v>
      </c>
      <c r="AJ528" s="172">
        <v>168</v>
      </c>
      <c r="AK528" s="151">
        <v>140</v>
      </c>
      <c r="AL528" s="172">
        <v>168</v>
      </c>
      <c r="AM528" s="211">
        <v>140</v>
      </c>
      <c r="AN528" s="171">
        <v>168</v>
      </c>
      <c r="AO528" s="170">
        <v>168</v>
      </c>
      <c r="AP528" s="170">
        <v>168</v>
      </c>
      <c r="AQ528" s="170">
        <v>168</v>
      </c>
      <c r="AR528" s="172">
        <v>0</v>
      </c>
      <c r="AS528" s="173">
        <v>0</v>
      </c>
      <c r="AT528" s="172">
        <v>0</v>
      </c>
      <c r="AU528" s="173">
        <v>0</v>
      </c>
      <c r="AV528" s="172">
        <v>0</v>
      </c>
      <c r="AW528" s="173">
        <v>0</v>
      </c>
      <c r="AX528" s="172">
        <v>0</v>
      </c>
      <c r="AY528" s="173">
        <v>0</v>
      </c>
      <c r="AZ528" s="172">
        <v>0</v>
      </c>
      <c r="BA528" s="173">
        <v>0</v>
      </c>
      <c r="BB528" s="172">
        <v>0</v>
      </c>
      <c r="BC528" s="173">
        <v>0</v>
      </c>
      <c r="BE528" s="169">
        <v>14</v>
      </c>
      <c r="BF528" s="169">
        <v>14</v>
      </c>
      <c r="BG528" s="169">
        <v>14</v>
      </c>
      <c r="BH528" s="169">
        <v>14</v>
      </c>
      <c r="BI528" s="169">
        <v>14</v>
      </c>
      <c r="BJ528" s="169">
        <v>14</v>
      </c>
      <c r="BK528" s="169">
        <v>14</v>
      </c>
      <c r="BL528" s="169">
        <v>14</v>
      </c>
      <c r="BM528" s="169">
        <v>14</v>
      </c>
      <c r="BN528" s="169">
        <v>14</v>
      </c>
      <c r="BO528" s="169">
        <v>14</v>
      </c>
      <c r="BP528" s="169">
        <v>14</v>
      </c>
      <c r="BQ528" s="174">
        <v>168</v>
      </c>
    </row>
    <row r="529" spans="2:96" x14ac:dyDescent="0.25">
      <c r="K529" s="165" t="s">
        <v>315</v>
      </c>
      <c r="N529" s="57" t="s">
        <v>1133</v>
      </c>
      <c r="V529" s="57" t="s">
        <v>902</v>
      </c>
      <c r="W529" s="57" t="s">
        <v>907</v>
      </c>
      <c r="X529" s="57">
        <v>420</v>
      </c>
      <c r="AB529" s="166" t="s">
        <v>378</v>
      </c>
      <c r="AC529" s="209">
        <v>220099821433</v>
      </c>
      <c r="AD529" s="210" t="s">
        <v>1134</v>
      </c>
      <c r="AE529" s="169">
        <v>180</v>
      </c>
      <c r="AF529" s="38">
        <v>180</v>
      </c>
      <c r="AG529" s="38">
        <v>180</v>
      </c>
      <c r="AH529" s="170">
        <v>180</v>
      </c>
      <c r="AI529" s="171">
        <v>60</v>
      </c>
      <c r="AJ529" s="172">
        <v>180</v>
      </c>
      <c r="AK529" s="151">
        <v>150</v>
      </c>
      <c r="AL529" s="172">
        <v>180</v>
      </c>
      <c r="AM529" s="211">
        <v>150</v>
      </c>
      <c r="AN529" s="171">
        <v>180</v>
      </c>
      <c r="AO529" s="170">
        <v>180</v>
      </c>
      <c r="AP529" s="170">
        <v>180</v>
      </c>
      <c r="AQ529" s="170">
        <v>180</v>
      </c>
      <c r="AR529" s="172">
        <v>0</v>
      </c>
      <c r="AS529" s="173">
        <v>0</v>
      </c>
      <c r="AT529" s="172">
        <v>0</v>
      </c>
      <c r="AU529" s="173">
        <v>0</v>
      </c>
      <c r="AV529" s="172">
        <v>0</v>
      </c>
      <c r="AW529" s="173">
        <v>0</v>
      </c>
      <c r="AX529" s="172">
        <v>0</v>
      </c>
      <c r="AY529" s="173">
        <v>0</v>
      </c>
      <c r="AZ529" s="172">
        <v>0</v>
      </c>
      <c r="BA529" s="173">
        <v>0</v>
      </c>
      <c r="BB529" s="172">
        <v>0</v>
      </c>
      <c r="BC529" s="173">
        <v>0</v>
      </c>
      <c r="BE529" s="169">
        <v>15</v>
      </c>
      <c r="BF529" s="169">
        <v>15</v>
      </c>
      <c r="BG529" s="169">
        <v>15</v>
      </c>
      <c r="BH529" s="169">
        <v>15</v>
      </c>
      <c r="BI529" s="169">
        <v>15</v>
      </c>
      <c r="BJ529" s="169">
        <v>15</v>
      </c>
      <c r="BK529" s="169">
        <v>15</v>
      </c>
      <c r="BL529" s="169">
        <v>15</v>
      </c>
      <c r="BM529" s="169">
        <v>15</v>
      </c>
      <c r="BN529" s="169">
        <v>15</v>
      </c>
      <c r="BO529" s="169">
        <v>15</v>
      </c>
      <c r="BP529" s="169">
        <v>15</v>
      </c>
      <c r="BQ529" s="174">
        <v>180</v>
      </c>
    </row>
    <row r="530" spans="2:96" x14ac:dyDescent="0.25">
      <c r="K530" s="165" t="s">
        <v>315</v>
      </c>
      <c r="N530" s="57" t="s">
        <v>1135</v>
      </c>
      <c r="V530" s="57" t="s">
        <v>902</v>
      </c>
      <c r="W530" s="57" t="s">
        <v>907</v>
      </c>
      <c r="X530" s="57">
        <v>420</v>
      </c>
      <c r="AB530" s="166" t="s">
        <v>378</v>
      </c>
      <c r="AC530" s="209">
        <v>220099821435</v>
      </c>
      <c r="AD530" s="210" t="s">
        <v>1136</v>
      </c>
      <c r="AE530" s="169">
        <v>192</v>
      </c>
      <c r="AF530" s="38">
        <v>192</v>
      </c>
      <c r="AG530" s="38">
        <v>192</v>
      </c>
      <c r="AH530" s="170">
        <v>192</v>
      </c>
      <c r="AI530" s="171">
        <v>32</v>
      </c>
      <c r="AJ530" s="172">
        <v>96</v>
      </c>
      <c r="AK530" s="151">
        <v>80</v>
      </c>
      <c r="AL530" s="172">
        <v>96</v>
      </c>
      <c r="AM530" s="211">
        <v>160</v>
      </c>
      <c r="AN530" s="171">
        <v>112</v>
      </c>
      <c r="AO530" s="170">
        <v>96</v>
      </c>
      <c r="AP530" s="170">
        <v>96</v>
      </c>
      <c r="AQ530" s="170">
        <v>96</v>
      </c>
      <c r="AR530" s="172">
        <v>0</v>
      </c>
      <c r="AS530" s="173">
        <v>0</v>
      </c>
      <c r="AT530" s="172">
        <v>-96</v>
      </c>
      <c r="AU530" s="173">
        <v>-0.5</v>
      </c>
      <c r="AV530" s="172">
        <v>-96</v>
      </c>
      <c r="AW530" s="173">
        <v>-0.5</v>
      </c>
      <c r="AX530" s="172">
        <v>0</v>
      </c>
      <c r="AY530" s="173">
        <v>0</v>
      </c>
      <c r="AZ530" s="172">
        <v>-96</v>
      </c>
      <c r="BA530" s="173">
        <v>-0.5</v>
      </c>
      <c r="BB530" s="172">
        <v>0</v>
      </c>
      <c r="BC530" s="173">
        <v>0</v>
      </c>
      <c r="BE530" s="169">
        <v>8</v>
      </c>
      <c r="BF530" s="169">
        <v>8</v>
      </c>
      <c r="BG530" s="169">
        <v>8</v>
      </c>
      <c r="BH530" s="169">
        <v>8</v>
      </c>
      <c r="BI530" s="169">
        <v>8</v>
      </c>
      <c r="BJ530" s="169">
        <v>8</v>
      </c>
      <c r="BK530" s="169">
        <v>8</v>
      </c>
      <c r="BL530" s="169">
        <v>8</v>
      </c>
      <c r="BM530" s="169">
        <v>8</v>
      </c>
      <c r="BN530" s="169">
        <v>8</v>
      </c>
      <c r="BO530" s="169">
        <v>8</v>
      </c>
      <c r="BP530" s="169">
        <v>8</v>
      </c>
      <c r="BQ530" s="174">
        <v>96</v>
      </c>
    </row>
    <row r="531" spans="2:96" x14ac:dyDescent="0.25">
      <c r="K531" s="165" t="s">
        <v>315</v>
      </c>
      <c r="N531" s="57" t="s">
        <v>1137</v>
      </c>
      <c r="V531" s="57" t="s">
        <v>902</v>
      </c>
      <c r="W531" s="57" t="s">
        <v>907</v>
      </c>
      <c r="X531" s="57">
        <v>420</v>
      </c>
      <c r="AB531" s="166" t="s">
        <v>378</v>
      </c>
      <c r="AC531" s="209">
        <v>220099821438</v>
      </c>
      <c r="AD531" s="210" t="s">
        <v>1138</v>
      </c>
      <c r="AE531" s="169">
        <v>96</v>
      </c>
      <c r="AF531" s="38">
        <v>96</v>
      </c>
      <c r="AG531" s="38">
        <v>96</v>
      </c>
      <c r="AH531" s="170">
        <v>96</v>
      </c>
      <c r="AI531" s="171">
        <v>40</v>
      </c>
      <c r="AJ531" s="172">
        <v>120</v>
      </c>
      <c r="AK531" s="151">
        <v>100</v>
      </c>
      <c r="AL531" s="172">
        <v>120</v>
      </c>
      <c r="AM531" s="211">
        <v>80</v>
      </c>
      <c r="AN531" s="171">
        <v>116</v>
      </c>
      <c r="AO531" s="170">
        <v>120</v>
      </c>
      <c r="AP531" s="170">
        <v>120</v>
      </c>
      <c r="AQ531" s="170">
        <v>120</v>
      </c>
      <c r="AR531" s="172">
        <v>0</v>
      </c>
      <c r="AS531" s="173">
        <v>0</v>
      </c>
      <c r="AT531" s="172">
        <v>24</v>
      </c>
      <c r="AU531" s="173">
        <v>0.25</v>
      </c>
      <c r="AV531" s="172">
        <v>24</v>
      </c>
      <c r="AW531" s="173">
        <v>0.25</v>
      </c>
      <c r="AX531" s="172">
        <v>0</v>
      </c>
      <c r="AY531" s="173">
        <v>0</v>
      </c>
      <c r="AZ531" s="172">
        <v>24</v>
      </c>
      <c r="BA531" s="173">
        <v>0.25</v>
      </c>
      <c r="BB531" s="172">
        <v>0</v>
      </c>
      <c r="BC531" s="173">
        <v>0</v>
      </c>
      <c r="BE531" s="169">
        <v>10</v>
      </c>
      <c r="BF531" s="169">
        <v>10</v>
      </c>
      <c r="BG531" s="169">
        <v>10</v>
      </c>
      <c r="BH531" s="169">
        <v>10</v>
      </c>
      <c r="BI531" s="169">
        <v>10</v>
      </c>
      <c r="BJ531" s="169">
        <v>10</v>
      </c>
      <c r="BK531" s="169">
        <v>10</v>
      </c>
      <c r="BL531" s="169">
        <v>10</v>
      </c>
      <c r="BM531" s="169">
        <v>10</v>
      </c>
      <c r="BN531" s="169">
        <v>10</v>
      </c>
      <c r="BO531" s="169">
        <v>10</v>
      </c>
      <c r="BP531" s="169">
        <v>10</v>
      </c>
      <c r="BQ531" s="174">
        <v>120</v>
      </c>
    </row>
    <row r="532" spans="2:96" x14ac:dyDescent="0.25">
      <c r="K532" s="165" t="s">
        <v>315</v>
      </c>
      <c r="N532" s="57" t="s">
        <v>1139</v>
      </c>
      <c r="V532" s="57" t="s">
        <v>902</v>
      </c>
      <c r="W532" s="57" t="s">
        <v>907</v>
      </c>
      <c r="X532" s="57">
        <v>420</v>
      </c>
      <c r="AB532" s="166" t="s">
        <v>378</v>
      </c>
      <c r="AC532" s="209">
        <v>220099821440</v>
      </c>
      <c r="AD532" s="210" t="s">
        <v>1140</v>
      </c>
      <c r="AE532" s="169">
        <v>1836</v>
      </c>
      <c r="AF532" s="38">
        <v>1836</v>
      </c>
      <c r="AG532" s="38">
        <v>1836</v>
      </c>
      <c r="AH532" s="170">
        <v>1836</v>
      </c>
      <c r="AI532" s="171">
        <v>612</v>
      </c>
      <c r="AJ532" s="172">
        <v>1836</v>
      </c>
      <c r="AK532" s="151">
        <v>1530</v>
      </c>
      <c r="AL532" s="172">
        <v>1836</v>
      </c>
      <c r="AM532" s="211">
        <v>1530</v>
      </c>
      <c r="AN532" s="171">
        <v>1836</v>
      </c>
      <c r="AO532" s="170">
        <v>1836</v>
      </c>
      <c r="AP532" s="170">
        <v>1836</v>
      </c>
      <c r="AQ532" s="170">
        <v>1836</v>
      </c>
      <c r="AR532" s="172">
        <v>0</v>
      </c>
      <c r="AS532" s="173">
        <v>0</v>
      </c>
      <c r="AT532" s="172">
        <v>0</v>
      </c>
      <c r="AU532" s="173">
        <v>0</v>
      </c>
      <c r="AV532" s="172">
        <v>0</v>
      </c>
      <c r="AW532" s="173">
        <v>0</v>
      </c>
      <c r="AX532" s="172">
        <v>0</v>
      </c>
      <c r="AY532" s="173">
        <v>0</v>
      </c>
      <c r="AZ532" s="172">
        <v>0</v>
      </c>
      <c r="BA532" s="173">
        <v>0</v>
      </c>
      <c r="BB532" s="172">
        <v>0</v>
      </c>
      <c r="BC532" s="173">
        <v>0</v>
      </c>
      <c r="BE532" s="169">
        <v>153</v>
      </c>
      <c r="BF532" s="169">
        <v>153</v>
      </c>
      <c r="BG532" s="169">
        <v>153</v>
      </c>
      <c r="BH532" s="169">
        <v>153</v>
      </c>
      <c r="BI532" s="169">
        <v>153</v>
      </c>
      <c r="BJ532" s="169">
        <v>153</v>
      </c>
      <c r="BK532" s="169">
        <v>153</v>
      </c>
      <c r="BL532" s="169">
        <v>153</v>
      </c>
      <c r="BM532" s="169">
        <v>153</v>
      </c>
      <c r="BN532" s="169">
        <v>153</v>
      </c>
      <c r="BO532" s="169">
        <v>153</v>
      </c>
      <c r="BP532" s="169">
        <v>153</v>
      </c>
      <c r="BQ532" s="174">
        <v>1836</v>
      </c>
    </row>
    <row r="533" spans="2:96" x14ac:dyDescent="0.25">
      <c r="K533" s="165" t="s">
        <v>315</v>
      </c>
      <c r="N533" s="57" t="s">
        <v>1141</v>
      </c>
      <c r="V533" s="57" t="s">
        <v>902</v>
      </c>
      <c r="W533" s="57" t="s">
        <v>907</v>
      </c>
      <c r="X533" s="57">
        <v>420</v>
      </c>
      <c r="AB533" s="166" t="s">
        <v>378</v>
      </c>
      <c r="AC533" s="209">
        <v>220099999230</v>
      </c>
      <c r="AD533" s="210" t="s">
        <v>1142</v>
      </c>
      <c r="AE533" s="169">
        <v>2899</v>
      </c>
      <c r="AF533" s="38">
        <v>354</v>
      </c>
      <c r="AG533" s="38">
        <v>0</v>
      </c>
      <c r="AH533" s="170">
        <v>0</v>
      </c>
      <c r="AI533" s="171">
        <v>0</v>
      </c>
      <c r="AJ533" s="172">
        <v>0</v>
      </c>
      <c r="AK533" s="151">
        <v>0</v>
      </c>
      <c r="AL533" s="172">
        <v>0</v>
      </c>
      <c r="AM533" s="211">
        <v>0</v>
      </c>
      <c r="AN533" s="171">
        <v>0</v>
      </c>
      <c r="AO533" s="170">
        <v>0</v>
      </c>
      <c r="AP533" s="170">
        <v>0</v>
      </c>
      <c r="AQ533" s="170">
        <v>0</v>
      </c>
      <c r="AR533" s="172">
        <v>0</v>
      </c>
      <c r="AS533" s="173">
        <v>0</v>
      </c>
      <c r="AT533" s="172">
        <v>0</v>
      </c>
      <c r="AU533" s="173">
        <v>0</v>
      </c>
      <c r="AV533" s="172">
        <v>0</v>
      </c>
      <c r="AW533" s="173">
        <v>0</v>
      </c>
      <c r="AX533" s="172">
        <v>0</v>
      </c>
      <c r="AY533" s="173">
        <v>0</v>
      </c>
      <c r="AZ533" s="172">
        <v>0</v>
      </c>
      <c r="BA533" s="173">
        <v>0</v>
      </c>
      <c r="BB533" s="172">
        <v>0</v>
      </c>
      <c r="BC533" s="173">
        <v>0</v>
      </c>
      <c r="BE533" s="169">
        <v>0</v>
      </c>
      <c r="BF533" s="169">
        <v>0</v>
      </c>
      <c r="BG533" s="169">
        <v>0</v>
      </c>
      <c r="BH533" s="169">
        <v>0</v>
      </c>
      <c r="BI533" s="169">
        <v>0</v>
      </c>
      <c r="BJ533" s="169">
        <v>0</v>
      </c>
      <c r="BK533" s="169">
        <v>0</v>
      </c>
      <c r="BL533" s="169">
        <v>0</v>
      </c>
      <c r="BM533" s="169">
        <v>0</v>
      </c>
      <c r="BN533" s="169">
        <v>0</v>
      </c>
      <c r="BO533" s="169">
        <v>0</v>
      </c>
      <c r="BP533" s="169">
        <v>0</v>
      </c>
      <c r="BQ533" s="174">
        <v>0</v>
      </c>
    </row>
    <row r="534" spans="2:96" x14ac:dyDescent="0.25">
      <c r="K534" s="165" t="s">
        <v>315</v>
      </c>
      <c r="N534" s="57" t="s">
        <v>1143</v>
      </c>
      <c r="V534" s="57" t="s">
        <v>902</v>
      </c>
      <c r="W534" s="57" t="s">
        <v>907</v>
      </c>
      <c r="X534" s="57">
        <v>420</v>
      </c>
      <c r="AB534" s="166" t="s">
        <v>378</v>
      </c>
      <c r="AC534" s="209">
        <v>220099999900</v>
      </c>
      <c r="AD534" s="210" t="s">
        <v>1144</v>
      </c>
      <c r="AE534" s="169">
        <v>110204.54</v>
      </c>
      <c r="AF534" s="38">
        <v>0</v>
      </c>
      <c r="AG534" s="38">
        <v>0</v>
      </c>
      <c r="AH534" s="170">
        <v>0</v>
      </c>
      <c r="AI534" s="171">
        <v>0</v>
      </c>
      <c r="AJ534" s="172">
        <v>0</v>
      </c>
      <c r="AK534" s="151">
        <v>0</v>
      </c>
      <c r="AL534" s="172">
        <v>0</v>
      </c>
      <c r="AM534" s="211">
        <v>0</v>
      </c>
      <c r="AN534" s="171">
        <v>0</v>
      </c>
      <c r="AO534" s="170">
        <v>0</v>
      </c>
      <c r="AP534" s="170">
        <v>0</v>
      </c>
      <c r="AQ534" s="170">
        <v>0</v>
      </c>
      <c r="AR534" s="172">
        <v>0</v>
      </c>
      <c r="AS534" s="173">
        <v>0</v>
      </c>
      <c r="AT534" s="172">
        <v>0</v>
      </c>
      <c r="AU534" s="173">
        <v>0</v>
      </c>
      <c r="AV534" s="172">
        <v>0</v>
      </c>
      <c r="AW534" s="173">
        <v>0</v>
      </c>
      <c r="AX534" s="172">
        <v>0</v>
      </c>
      <c r="AY534" s="173">
        <v>0</v>
      </c>
      <c r="AZ534" s="172">
        <v>0</v>
      </c>
      <c r="BA534" s="173">
        <v>0</v>
      </c>
      <c r="BB534" s="172">
        <v>0</v>
      </c>
      <c r="BC534" s="173">
        <v>0</v>
      </c>
      <c r="BE534" s="169">
        <v>0</v>
      </c>
      <c r="BF534" s="169">
        <v>0</v>
      </c>
      <c r="BG534" s="169">
        <v>0</v>
      </c>
      <c r="BH534" s="169">
        <v>0</v>
      </c>
      <c r="BI534" s="169">
        <v>0</v>
      </c>
      <c r="BJ534" s="169">
        <v>0</v>
      </c>
      <c r="BK534" s="169">
        <v>0</v>
      </c>
      <c r="BL534" s="169">
        <v>0</v>
      </c>
      <c r="BM534" s="169">
        <v>0</v>
      </c>
      <c r="BN534" s="169">
        <v>0</v>
      </c>
      <c r="BO534" s="169">
        <v>0</v>
      </c>
      <c r="BP534" s="169">
        <v>0</v>
      </c>
      <c r="BQ534" s="174">
        <v>0</v>
      </c>
    </row>
    <row r="535" spans="2:96" ht="18.75" hidden="1" x14ac:dyDescent="0.3">
      <c r="B535" s="150" t="s">
        <v>305</v>
      </c>
      <c r="C535" s="150" t="s">
        <v>305</v>
      </c>
      <c r="J535" s="150" t="s">
        <v>305</v>
      </c>
      <c r="K535" s="165" t="s">
        <v>308</v>
      </c>
      <c r="N535" s="57" t="s">
        <v>310</v>
      </c>
      <c r="AC535" s="175"/>
      <c r="AD535" s="195"/>
      <c r="AE535" s="38"/>
      <c r="AI535" s="193"/>
      <c r="AS535" s="57"/>
      <c r="AU535" s="57"/>
      <c r="AW535" s="57"/>
      <c r="AY535" s="57"/>
      <c r="BA535" s="57"/>
      <c r="BB535" s="57"/>
      <c r="BC535" s="57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196"/>
    </row>
    <row r="536" spans="2:96" ht="17.25" x14ac:dyDescent="0.3">
      <c r="K536" s="165" t="s">
        <v>312</v>
      </c>
      <c r="V536" s="57" t="s">
        <v>902</v>
      </c>
      <c r="W536" s="57" t="s">
        <v>907</v>
      </c>
      <c r="AB536" s="166" t="s">
        <v>378</v>
      </c>
      <c r="AC536" s="197" t="s">
        <v>1145</v>
      </c>
      <c r="AD536" s="168"/>
      <c r="AE536" s="198">
        <v>693629325.38000011</v>
      </c>
      <c r="AF536" s="198">
        <v>785194009.85857761</v>
      </c>
      <c r="AG536" s="198">
        <v>879120048.52004838</v>
      </c>
      <c r="AH536" s="199">
        <v>1575242.2775028967</v>
      </c>
      <c r="AI536" s="200">
        <v>157858774.85780352</v>
      </c>
      <c r="AJ536" s="199">
        <v>473576324.57341057</v>
      </c>
      <c r="AK536" s="200">
        <v>603197100.41760898</v>
      </c>
      <c r="AL536" s="199">
        <v>723836520.50113082</v>
      </c>
      <c r="AM536" s="200">
        <v>1312776.6752338561</v>
      </c>
      <c r="AN536" s="200">
        <v>603459566.01987803</v>
      </c>
      <c r="AO536" s="199">
        <v>674729091.34049761</v>
      </c>
      <c r="AP536" s="199">
        <v>1554344.5267173413</v>
      </c>
      <c r="AQ536" s="199">
        <v>1554345.3569173405</v>
      </c>
      <c r="AR536" s="199">
        <v>-472021979.21649325</v>
      </c>
      <c r="AS536" s="201">
        <v>-0.99671785670806612</v>
      </c>
      <c r="AT536" s="199">
        <v>-20896.920585556189</v>
      </c>
      <c r="AU536" s="201">
        <v>-1.3265845441046932E-2</v>
      </c>
      <c r="AV536" s="199">
        <v>-877565703.163131</v>
      </c>
      <c r="AW536" s="201">
        <v>-0.99823193048601944</v>
      </c>
      <c r="AX536" s="199">
        <v>-472021980.04669321</v>
      </c>
      <c r="AY536" s="201">
        <v>-0.99671785846110972</v>
      </c>
      <c r="AZ536" s="199">
        <v>-20897.750785555458</v>
      </c>
      <c r="BA536" s="201">
        <v>-1.3266372471086137E-2</v>
      </c>
      <c r="BB536" s="199">
        <v>0.83019999926909804</v>
      </c>
      <c r="BC536" s="201">
        <v>5.3411581859680617E-7</v>
      </c>
      <c r="BE536" s="198">
        <v>132007.89551216477</v>
      </c>
      <c r="BF536" s="198">
        <v>127757.79247454782</v>
      </c>
      <c r="BG536" s="198">
        <v>132007.98787434475</v>
      </c>
      <c r="BH536" s="198">
        <v>132008.90363412487</v>
      </c>
      <c r="BI536" s="198">
        <v>119257.33288814001</v>
      </c>
      <c r="BJ536" s="198">
        <v>132008.01369836475</v>
      </c>
      <c r="BK536" s="198">
        <v>127757.78687220781</v>
      </c>
      <c r="BL536" s="198">
        <v>132007.98676405475</v>
      </c>
      <c r="BM536" s="198">
        <v>127757.80037527783</v>
      </c>
      <c r="BN536" s="198">
        <v>132007.95738770475</v>
      </c>
      <c r="BO536" s="198">
        <v>132007.99813332476</v>
      </c>
      <c r="BP536" s="198">
        <v>127757.90130308484</v>
      </c>
      <c r="BQ536" s="202">
        <v>1554345.3569173405</v>
      </c>
    </row>
    <row r="537" spans="2:96" ht="18.75" x14ac:dyDescent="0.3">
      <c r="K537" s="165" t="s">
        <v>312</v>
      </c>
      <c r="AC537" s="175"/>
      <c r="AD537" s="203"/>
      <c r="AE537" s="204"/>
      <c r="AI537" s="205"/>
      <c r="AS537" s="57"/>
      <c r="AU537" s="57"/>
      <c r="AW537" s="57"/>
      <c r="AY537" s="57"/>
      <c r="BA537" s="57"/>
      <c r="BB537" s="57"/>
      <c r="BC537" s="57"/>
      <c r="BE537" s="204"/>
      <c r="BF537" s="204"/>
      <c r="BG537" s="204"/>
      <c r="BH537" s="204"/>
      <c r="BI537" s="204"/>
      <c r="BJ537" s="204"/>
      <c r="BK537" s="204"/>
      <c r="BL537" s="204"/>
      <c r="BM537" s="204"/>
      <c r="BN537" s="204"/>
      <c r="BO537" s="204"/>
      <c r="BP537" s="204"/>
      <c r="BQ537" s="206"/>
    </row>
    <row r="538" spans="2:96" ht="18.75" x14ac:dyDescent="0.3">
      <c r="K538" s="165" t="s">
        <v>312</v>
      </c>
      <c r="M538" s="57" t="s">
        <v>1146</v>
      </c>
      <c r="N538" s="57" t="s">
        <v>1147</v>
      </c>
      <c r="V538" s="57" t="s">
        <v>902</v>
      </c>
      <c r="W538" s="57" t="s">
        <v>1148</v>
      </c>
      <c r="X538" s="57">
        <v>421</v>
      </c>
      <c r="AB538" s="166" t="s">
        <v>378</v>
      </c>
      <c r="AC538" s="192" t="s">
        <v>1149</v>
      </c>
      <c r="AD538" s="168"/>
      <c r="AE538" s="63"/>
      <c r="AI538" s="193"/>
      <c r="AS538" s="57"/>
      <c r="AU538" s="57"/>
      <c r="AW538" s="57"/>
      <c r="AY538" s="57"/>
      <c r="BA538" s="57"/>
      <c r="BB538" s="57"/>
      <c r="BC538" s="57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194"/>
      <c r="BS538" s="57">
        <v>1638165026.3283334</v>
      </c>
      <c r="BT538" s="57">
        <v>2195703299.3282895</v>
      </c>
      <c r="BU538" s="57">
        <v>2604524969.5276966</v>
      </c>
      <c r="BV538" s="57">
        <v>938536.21930142399</v>
      </c>
      <c r="BW538" s="57">
        <v>454426322.38219649</v>
      </c>
      <c r="BX538" s="57">
        <v>1363278967.1465895</v>
      </c>
      <c r="BY538" s="57">
        <v>1762403576.1830111</v>
      </c>
      <c r="BZ538" s="57">
        <v>2114884291.4196131</v>
      </c>
      <c r="CA538" s="57">
        <v>783345.25071867998</v>
      </c>
      <c r="CB538" s="57">
        <v>1762558767.1515937</v>
      </c>
      <c r="CC538" s="57">
        <v>1941887393.4719956</v>
      </c>
      <c r="CD538" s="57">
        <v>992825.53747143957</v>
      </c>
      <c r="CE538" s="57">
        <v>992825.98637143965</v>
      </c>
      <c r="CG538" s="57">
        <v>89901.525047400006</v>
      </c>
      <c r="CH538" s="57">
        <v>78175.239170479996</v>
      </c>
      <c r="CI538" s="57">
        <v>82084.001129440003</v>
      </c>
      <c r="CJ538" s="57">
        <v>82084.450029440006</v>
      </c>
      <c r="CK538" s="57">
        <v>78175.239170479996</v>
      </c>
      <c r="CL538" s="57">
        <v>82084.001129440003</v>
      </c>
      <c r="CM538" s="57">
        <v>85992.763088449996</v>
      </c>
      <c r="CN538" s="57">
        <v>82084.001129440003</v>
      </c>
      <c r="CO538" s="57">
        <v>82084.001129440003</v>
      </c>
      <c r="CP538" s="57">
        <v>85992.763088449996</v>
      </c>
      <c r="CQ538" s="57">
        <v>82084.001129440003</v>
      </c>
      <c r="CR538" s="57">
        <v>82084.001129539698</v>
      </c>
    </row>
    <row r="539" spans="2:96" x14ac:dyDescent="0.25">
      <c r="K539" s="165" t="s">
        <v>315</v>
      </c>
      <c r="N539" s="57" t="s">
        <v>1150</v>
      </c>
      <c r="V539" s="57" t="s">
        <v>902</v>
      </c>
      <c r="W539" s="57" t="s">
        <v>1148</v>
      </c>
      <c r="X539" s="57">
        <v>421</v>
      </c>
      <c r="AB539" s="166" t="s">
        <v>378</v>
      </c>
      <c r="AC539" s="209">
        <v>812304</v>
      </c>
      <c r="AD539" s="210" t="s">
        <v>1151</v>
      </c>
      <c r="AE539" s="169">
        <v>0</v>
      </c>
      <c r="AF539" s="38">
        <v>2158</v>
      </c>
      <c r="AG539" s="38">
        <v>6804</v>
      </c>
      <c r="AH539" s="170">
        <v>6858</v>
      </c>
      <c r="AI539" s="171">
        <v>2268</v>
      </c>
      <c r="AJ539" s="172">
        <v>6804</v>
      </c>
      <c r="AK539" s="151">
        <v>5589</v>
      </c>
      <c r="AL539" s="172">
        <v>6706.7999999999993</v>
      </c>
      <c r="AM539" s="211">
        <v>5724</v>
      </c>
      <c r="AN539" s="171">
        <v>6723</v>
      </c>
      <c r="AO539" s="170">
        <v>6711.4285714285834</v>
      </c>
      <c r="AP539" s="170">
        <v>7437.14</v>
      </c>
      <c r="AQ539" s="170">
        <v>7437.14</v>
      </c>
      <c r="AR539" s="172">
        <v>633.14000000000033</v>
      </c>
      <c r="AS539" s="173">
        <v>9.3054085831863656E-2</v>
      </c>
      <c r="AT539" s="172">
        <v>579.14000000000033</v>
      </c>
      <c r="AU539" s="173">
        <v>8.4447360746573399E-2</v>
      </c>
      <c r="AV539" s="172">
        <v>633.14000000000033</v>
      </c>
      <c r="AW539" s="173">
        <v>9.3054085831863656E-2</v>
      </c>
      <c r="AX539" s="172">
        <v>633.14000000000033</v>
      </c>
      <c r="AY539" s="173">
        <v>9.3054085831863656E-2</v>
      </c>
      <c r="AZ539" s="172">
        <v>579.14000000000033</v>
      </c>
      <c r="BA539" s="173">
        <v>8.4447360746573399E-2</v>
      </c>
      <c r="BB539" s="172">
        <v>0</v>
      </c>
      <c r="BC539" s="173">
        <v>0</v>
      </c>
      <c r="BE539" s="169">
        <v>673.44181101000004</v>
      </c>
      <c r="BF539" s="169">
        <v>585.60157478999997</v>
      </c>
      <c r="BG539" s="169">
        <v>614.88165351999999</v>
      </c>
      <c r="BH539" s="169">
        <v>614.88165351999999</v>
      </c>
      <c r="BI539" s="169">
        <v>585.60157478999997</v>
      </c>
      <c r="BJ539" s="169">
        <v>614.88165351999999</v>
      </c>
      <c r="BK539" s="169">
        <v>644.16173230000004</v>
      </c>
      <c r="BL539" s="169">
        <v>614.88165351999999</v>
      </c>
      <c r="BM539" s="169">
        <v>614.88165351999999</v>
      </c>
      <c r="BN539" s="169">
        <v>644.16173230000004</v>
      </c>
      <c r="BO539" s="169">
        <v>614.88165351999999</v>
      </c>
      <c r="BP539" s="169">
        <v>614.88165369000023</v>
      </c>
      <c r="BQ539" s="174">
        <v>7437.1400000000012</v>
      </c>
    </row>
    <row r="540" spans="2:96" x14ac:dyDescent="0.25">
      <c r="K540" s="165" t="s">
        <v>315</v>
      </c>
      <c r="N540" s="57" t="s">
        <v>1152</v>
      </c>
      <c r="V540" s="57" t="s">
        <v>902</v>
      </c>
      <c r="W540" s="57" t="s">
        <v>1148</v>
      </c>
      <c r="X540" s="57">
        <v>421</v>
      </c>
      <c r="AB540" s="166" t="s">
        <v>378</v>
      </c>
      <c r="AC540" s="209">
        <v>822140</v>
      </c>
      <c r="AD540" s="210" t="s">
        <v>817</v>
      </c>
      <c r="AE540" s="169">
        <v>0</v>
      </c>
      <c r="AF540" s="38">
        <v>0</v>
      </c>
      <c r="AG540" s="38">
        <v>28246</v>
      </c>
      <c r="AH540" s="170">
        <v>0</v>
      </c>
      <c r="AI540" s="171">
        <v>9553</v>
      </c>
      <c r="AJ540" s="172">
        <v>28659</v>
      </c>
      <c r="AK540" s="151">
        <v>23762</v>
      </c>
      <c r="AL540" s="172">
        <v>28514.399999999998</v>
      </c>
      <c r="AM540" s="211">
        <v>0</v>
      </c>
      <c r="AN540" s="171">
        <v>23762</v>
      </c>
      <c r="AO540" s="170">
        <v>28230.857142857112</v>
      </c>
      <c r="AP540" s="170">
        <v>28896.944755676832</v>
      </c>
      <c r="AQ540" s="170">
        <v>28896.944755676828</v>
      </c>
      <c r="AR540" s="172">
        <v>237.94475567682821</v>
      </c>
      <c r="AS540" s="173">
        <v>8.3026189216939949E-3</v>
      </c>
      <c r="AT540" s="172">
        <v>28896.944755676828</v>
      </c>
      <c r="AU540" s="173">
        <v>0</v>
      </c>
      <c r="AV540" s="172">
        <v>650.94475567682821</v>
      </c>
      <c r="AW540" s="173">
        <v>2.304555532382738E-2</v>
      </c>
      <c r="AX540" s="172">
        <v>237.94475567683185</v>
      </c>
      <c r="AY540" s="173">
        <v>8.3026189216941215E-3</v>
      </c>
      <c r="AZ540" s="172">
        <v>28896.944755676832</v>
      </c>
      <c r="BA540" s="173">
        <v>0</v>
      </c>
      <c r="BB540" s="172">
        <v>-3.637978807091713E-12</v>
      </c>
      <c r="BC540" s="173">
        <v>-1.258949289570493E-16</v>
      </c>
      <c r="BE540" s="169">
        <v>2616.6524778799999</v>
      </c>
      <c r="BF540" s="169">
        <v>2275.3499807600001</v>
      </c>
      <c r="BG540" s="169">
        <v>2389.1174798000002</v>
      </c>
      <c r="BH540" s="169">
        <v>2389.1174798000002</v>
      </c>
      <c r="BI540" s="169">
        <v>2275.3499807600001</v>
      </c>
      <c r="BJ540" s="169">
        <v>2389.1174798000002</v>
      </c>
      <c r="BK540" s="169">
        <v>2502.8849788399998</v>
      </c>
      <c r="BL540" s="169">
        <v>2389.1174798000002</v>
      </c>
      <c r="BM540" s="169">
        <v>2389.1174798000002</v>
      </c>
      <c r="BN540" s="169">
        <v>2502.8849788399998</v>
      </c>
      <c r="BO540" s="169">
        <v>2389.1174798000002</v>
      </c>
      <c r="BP540" s="169">
        <v>2389.117479796832</v>
      </c>
      <c r="BQ540" s="174">
        <v>28896.944755676828</v>
      </c>
    </row>
    <row r="541" spans="2:96" x14ac:dyDescent="0.25">
      <c r="K541" s="165" t="s">
        <v>315</v>
      </c>
      <c r="N541" s="57" t="s">
        <v>1153</v>
      </c>
      <c r="V541" s="57" t="s">
        <v>902</v>
      </c>
      <c r="W541" s="57" t="s">
        <v>1148</v>
      </c>
      <c r="X541" s="57">
        <v>421</v>
      </c>
      <c r="AB541" s="166" t="s">
        <v>378</v>
      </c>
      <c r="AC541" s="209">
        <v>822211</v>
      </c>
      <c r="AD541" s="210" t="s">
        <v>1154</v>
      </c>
      <c r="AE541" s="169">
        <v>0</v>
      </c>
      <c r="AF541" s="38">
        <v>0</v>
      </c>
      <c r="AG541" s="38">
        <v>1010</v>
      </c>
      <c r="AH541" s="170">
        <v>911.95180722577072</v>
      </c>
      <c r="AI541" s="171">
        <v>342</v>
      </c>
      <c r="AJ541" s="172">
        <v>1026</v>
      </c>
      <c r="AK541" s="151">
        <v>852</v>
      </c>
      <c r="AL541" s="172">
        <v>1022.4000000000001</v>
      </c>
      <c r="AM541" s="211">
        <v>761.15662650000002</v>
      </c>
      <c r="AN541" s="171">
        <v>1002.7951807257707</v>
      </c>
      <c r="AO541" s="170">
        <v>977.142857142857</v>
      </c>
      <c r="AP541" s="170">
        <v>1034.1428571500001</v>
      </c>
      <c r="AQ541" s="170">
        <v>1034.1428571500001</v>
      </c>
      <c r="AR541" s="172">
        <v>8.1428571500000544</v>
      </c>
      <c r="AS541" s="173">
        <v>7.9365079434698393E-3</v>
      </c>
      <c r="AT541" s="172">
        <v>122.19104992422933</v>
      </c>
      <c r="AU541" s="173">
        <v>0.13398849473849297</v>
      </c>
      <c r="AV541" s="172">
        <v>24.142857150000054</v>
      </c>
      <c r="AW541" s="173">
        <v>2.3903818960396093E-2</v>
      </c>
      <c r="AX541" s="172">
        <v>8.1428571500000544</v>
      </c>
      <c r="AY541" s="173">
        <v>7.9365079434698393E-3</v>
      </c>
      <c r="AZ541" s="172">
        <v>122.19104992422933</v>
      </c>
      <c r="BA541" s="173">
        <v>0.13398849473849297</v>
      </c>
      <c r="BB541" s="172">
        <v>0</v>
      </c>
      <c r="BC541" s="173">
        <v>0</v>
      </c>
      <c r="BE541" s="169">
        <v>93.642857149999998</v>
      </c>
      <c r="BF541" s="169">
        <v>81.428571430000005</v>
      </c>
      <c r="BG541" s="169">
        <v>85.5</v>
      </c>
      <c r="BH541" s="169">
        <v>85.5</v>
      </c>
      <c r="BI541" s="169">
        <v>81.428571430000005</v>
      </c>
      <c r="BJ541" s="169">
        <v>85.5</v>
      </c>
      <c r="BK541" s="169">
        <v>89.571428569999995</v>
      </c>
      <c r="BL541" s="169">
        <v>85.5</v>
      </c>
      <c r="BM541" s="169">
        <v>85.5</v>
      </c>
      <c r="BN541" s="169">
        <v>89.571428569999995</v>
      </c>
      <c r="BO541" s="169">
        <v>85.5</v>
      </c>
      <c r="BP541" s="169">
        <v>85.500000000000099</v>
      </c>
      <c r="BQ541" s="174">
        <v>1034.1428571500001</v>
      </c>
    </row>
    <row r="542" spans="2:96" x14ac:dyDescent="0.25">
      <c r="K542" s="165" t="s">
        <v>315</v>
      </c>
      <c r="N542" s="57" t="s">
        <v>1155</v>
      </c>
      <c r="V542" s="57" t="s">
        <v>902</v>
      </c>
      <c r="W542" s="57" t="s">
        <v>1148</v>
      </c>
      <c r="X542" s="57">
        <v>421</v>
      </c>
      <c r="AB542" s="166" t="s">
        <v>378</v>
      </c>
      <c r="AC542" s="209">
        <v>822305</v>
      </c>
      <c r="AD542" s="210" t="s">
        <v>847</v>
      </c>
      <c r="AE542" s="169">
        <v>0</v>
      </c>
      <c r="AF542" s="38">
        <v>319464</v>
      </c>
      <c r="AG542" s="38">
        <v>353302</v>
      </c>
      <c r="AH542" s="170">
        <v>383839.90361368848</v>
      </c>
      <c r="AI542" s="171">
        <v>124115</v>
      </c>
      <c r="AJ542" s="172">
        <v>372345</v>
      </c>
      <c r="AK542" s="151">
        <v>303151.00000000006</v>
      </c>
      <c r="AL542" s="172">
        <v>363781.20000000007</v>
      </c>
      <c r="AM542" s="211">
        <v>320370.31324949994</v>
      </c>
      <c r="AN542" s="171">
        <v>366620.5903641886</v>
      </c>
      <c r="AO542" s="170">
        <v>365629.71428571403</v>
      </c>
      <c r="AP542" s="170">
        <v>375300.11904845003</v>
      </c>
      <c r="AQ542" s="170">
        <v>375300.11904845008</v>
      </c>
      <c r="AR542" s="172">
        <v>2955.1190484500839</v>
      </c>
      <c r="AS542" s="173">
        <v>7.9365079387398348E-3</v>
      </c>
      <c r="AT542" s="172">
        <v>-8539.7845652383985</v>
      </c>
      <c r="AU542" s="173">
        <v>-2.2248298013937531E-2</v>
      </c>
      <c r="AV542" s="172">
        <v>21998.119048450084</v>
      </c>
      <c r="AW542" s="173">
        <v>6.2264349051095333E-2</v>
      </c>
      <c r="AX542" s="172">
        <v>2955.1190484500257</v>
      </c>
      <c r="AY542" s="173">
        <v>7.9365079387396786E-3</v>
      </c>
      <c r="AZ542" s="172">
        <v>-8539.7845652384567</v>
      </c>
      <c r="BA542" s="173">
        <v>-2.2248298013937681E-2</v>
      </c>
      <c r="BB542" s="172">
        <v>5.8207660913467407E-11</v>
      </c>
      <c r="BC542" s="173">
        <v>1.5509630282305609E-16</v>
      </c>
      <c r="BE542" s="169">
        <v>33983.869048449997</v>
      </c>
      <c r="BF542" s="169">
        <v>29551.190475769999</v>
      </c>
      <c r="BG542" s="169">
        <v>31028.75</v>
      </c>
      <c r="BH542" s="169">
        <v>31028.75</v>
      </c>
      <c r="BI542" s="169">
        <v>29551.190475769999</v>
      </c>
      <c r="BJ542" s="169">
        <v>31028.75</v>
      </c>
      <c r="BK542" s="169">
        <v>32506.309524230001</v>
      </c>
      <c r="BL542" s="169">
        <v>31028.75</v>
      </c>
      <c r="BM542" s="169">
        <v>31028.75</v>
      </c>
      <c r="BN542" s="169">
        <v>32506.309524230001</v>
      </c>
      <c r="BO542" s="169">
        <v>31028.75</v>
      </c>
      <c r="BP542" s="169">
        <v>31028.750000000098</v>
      </c>
      <c r="BQ542" s="174">
        <v>375300.11904845008</v>
      </c>
    </row>
    <row r="543" spans="2:96" x14ac:dyDescent="0.25">
      <c r="K543" s="165" t="s">
        <v>315</v>
      </c>
      <c r="N543" s="57" t="s">
        <v>1156</v>
      </c>
      <c r="V543" s="57" t="s">
        <v>902</v>
      </c>
      <c r="W543" s="57" t="s">
        <v>1148</v>
      </c>
      <c r="X543" s="57">
        <v>421</v>
      </c>
      <c r="AB543" s="166" t="s">
        <v>378</v>
      </c>
      <c r="AC543" s="209">
        <v>822306</v>
      </c>
      <c r="AD543" s="210" t="s">
        <v>1157</v>
      </c>
      <c r="AE543" s="169">
        <v>0</v>
      </c>
      <c r="AF543" s="38">
        <v>3820.5666667</v>
      </c>
      <c r="AG543" s="38">
        <v>4178.3689366666667</v>
      </c>
      <c r="AH543" s="170">
        <v>4701.1830159811752</v>
      </c>
      <c r="AI543" s="171">
        <v>1437.7166666666672</v>
      </c>
      <c r="AJ543" s="172">
        <v>4313.1500000000015</v>
      </c>
      <c r="AK543" s="151">
        <v>3502.2500000000005</v>
      </c>
      <c r="AL543" s="172">
        <v>4202.7000000000007</v>
      </c>
      <c r="AM543" s="211">
        <v>3923.8220448000006</v>
      </c>
      <c r="AN543" s="171">
        <v>4279.610971181175</v>
      </c>
      <c r="AO543" s="170">
        <v>4208.0857142857103</v>
      </c>
      <c r="AP543" s="170">
        <v>4347.3813492066702</v>
      </c>
      <c r="AQ543" s="170">
        <v>4347.3813492066674</v>
      </c>
      <c r="AR543" s="172">
        <v>34.231349206665982</v>
      </c>
      <c r="AS543" s="173">
        <v>7.9365079365813773E-3</v>
      </c>
      <c r="AT543" s="172">
        <v>-353.80166677450779</v>
      </c>
      <c r="AU543" s="173">
        <v>-7.5258007521042336E-2</v>
      </c>
      <c r="AV543" s="172">
        <v>169.0124125400007</v>
      </c>
      <c r="AW543" s="173">
        <v>4.044937512742279E-2</v>
      </c>
      <c r="AX543" s="172">
        <v>34.23134920666871</v>
      </c>
      <c r="AY543" s="173">
        <v>7.9365079365820105E-3</v>
      </c>
      <c r="AZ543" s="172">
        <v>-353.80166677450507</v>
      </c>
      <c r="BA543" s="173">
        <v>-7.5258007521041753E-2</v>
      </c>
      <c r="BB543" s="172">
        <v>-2.7284841053187847E-12</v>
      </c>
      <c r="BC543" s="173">
        <v>-6.2761554281790596E-16</v>
      </c>
      <c r="BE543" s="169">
        <v>393.66051587999999</v>
      </c>
      <c r="BF543" s="169">
        <v>342.31349207</v>
      </c>
      <c r="BG543" s="169">
        <v>359.42916666999997</v>
      </c>
      <c r="BH543" s="169">
        <v>359.42916666999997</v>
      </c>
      <c r="BI543" s="169">
        <v>342.31349207</v>
      </c>
      <c r="BJ543" s="169">
        <v>359.42916666999997</v>
      </c>
      <c r="BK543" s="169">
        <v>376.54484127000001</v>
      </c>
      <c r="BL543" s="169">
        <v>359.42916666999997</v>
      </c>
      <c r="BM543" s="169">
        <v>359.42916666999997</v>
      </c>
      <c r="BN543" s="169">
        <v>376.54484127000001</v>
      </c>
      <c r="BO543" s="169">
        <v>359.42916666999997</v>
      </c>
      <c r="BP543" s="169">
        <v>359.42916662666698</v>
      </c>
      <c r="BQ543" s="174">
        <v>4347.3813492066674</v>
      </c>
    </row>
    <row r="544" spans="2:96" x14ac:dyDescent="0.25">
      <c r="K544" s="165" t="s">
        <v>315</v>
      </c>
      <c r="N544" s="57" t="s">
        <v>1158</v>
      </c>
      <c r="V544" s="57" t="s">
        <v>902</v>
      </c>
      <c r="W544" s="57" t="s">
        <v>1148</v>
      </c>
      <c r="X544" s="57">
        <v>421</v>
      </c>
      <c r="AB544" s="166" t="s">
        <v>378</v>
      </c>
      <c r="AC544" s="209">
        <v>822310</v>
      </c>
      <c r="AD544" s="210" t="s">
        <v>1159</v>
      </c>
      <c r="AE544" s="169">
        <v>0</v>
      </c>
      <c r="AF544" s="38">
        <v>72234.768054888802</v>
      </c>
      <c r="AG544" s="38">
        <v>79151.095000111076</v>
      </c>
      <c r="AH544" s="170">
        <v>81007.083480251604</v>
      </c>
      <c r="AI544" s="171">
        <v>27216.67</v>
      </c>
      <c r="AJ544" s="172">
        <v>81650.009999999995</v>
      </c>
      <c r="AK544" s="151">
        <v>66522.14</v>
      </c>
      <c r="AL544" s="172">
        <v>79826.567999999999</v>
      </c>
      <c r="AM544" s="211">
        <v>67612.211408679999</v>
      </c>
      <c r="AN544" s="171">
        <v>79917.012071571604</v>
      </c>
      <c r="AO544" s="170">
        <v>78921.085714285684</v>
      </c>
      <c r="AP544" s="170">
        <v>82298.025952399999</v>
      </c>
      <c r="AQ544" s="170">
        <v>82298.025952399999</v>
      </c>
      <c r="AR544" s="172">
        <v>648.01595240000461</v>
      </c>
      <c r="AS544" s="173">
        <v>7.9365079367412772E-3</v>
      </c>
      <c r="AT544" s="172">
        <v>1290.9424721483956</v>
      </c>
      <c r="AU544" s="173">
        <v>1.5936167760725633E-2</v>
      </c>
      <c r="AV544" s="172">
        <v>3146.9309522889234</v>
      </c>
      <c r="AW544" s="173">
        <v>3.9758527058716082E-2</v>
      </c>
      <c r="AX544" s="172">
        <v>648.01595240000461</v>
      </c>
      <c r="AY544" s="173">
        <v>7.9365079367412772E-3</v>
      </c>
      <c r="AZ544" s="172">
        <v>1290.9424721483956</v>
      </c>
      <c r="BA544" s="173">
        <v>1.5936167760725633E-2</v>
      </c>
      <c r="BB544" s="172">
        <v>0</v>
      </c>
      <c r="BC544" s="173">
        <v>0</v>
      </c>
      <c r="BE544" s="169">
        <v>7452.1834523999996</v>
      </c>
      <c r="BF544" s="169">
        <v>6480.1595237999991</v>
      </c>
      <c r="BG544" s="169">
        <v>6804.1674999999996</v>
      </c>
      <c r="BH544" s="169">
        <v>6804.1674999999996</v>
      </c>
      <c r="BI544" s="169">
        <v>6480.1595237999991</v>
      </c>
      <c r="BJ544" s="169">
        <v>6804.1674999999996</v>
      </c>
      <c r="BK544" s="169">
        <v>7128.175476200001</v>
      </c>
      <c r="BL544" s="169">
        <v>6804.1674999999996</v>
      </c>
      <c r="BM544" s="169">
        <v>6804.1674999999996</v>
      </c>
      <c r="BN544" s="169">
        <v>7128.175476200001</v>
      </c>
      <c r="BO544" s="169">
        <v>6804.1674999999996</v>
      </c>
      <c r="BP544" s="169">
        <v>6804.1675000000096</v>
      </c>
      <c r="BQ544" s="174">
        <v>82298.025952399999</v>
      </c>
    </row>
    <row r="545" spans="11:69" x14ac:dyDescent="0.25">
      <c r="K545" s="165" t="s">
        <v>315</v>
      </c>
      <c r="N545" s="57" t="s">
        <v>1160</v>
      </c>
      <c r="V545" s="57" t="s">
        <v>902</v>
      </c>
      <c r="W545" s="57" t="s">
        <v>1148</v>
      </c>
      <c r="X545" s="57">
        <v>421</v>
      </c>
      <c r="AB545" s="166" t="s">
        <v>378</v>
      </c>
      <c r="AC545" s="209">
        <v>822339</v>
      </c>
      <c r="AD545" s="210" t="s">
        <v>853</v>
      </c>
      <c r="AE545" s="169">
        <v>0</v>
      </c>
      <c r="AF545" s="38">
        <v>1791706</v>
      </c>
      <c r="AG545" s="38">
        <v>0</v>
      </c>
      <c r="AH545" s="170">
        <v>0</v>
      </c>
      <c r="AI545" s="171">
        <v>0</v>
      </c>
      <c r="AJ545" s="172">
        <v>0</v>
      </c>
      <c r="AK545" s="151">
        <v>0</v>
      </c>
      <c r="AL545" s="172">
        <v>0</v>
      </c>
      <c r="AM545" s="211">
        <v>0</v>
      </c>
      <c r="AN545" s="171">
        <v>0</v>
      </c>
      <c r="AO545" s="170">
        <v>0</v>
      </c>
      <c r="AP545" s="170">
        <v>0</v>
      </c>
      <c r="AQ545" s="170">
        <v>0</v>
      </c>
      <c r="AR545" s="172">
        <v>0</v>
      </c>
      <c r="AS545" s="173">
        <v>0</v>
      </c>
      <c r="AT545" s="172">
        <v>0</v>
      </c>
      <c r="AU545" s="173">
        <v>0</v>
      </c>
      <c r="AV545" s="172">
        <v>0</v>
      </c>
      <c r="AW545" s="173">
        <v>0</v>
      </c>
      <c r="AX545" s="172">
        <v>0</v>
      </c>
      <c r="AY545" s="173">
        <v>0</v>
      </c>
      <c r="AZ545" s="172">
        <v>0</v>
      </c>
      <c r="BA545" s="173">
        <v>0</v>
      </c>
      <c r="BB545" s="172">
        <v>0</v>
      </c>
      <c r="BC545" s="173">
        <v>0</v>
      </c>
      <c r="BE545" s="169">
        <v>0</v>
      </c>
      <c r="BF545" s="169">
        <v>0</v>
      </c>
      <c r="BG545" s="169">
        <v>0</v>
      </c>
      <c r="BH545" s="169">
        <v>0</v>
      </c>
      <c r="BI545" s="169">
        <v>0</v>
      </c>
      <c r="BJ545" s="169">
        <v>0</v>
      </c>
      <c r="BK545" s="169">
        <v>0</v>
      </c>
      <c r="BL545" s="169">
        <v>0</v>
      </c>
      <c r="BM545" s="169">
        <v>0</v>
      </c>
      <c r="BN545" s="169">
        <v>0</v>
      </c>
      <c r="BO545" s="169">
        <v>0</v>
      </c>
      <c r="BP545" s="169">
        <v>0</v>
      </c>
      <c r="BQ545" s="174">
        <v>0</v>
      </c>
    </row>
    <row r="546" spans="11:69" x14ac:dyDescent="0.25">
      <c r="K546" s="165" t="s">
        <v>315</v>
      </c>
      <c r="N546" s="57" t="s">
        <v>1161</v>
      </c>
      <c r="V546" s="57" t="s">
        <v>902</v>
      </c>
      <c r="W546" s="57" t="s">
        <v>1148</v>
      </c>
      <c r="X546" s="57">
        <v>421</v>
      </c>
      <c r="AB546" s="166" t="s">
        <v>378</v>
      </c>
      <c r="AC546" s="209">
        <v>822370</v>
      </c>
      <c r="AD546" s="210" t="s">
        <v>1162</v>
      </c>
      <c r="AE546" s="169">
        <v>0</v>
      </c>
      <c r="AF546" s="38">
        <v>8344</v>
      </c>
      <c r="AG546" s="38">
        <v>12937</v>
      </c>
      <c r="AH546" s="170">
        <v>9337.0860141860703</v>
      </c>
      <c r="AI546" s="171">
        <v>6105</v>
      </c>
      <c r="AJ546" s="172">
        <v>18315</v>
      </c>
      <c r="AK546" s="151">
        <v>13217</v>
      </c>
      <c r="AL546" s="172">
        <v>15860.400000000001</v>
      </c>
      <c r="AM546" s="211">
        <v>7793.158405520001</v>
      </c>
      <c r="AN546" s="171">
        <v>14760.927608666068</v>
      </c>
      <c r="AO546" s="170">
        <v>15082.285714285699</v>
      </c>
      <c r="AP546" s="170">
        <v>18460.357142860001</v>
      </c>
      <c r="AQ546" s="170">
        <v>18460.357142860001</v>
      </c>
      <c r="AR546" s="172">
        <v>145.35714286000075</v>
      </c>
      <c r="AS546" s="173">
        <v>7.9365079366639779E-3</v>
      </c>
      <c r="AT546" s="172">
        <v>9123.2711286739304</v>
      </c>
      <c r="AU546" s="173">
        <v>0.97710046954828456</v>
      </c>
      <c r="AV546" s="172">
        <v>5523.3571428600007</v>
      </c>
      <c r="AW546" s="173">
        <v>0.42694265616912735</v>
      </c>
      <c r="AX546" s="172">
        <v>145.35714286000075</v>
      </c>
      <c r="AY546" s="173">
        <v>7.9365079366639779E-3</v>
      </c>
      <c r="AZ546" s="172">
        <v>9123.2711286739304</v>
      </c>
      <c r="BA546" s="173">
        <v>0.97710046954828456</v>
      </c>
      <c r="BB546" s="172">
        <v>0</v>
      </c>
      <c r="BC546" s="173">
        <v>0</v>
      </c>
      <c r="BE546" s="169">
        <v>1671.6071428600001</v>
      </c>
      <c r="BF546" s="169">
        <v>1453.5714285700001</v>
      </c>
      <c r="BG546" s="169">
        <v>1526.25</v>
      </c>
      <c r="BH546" s="169">
        <v>1526.25</v>
      </c>
      <c r="BI546" s="169">
        <v>1453.5714285700001</v>
      </c>
      <c r="BJ546" s="169">
        <v>1526.25</v>
      </c>
      <c r="BK546" s="169">
        <v>1598.9285714299999</v>
      </c>
      <c r="BL546" s="169">
        <v>1526.25</v>
      </c>
      <c r="BM546" s="169">
        <v>1526.25</v>
      </c>
      <c r="BN546" s="169">
        <v>1598.9285714299999</v>
      </c>
      <c r="BO546" s="169">
        <v>1526.25</v>
      </c>
      <c r="BP546" s="169">
        <v>1526.25</v>
      </c>
      <c r="BQ546" s="174">
        <v>18460.357142860001</v>
      </c>
    </row>
    <row r="547" spans="11:69" x14ac:dyDescent="0.25">
      <c r="K547" s="165" t="s">
        <v>315</v>
      </c>
      <c r="N547" s="57" t="s">
        <v>1163</v>
      </c>
      <c r="V547" s="57" t="s">
        <v>902</v>
      </c>
      <c r="W547" s="57" t="s">
        <v>1148</v>
      </c>
      <c r="X547" s="57">
        <v>421</v>
      </c>
      <c r="AB547" s="166" t="s">
        <v>378</v>
      </c>
      <c r="AC547" s="209">
        <v>822371</v>
      </c>
      <c r="AD547" s="210" t="s">
        <v>1164</v>
      </c>
      <c r="AE547" s="169">
        <v>0</v>
      </c>
      <c r="AF547" s="38">
        <v>86781</v>
      </c>
      <c r="AG547" s="38">
        <v>116143</v>
      </c>
      <c r="AH547" s="170">
        <v>110691.62482918861</v>
      </c>
      <c r="AI547" s="171">
        <v>47732</v>
      </c>
      <c r="AJ547" s="172">
        <v>143196</v>
      </c>
      <c r="AK547" s="151">
        <v>120805</v>
      </c>
      <c r="AL547" s="172">
        <v>144966</v>
      </c>
      <c r="AM547" s="211">
        <v>92388.285290499975</v>
      </c>
      <c r="AN547" s="171">
        <v>139108.33953868866</v>
      </c>
      <c r="AO547" s="170">
        <v>144046.285714286</v>
      </c>
      <c r="AP547" s="170">
        <v>144332.47619047001</v>
      </c>
      <c r="AQ547" s="170">
        <v>144332.47619046998</v>
      </c>
      <c r="AR547" s="172">
        <v>1136.4761904699844</v>
      </c>
      <c r="AS547" s="173">
        <v>7.9365079364645975E-3</v>
      </c>
      <c r="AT547" s="172">
        <v>33640.851361281369</v>
      </c>
      <c r="AU547" s="173">
        <v>0.30391505602337593</v>
      </c>
      <c r="AV547" s="172">
        <v>28189.476190469984</v>
      </c>
      <c r="AW547" s="173">
        <v>0.24271351859750467</v>
      </c>
      <c r="AX547" s="172">
        <v>1136.4761904700135</v>
      </c>
      <c r="AY547" s="173">
        <v>7.9365079364648004E-3</v>
      </c>
      <c r="AZ547" s="172">
        <v>33640.851361281399</v>
      </c>
      <c r="BA547" s="173">
        <v>0.30391505602337621</v>
      </c>
      <c r="BB547" s="172">
        <v>-2.9103830456733704E-11</v>
      </c>
      <c r="BC547" s="173">
        <v>-2.0164436462883447E-16</v>
      </c>
      <c r="BE547" s="169">
        <v>13069.476190470001</v>
      </c>
      <c r="BF547" s="169">
        <v>11364.76190476</v>
      </c>
      <c r="BG547" s="169">
        <v>11933</v>
      </c>
      <c r="BH547" s="169">
        <v>11933</v>
      </c>
      <c r="BI547" s="169">
        <v>11364.76190476</v>
      </c>
      <c r="BJ547" s="169">
        <v>11933</v>
      </c>
      <c r="BK547" s="169">
        <v>12501.23809524</v>
      </c>
      <c r="BL547" s="169">
        <v>11933</v>
      </c>
      <c r="BM547" s="169">
        <v>11933</v>
      </c>
      <c r="BN547" s="169">
        <v>12501.23809524</v>
      </c>
      <c r="BO547" s="169">
        <v>11933</v>
      </c>
      <c r="BP547" s="169">
        <v>11933</v>
      </c>
      <c r="BQ547" s="174">
        <v>144332.47619046998</v>
      </c>
    </row>
    <row r="548" spans="11:69" x14ac:dyDescent="0.25">
      <c r="K548" s="165" t="s">
        <v>315</v>
      </c>
      <c r="N548" s="57" t="s">
        <v>1165</v>
      </c>
      <c r="V548" s="57" t="s">
        <v>902</v>
      </c>
      <c r="W548" s="57" t="s">
        <v>1148</v>
      </c>
      <c r="X548" s="57">
        <v>421</v>
      </c>
      <c r="AB548" s="166" t="s">
        <v>378</v>
      </c>
      <c r="AC548" s="209">
        <v>822413</v>
      </c>
      <c r="AD548" s="210" t="s">
        <v>1166</v>
      </c>
      <c r="AE548" s="169">
        <v>0</v>
      </c>
      <c r="AF548" s="38">
        <v>283144.92023442371</v>
      </c>
      <c r="AG548" s="38">
        <v>331964.2237593123</v>
      </c>
      <c r="AH548" s="170">
        <v>340570.61134692706</v>
      </c>
      <c r="AI548" s="171">
        <v>113231.9155298238</v>
      </c>
      <c r="AJ548" s="172">
        <v>339695.74658947141</v>
      </c>
      <c r="AK548" s="151">
        <v>266975.44301098859</v>
      </c>
      <c r="AL548" s="172">
        <v>320370.53161318635</v>
      </c>
      <c r="AM548" s="211">
        <v>284255.78584862</v>
      </c>
      <c r="AN548" s="171">
        <v>323290.26850929565</v>
      </c>
      <c r="AO548" s="170">
        <v>339451.31199398398</v>
      </c>
      <c r="AP548" s="170">
        <v>330156.52160379599</v>
      </c>
      <c r="AQ548" s="170">
        <v>330156.52160379611</v>
      </c>
      <c r="AR548" s="172">
        <v>-9539.2249856753042</v>
      </c>
      <c r="AS548" s="173">
        <v>-2.8081673325170108E-2</v>
      </c>
      <c r="AT548" s="172">
        <v>-10414.089743130957</v>
      </c>
      <c r="AU548" s="173">
        <v>-3.057835701660851E-2</v>
      </c>
      <c r="AV548" s="172">
        <v>-1807.7021555161919</v>
      </c>
      <c r="AW548" s="173">
        <v>-5.4454728134404329E-3</v>
      </c>
      <c r="AX548" s="172">
        <v>-9539.2249856754206</v>
      </c>
      <c r="AY548" s="173">
        <v>-2.8081673325170451E-2</v>
      </c>
      <c r="AZ548" s="172">
        <v>-10414.089743131073</v>
      </c>
      <c r="BA548" s="173">
        <v>-3.057835701660885E-2</v>
      </c>
      <c r="BB548" s="172">
        <v>1.1641532182693481E-10</v>
      </c>
      <c r="BC548" s="173">
        <v>3.5260645848043826E-16</v>
      </c>
      <c r="BE548" s="169">
        <v>29896.062979869999</v>
      </c>
      <c r="BF548" s="169">
        <v>25996.576504240002</v>
      </c>
      <c r="BG548" s="169">
        <v>27296.405329450001</v>
      </c>
      <c r="BH548" s="169">
        <v>27296.405329450001</v>
      </c>
      <c r="BI548" s="169">
        <v>25996.576504240002</v>
      </c>
      <c r="BJ548" s="169">
        <v>27296.405329450001</v>
      </c>
      <c r="BK548" s="169">
        <v>28596.23415466</v>
      </c>
      <c r="BL548" s="169">
        <v>27296.405329450001</v>
      </c>
      <c r="BM548" s="169">
        <v>27296.405329450001</v>
      </c>
      <c r="BN548" s="169">
        <v>28596.23415466</v>
      </c>
      <c r="BO548" s="169">
        <v>27296.405329450001</v>
      </c>
      <c r="BP548" s="169">
        <v>27296.405329426099</v>
      </c>
      <c r="BQ548" s="174">
        <v>330156.52160379611</v>
      </c>
    </row>
    <row r="549" spans="11:69" x14ac:dyDescent="0.25">
      <c r="K549" s="165" t="s">
        <v>315</v>
      </c>
      <c r="N549" s="57" t="s">
        <v>1167</v>
      </c>
      <c r="V549" s="57" t="s">
        <v>902</v>
      </c>
      <c r="W549" s="57" t="s">
        <v>1148</v>
      </c>
      <c r="X549" s="57">
        <v>421</v>
      </c>
      <c r="AB549" s="166" t="s">
        <v>378</v>
      </c>
      <c r="AC549" s="209">
        <v>822452</v>
      </c>
      <c r="AD549" s="210" t="s">
        <v>1168</v>
      </c>
      <c r="AE549" s="169">
        <v>0</v>
      </c>
      <c r="AF549" s="38">
        <v>0</v>
      </c>
      <c r="AG549" s="38">
        <v>0</v>
      </c>
      <c r="AH549" s="170">
        <v>0.05</v>
      </c>
      <c r="AI549" s="171">
        <v>0</v>
      </c>
      <c r="AJ549" s="172">
        <v>0</v>
      </c>
      <c r="AK549" s="151">
        <v>0</v>
      </c>
      <c r="AL549" s="172">
        <v>0</v>
      </c>
      <c r="AM549" s="211">
        <v>0.05</v>
      </c>
      <c r="AN549" s="171">
        <v>0</v>
      </c>
      <c r="AO549" s="170">
        <v>0</v>
      </c>
      <c r="AP549" s="170">
        <v>0</v>
      </c>
      <c r="AQ549" s="170">
        <v>6.54E-2</v>
      </c>
      <c r="AR549" s="172">
        <v>6.54E-2</v>
      </c>
      <c r="AS549" s="173">
        <v>0</v>
      </c>
      <c r="AT549" s="172">
        <v>1.5399999999999997E-2</v>
      </c>
      <c r="AU549" s="173">
        <v>0.30799999999999994</v>
      </c>
      <c r="AV549" s="172">
        <v>6.54E-2</v>
      </c>
      <c r="AW549" s="173">
        <v>0</v>
      </c>
      <c r="AX549" s="172">
        <v>0</v>
      </c>
      <c r="AY549" s="173">
        <v>0</v>
      </c>
      <c r="AZ549" s="172">
        <v>-0.05</v>
      </c>
      <c r="BA549" s="173">
        <v>-1</v>
      </c>
      <c r="BB549" s="172">
        <v>6.54E-2</v>
      </c>
      <c r="BC549" s="173">
        <v>0</v>
      </c>
      <c r="BE549" s="169">
        <v>0</v>
      </c>
      <c r="BF549" s="169">
        <v>0</v>
      </c>
      <c r="BG549" s="169">
        <v>0</v>
      </c>
      <c r="BH549" s="169">
        <v>6.54E-2</v>
      </c>
      <c r="BI549" s="169">
        <v>0</v>
      </c>
      <c r="BJ549" s="169">
        <v>0</v>
      </c>
      <c r="BK549" s="169">
        <v>0</v>
      </c>
      <c r="BL549" s="169">
        <v>0</v>
      </c>
      <c r="BM549" s="169">
        <v>0</v>
      </c>
      <c r="BN549" s="169">
        <v>0</v>
      </c>
      <c r="BO549" s="169">
        <v>0</v>
      </c>
      <c r="BP549" s="169">
        <v>0</v>
      </c>
      <c r="BQ549" s="174">
        <v>6.54E-2</v>
      </c>
    </row>
    <row r="550" spans="11:69" x14ac:dyDescent="0.25">
      <c r="K550" s="165" t="s">
        <v>315</v>
      </c>
      <c r="N550" s="57" t="s">
        <v>1169</v>
      </c>
      <c r="V550" s="57" t="s">
        <v>902</v>
      </c>
      <c r="W550" s="57" t="s">
        <v>1148</v>
      </c>
      <c r="X550" s="57">
        <v>421</v>
      </c>
      <c r="AB550" s="166" t="s">
        <v>378</v>
      </c>
      <c r="AC550" s="209">
        <v>822453</v>
      </c>
      <c r="AD550" s="210" t="s">
        <v>1170</v>
      </c>
      <c r="AE550" s="169">
        <v>0</v>
      </c>
      <c r="AF550" s="38">
        <v>0</v>
      </c>
      <c r="AG550" s="38">
        <v>0</v>
      </c>
      <c r="AH550" s="170">
        <v>0.05</v>
      </c>
      <c r="AI550" s="171">
        <v>0</v>
      </c>
      <c r="AJ550" s="172">
        <v>0</v>
      </c>
      <c r="AK550" s="151">
        <v>0</v>
      </c>
      <c r="AL550" s="172">
        <v>0</v>
      </c>
      <c r="AM550" s="211">
        <v>0.05</v>
      </c>
      <c r="AN550" s="171">
        <v>0</v>
      </c>
      <c r="AO550" s="170">
        <v>0</v>
      </c>
      <c r="AP550" s="170">
        <v>0</v>
      </c>
      <c r="AQ550" s="170">
        <v>6.54E-2</v>
      </c>
      <c r="AR550" s="172">
        <v>6.54E-2</v>
      </c>
      <c r="AS550" s="173">
        <v>0</v>
      </c>
      <c r="AT550" s="172">
        <v>1.5399999999999997E-2</v>
      </c>
      <c r="AU550" s="173">
        <v>0.30799999999999994</v>
      </c>
      <c r="AV550" s="172">
        <v>6.54E-2</v>
      </c>
      <c r="AW550" s="173">
        <v>0</v>
      </c>
      <c r="AX550" s="172">
        <v>0</v>
      </c>
      <c r="AY550" s="173">
        <v>0</v>
      </c>
      <c r="AZ550" s="172">
        <v>-0.05</v>
      </c>
      <c r="BA550" s="173">
        <v>-1</v>
      </c>
      <c r="BB550" s="172">
        <v>6.54E-2</v>
      </c>
      <c r="BC550" s="173">
        <v>0</v>
      </c>
      <c r="BE550" s="169">
        <v>0</v>
      </c>
      <c r="BF550" s="169">
        <v>0</v>
      </c>
      <c r="BG550" s="169">
        <v>0</v>
      </c>
      <c r="BH550" s="169">
        <v>6.54E-2</v>
      </c>
      <c r="BI550" s="169">
        <v>0</v>
      </c>
      <c r="BJ550" s="169">
        <v>0</v>
      </c>
      <c r="BK550" s="169">
        <v>0</v>
      </c>
      <c r="BL550" s="169">
        <v>0</v>
      </c>
      <c r="BM550" s="169">
        <v>0</v>
      </c>
      <c r="BN550" s="169">
        <v>0</v>
      </c>
      <c r="BO550" s="169">
        <v>0</v>
      </c>
      <c r="BP550" s="169">
        <v>0</v>
      </c>
      <c r="BQ550" s="174">
        <v>6.54E-2</v>
      </c>
    </row>
    <row r="551" spans="11:69" x14ac:dyDescent="0.25">
      <c r="K551" s="165" t="s">
        <v>315</v>
      </c>
      <c r="N551" s="57" t="s">
        <v>1171</v>
      </c>
      <c r="V551" s="57" t="s">
        <v>902</v>
      </c>
      <c r="W551" s="57" t="s">
        <v>1148</v>
      </c>
      <c r="X551" s="57">
        <v>421</v>
      </c>
      <c r="AB551" s="166" t="s">
        <v>378</v>
      </c>
      <c r="AC551" s="209">
        <v>822455</v>
      </c>
      <c r="AD551" s="210" t="s">
        <v>1172</v>
      </c>
      <c r="AE551" s="169">
        <v>0</v>
      </c>
      <c r="AF551" s="38">
        <v>0</v>
      </c>
      <c r="AG551" s="38">
        <v>0</v>
      </c>
      <c r="AH551" s="170">
        <v>0.05</v>
      </c>
      <c r="AI551" s="171">
        <v>0</v>
      </c>
      <c r="AJ551" s="172">
        <v>0</v>
      </c>
      <c r="AK551" s="151">
        <v>0</v>
      </c>
      <c r="AL551" s="172">
        <v>0</v>
      </c>
      <c r="AM551" s="211">
        <v>0.05</v>
      </c>
      <c r="AN551" s="171">
        <v>0</v>
      </c>
      <c r="AO551" s="170">
        <v>0</v>
      </c>
      <c r="AP551" s="170">
        <v>0</v>
      </c>
      <c r="AQ551" s="170">
        <v>6.54E-2</v>
      </c>
      <c r="AR551" s="172">
        <v>6.54E-2</v>
      </c>
      <c r="AS551" s="173">
        <v>0</v>
      </c>
      <c r="AT551" s="172">
        <v>1.5399999999999997E-2</v>
      </c>
      <c r="AU551" s="173">
        <v>0.30799999999999994</v>
      </c>
      <c r="AV551" s="172">
        <v>6.54E-2</v>
      </c>
      <c r="AW551" s="173">
        <v>0</v>
      </c>
      <c r="AX551" s="172">
        <v>0</v>
      </c>
      <c r="AY551" s="173">
        <v>0</v>
      </c>
      <c r="AZ551" s="172">
        <v>-0.05</v>
      </c>
      <c r="BA551" s="173">
        <v>-1</v>
      </c>
      <c r="BB551" s="172">
        <v>6.54E-2</v>
      </c>
      <c r="BC551" s="173">
        <v>0</v>
      </c>
      <c r="BE551" s="169">
        <v>0</v>
      </c>
      <c r="BF551" s="169">
        <v>0</v>
      </c>
      <c r="BG551" s="169">
        <v>0</v>
      </c>
      <c r="BH551" s="169">
        <v>6.54E-2</v>
      </c>
      <c r="BI551" s="169">
        <v>0</v>
      </c>
      <c r="BJ551" s="169">
        <v>0</v>
      </c>
      <c r="BK551" s="169">
        <v>0</v>
      </c>
      <c r="BL551" s="169">
        <v>0</v>
      </c>
      <c r="BM551" s="169">
        <v>0</v>
      </c>
      <c r="BN551" s="169">
        <v>0</v>
      </c>
      <c r="BO551" s="169">
        <v>0</v>
      </c>
      <c r="BP551" s="169">
        <v>0</v>
      </c>
      <c r="BQ551" s="174">
        <v>6.54E-2</v>
      </c>
    </row>
    <row r="552" spans="11:69" x14ac:dyDescent="0.25">
      <c r="K552" s="165" t="s">
        <v>315</v>
      </c>
      <c r="N552" s="57" t="s">
        <v>1173</v>
      </c>
      <c r="V552" s="57" t="s">
        <v>902</v>
      </c>
      <c r="W552" s="57" t="s">
        <v>1148</v>
      </c>
      <c r="X552" s="57">
        <v>421</v>
      </c>
      <c r="AB552" s="166" t="s">
        <v>378</v>
      </c>
      <c r="AC552" s="209">
        <v>822456</v>
      </c>
      <c r="AD552" s="210" t="s">
        <v>1174</v>
      </c>
      <c r="AE552" s="169">
        <v>0</v>
      </c>
      <c r="AF552" s="38">
        <v>0</v>
      </c>
      <c r="AG552" s="38">
        <v>0</v>
      </c>
      <c r="AH552" s="170">
        <v>0.05</v>
      </c>
      <c r="AI552" s="171">
        <v>0</v>
      </c>
      <c r="AJ552" s="172">
        <v>0</v>
      </c>
      <c r="AK552" s="151">
        <v>0</v>
      </c>
      <c r="AL552" s="172">
        <v>0</v>
      </c>
      <c r="AM552" s="211">
        <v>0.05</v>
      </c>
      <c r="AN552" s="171">
        <v>0</v>
      </c>
      <c r="AO552" s="170">
        <v>0</v>
      </c>
      <c r="AP552" s="170">
        <v>0</v>
      </c>
      <c r="AQ552" s="170">
        <v>6.54E-2</v>
      </c>
      <c r="AR552" s="172">
        <v>6.54E-2</v>
      </c>
      <c r="AS552" s="173">
        <v>0</v>
      </c>
      <c r="AT552" s="172">
        <v>1.5399999999999997E-2</v>
      </c>
      <c r="AU552" s="173">
        <v>0.30799999999999994</v>
      </c>
      <c r="AV552" s="172">
        <v>6.54E-2</v>
      </c>
      <c r="AW552" s="173">
        <v>0</v>
      </c>
      <c r="AX552" s="172">
        <v>0</v>
      </c>
      <c r="AY552" s="173">
        <v>0</v>
      </c>
      <c r="AZ552" s="172">
        <v>-0.05</v>
      </c>
      <c r="BA552" s="173">
        <v>-1</v>
      </c>
      <c r="BB552" s="172">
        <v>6.54E-2</v>
      </c>
      <c r="BC552" s="173">
        <v>0</v>
      </c>
      <c r="BE552" s="169">
        <v>0</v>
      </c>
      <c r="BF552" s="169">
        <v>0</v>
      </c>
      <c r="BG552" s="169">
        <v>0</v>
      </c>
      <c r="BH552" s="169">
        <v>6.54E-2</v>
      </c>
      <c r="BI552" s="169">
        <v>0</v>
      </c>
      <c r="BJ552" s="169">
        <v>0</v>
      </c>
      <c r="BK552" s="169">
        <v>0</v>
      </c>
      <c r="BL552" s="169">
        <v>0</v>
      </c>
      <c r="BM552" s="169">
        <v>0</v>
      </c>
      <c r="BN552" s="169">
        <v>0</v>
      </c>
      <c r="BO552" s="169">
        <v>0</v>
      </c>
      <c r="BP552" s="169">
        <v>0</v>
      </c>
      <c r="BQ552" s="174">
        <v>6.54E-2</v>
      </c>
    </row>
    <row r="553" spans="11:69" x14ac:dyDescent="0.25">
      <c r="K553" s="165" t="s">
        <v>315</v>
      </c>
      <c r="N553" s="57" t="s">
        <v>1175</v>
      </c>
      <c r="V553" s="57" t="s">
        <v>902</v>
      </c>
      <c r="W553" s="57" t="s">
        <v>1148</v>
      </c>
      <c r="X553" s="57">
        <v>421</v>
      </c>
      <c r="AB553" s="166" t="s">
        <v>378</v>
      </c>
      <c r="AC553" s="209">
        <v>822458</v>
      </c>
      <c r="AD553" s="210" t="s">
        <v>1176</v>
      </c>
      <c r="AE553" s="169">
        <v>0</v>
      </c>
      <c r="AF553" s="38">
        <v>0</v>
      </c>
      <c r="AG553" s="38">
        <v>0</v>
      </c>
      <c r="AH553" s="170">
        <v>0</v>
      </c>
      <c r="AI553" s="171">
        <v>0</v>
      </c>
      <c r="AJ553" s="172">
        <v>0</v>
      </c>
      <c r="AK553" s="151">
        <v>0</v>
      </c>
      <c r="AL553" s="172">
        <v>0</v>
      </c>
      <c r="AM553" s="211">
        <v>0</v>
      </c>
      <c r="AN553" s="171">
        <v>0</v>
      </c>
      <c r="AO553" s="170">
        <v>0</v>
      </c>
      <c r="AP553" s="170">
        <v>0</v>
      </c>
      <c r="AQ553" s="170">
        <v>1.5100000000000001E-2</v>
      </c>
      <c r="AR553" s="172">
        <v>1.5100000000000001E-2</v>
      </c>
      <c r="AS553" s="173">
        <v>0</v>
      </c>
      <c r="AT553" s="172">
        <v>1.5100000000000001E-2</v>
      </c>
      <c r="AU553" s="173">
        <v>0</v>
      </c>
      <c r="AV553" s="172">
        <v>1.5100000000000001E-2</v>
      </c>
      <c r="AW553" s="173">
        <v>0</v>
      </c>
      <c r="AX553" s="172">
        <v>0</v>
      </c>
      <c r="AY553" s="173">
        <v>0</v>
      </c>
      <c r="AZ553" s="172">
        <v>0</v>
      </c>
      <c r="BA553" s="173">
        <v>0</v>
      </c>
      <c r="BB553" s="172">
        <v>1.5100000000000001E-2</v>
      </c>
      <c r="BC553" s="173">
        <v>0</v>
      </c>
      <c r="BE553" s="169">
        <v>0</v>
      </c>
      <c r="BF553" s="169">
        <v>0</v>
      </c>
      <c r="BG553" s="169">
        <v>0</v>
      </c>
      <c r="BH553" s="169">
        <v>1.5100000000000001E-2</v>
      </c>
      <c r="BI553" s="169">
        <v>0</v>
      </c>
      <c r="BJ553" s="169">
        <v>0</v>
      </c>
      <c r="BK553" s="169">
        <v>0</v>
      </c>
      <c r="BL553" s="169">
        <v>0</v>
      </c>
      <c r="BM553" s="169">
        <v>0</v>
      </c>
      <c r="BN553" s="169">
        <v>0</v>
      </c>
      <c r="BO553" s="169">
        <v>0</v>
      </c>
      <c r="BP553" s="169">
        <v>0</v>
      </c>
      <c r="BQ553" s="174">
        <v>1.5100000000000001E-2</v>
      </c>
    </row>
    <row r="554" spans="11:69" x14ac:dyDescent="0.25">
      <c r="K554" s="165" t="s">
        <v>315</v>
      </c>
      <c r="N554" s="57" t="s">
        <v>1177</v>
      </c>
      <c r="V554" s="57" t="s">
        <v>902</v>
      </c>
      <c r="W554" s="57" t="s">
        <v>1148</v>
      </c>
      <c r="X554" s="57">
        <v>421</v>
      </c>
      <c r="AB554" s="166" t="s">
        <v>378</v>
      </c>
      <c r="AC554" s="209">
        <v>822459</v>
      </c>
      <c r="AD554" s="210" t="s">
        <v>1178</v>
      </c>
      <c r="AE554" s="169">
        <v>0</v>
      </c>
      <c r="AF554" s="38">
        <v>0</v>
      </c>
      <c r="AG554" s="38">
        <v>0</v>
      </c>
      <c r="AH554" s="170">
        <v>0.05</v>
      </c>
      <c r="AI554" s="171">
        <v>0</v>
      </c>
      <c r="AJ554" s="172">
        <v>0</v>
      </c>
      <c r="AK554" s="151">
        <v>0</v>
      </c>
      <c r="AL554" s="172">
        <v>0</v>
      </c>
      <c r="AM554" s="211">
        <v>0.05</v>
      </c>
      <c r="AN554" s="171">
        <v>0</v>
      </c>
      <c r="AO554" s="170">
        <v>0</v>
      </c>
      <c r="AP554" s="170">
        <v>0</v>
      </c>
      <c r="AQ554" s="170">
        <v>6.54E-2</v>
      </c>
      <c r="AR554" s="172">
        <v>6.54E-2</v>
      </c>
      <c r="AS554" s="173">
        <v>0</v>
      </c>
      <c r="AT554" s="172">
        <v>1.5399999999999997E-2</v>
      </c>
      <c r="AU554" s="173">
        <v>0.30799999999999994</v>
      </c>
      <c r="AV554" s="172">
        <v>6.54E-2</v>
      </c>
      <c r="AW554" s="173">
        <v>0</v>
      </c>
      <c r="AX554" s="172">
        <v>0</v>
      </c>
      <c r="AY554" s="173">
        <v>0</v>
      </c>
      <c r="AZ554" s="172">
        <v>-0.05</v>
      </c>
      <c r="BA554" s="173">
        <v>-1</v>
      </c>
      <c r="BB554" s="172">
        <v>6.54E-2</v>
      </c>
      <c r="BC554" s="173">
        <v>0</v>
      </c>
      <c r="BE554" s="169">
        <v>0</v>
      </c>
      <c r="BF554" s="169">
        <v>0</v>
      </c>
      <c r="BG554" s="169">
        <v>0</v>
      </c>
      <c r="BH554" s="169">
        <v>6.54E-2</v>
      </c>
      <c r="BI554" s="169">
        <v>0</v>
      </c>
      <c r="BJ554" s="169">
        <v>0</v>
      </c>
      <c r="BK554" s="169">
        <v>0</v>
      </c>
      <c r="BL554" s="169">
        <v>0</v>
      </c>
      <c r="BM554" s="169">
        <v>0</v>
      </c>
      <c r="BN554" s="169">
        <v>0</v>
      </c>
      <c r="BO554" s="169">
        <v>0</v>
      </c>
      <c r="BP554" s="169">
        <v>0</v>
      </c>
      <c r="BQ554" s="174">
        <v>6.54E-2</v>
      </c>
    </row>
    <row r="555" spans="11:69" x14ac:dyDescent="0.25">
      <c r="K555" s="165" t="s">
        <v>315</v>
      </c>
      <c r="N555" s="57" t="s">
        <v>1179</v>
      </c>
      <c r="V555" s="57" t="s">
        <v>902</v>
      </c>
      <c r="W555" s="57" t="s">
        <v>1148</v>
      </c>
      <c r="X555" s="57">
        <v>421</v>
      </c>
      <c r="AB555" s="166" t="s">
        <v>378</v>
      </c>
      <c r="AC555" s="209">
        <v>822460</v>
      </c>
      <c r="AD555" s="210" t="s">
        <v>1180</v>
      </c>
      <c r="AE555" s="169">
        <v>0</v>
      </c>
      <c r="AF555" s="38">
        <v>0</v>
      </c>
      <c r="AG555" s="38">
        <v>0</v>
      </c>
      <c r="AH555" s="170">
        <v>0.05</v>
      </c>
      <c r="AI555" s="171">
        <v>0</v>
      </c>
      <c r="AJ555" s="172">
        <v>0</v>
      </c>
      <c r="AK555" s="151">
        <v>0</v>
      </c>
      <c r="AL555" s="172">
        <v>0</v>
      </c>
      <c r="AM555" s="211">
        <v>0.05</v>
      </c>
      <c r="AN555" s="171">
        <v>0</v>
      </c>
      <c r="AO555" s="170">
        <v>0</v>
      </c>
      <c r="AP555" s="170">
        <v>0</v>
      </c>
      <c r="AQ555" s="170">
        <v>6.54E-2</v>
      </c>
      <c r="AR555" s="172">
        <v>6.54E-2</v>
      </c>
      <c r="AS555" s="173">
        <v>0</v>
      </c>
      <c r="AT555" s="172">
        <v>1.5399999999999997E-2</v>
      </c>
      <c r="AU555" s="173">
        <v>0.30799999999999994</v>
      </c>
      <c r="AV555" s="172">
        <v>6.54E-2</v>
      </c>
      <c r="AW555" s="173">
        <v>0</v>
      </c>
      <c r="AX555" s="172">
        <v>0</v>
      </c>
      <c r="AY555" s="173">
        <v>0</v>
      </c>
      <c r="AZ555" s="172">
        <v>-0.05</v>
      </c>
      <c r="BA555" s="173">
        <v>-1</v>
      </c>
      <c r="BB555" s="172">
        <v>6.54E-2</v>
      </c>
      <c r="BC555" s="173">
        <v>0</v>
      </c>
      <c r="BE555" s="169">
        <v>0</v>
      </c>
      <c r="BF555" s="169">
        <v>0</v>
      </c>
      <c r="BG555" s="169">
        <v>0</v>
      </c>
      <c r="BH555" s="169">
        <v>6.54E-2</v>
      </c>
      <c r="BI555" s="169">
        <v>0</v>
      </c>
      <c r="BJ555" s="169">
        <v>0</v>
      </c>
      <c r="BK555" s="169">
        <v>0</v>
      </c>
      <c r="BL555" s="169">
        <v>0</v>
      </c>
      <c r="BM555" s="169">
        <v>0</v>
      </c>
      <c r="BN555" s="169">
        <v>0</v>
      </c>
      <c r="BO555" s="169">
        <v>0</v>
      </c>
      <c r="BP555" s="169">
        <v>0</v>
      </c>
      <c r="BQ555" s="174">
        <v>6.54E-2</v>
      </c>
    </row>
    <row r="556" spans="11:69" x14ac:dyDescent="0.25">
      <c r="K556" s="165" t="s">
        <v>315</v>
      </c>
      <c r="N556" s="57" t="s">
        <v>1181</v>
      </c>
      <c r="V556" s="57" t="s">
        <v>902</v>
      </c>
      <c r="W556" s="57" t="s">
        <v>1148</v>
      </c>
      <c r="X556" s="57">
        <v>421</v>
      </c>
      <c r="AB556" s="166" t="s">
        <v>378</v>
      </c>
      <c r="AC556" s="209">
        <v>822467</v>
      </c>
      <c r="AD556" s="210" t="s">
        <v>1182</v>
      </c>
      <c r="AE556" s="169">
        <v>0</v>
      </c>
      <c r="AF556" s="38">
        <v>0</v>
      </c>
      <c r="AG556" s="38">
        <v>0</v>
      </c>
      <c r="AH556" s="170">
        <v>3.8999999999999998E-3</v>
      </c>
      <c r="AI556" s="171">
        <v>0</v>
      </c>
      <c r="AJ556" s="172">
        <v>0</v>
      </c>
      <c r="AK556" s="151">
        <v>0</v>
      </c>
      <c r="AL556" s="172">
        <v>0</v>
      </c>
      <c r="AM556" s="211">
        <v>3.8999999999999998E-3</v>
      </c>
      <c r="AN556" s="171">
        <v>0</v>
      </c>
      <c r="AO556" s="170">
        <v>0</v>
      </c>
      <c r="AP556" s="170">
        <v>0</v>
      </c>
      <c r="AQ556" s="170">
        <v>-8.0000000000000002E-3</v>
      </c>
      <c r="AR556" s="172">
        <v>-8.0000000000000002E-3</v>
      </c>
      <c r="AS556" s="173">
        <v>0</v>
      </c>
      <c r="AT556" s="172">
        <v>-1.1900000000000001E-2</v>
      </c>
      <c r="AU556" s="173">
        <v>-3.0512820512820515</v>
      </c>
      <c r="AV556" s="172">
        <v>-8.0000000000000002E-3</v>
      </c>
      <c r="AW556" s="173">
        <v>0</v>
      </c>
      <c r="AX556" s="172">
        <v>0</v>
      </c>
      <c r="AY556" s="173">
        <v>0</v>
      </c>
      <c r="AZ556" s="172">
        <v>-3.8999999999999998E-3</v>
      </c>
      <c r="BA556" s="173">
        <v>-1</v>
      </c>
      <c r="BB556" s="172">
        <v>-8.0000000000000002E-3</v>
      </c>
      <c r="BC556" s="173">
        <v>0</v>
      </c>
      <c r="BE556" s="169">
        <v>0</v>
      </c>
      <c r="BF556" s="169">
        <v>0</v>
      </c>
      <c r="BG556" s="169">
        <v>0</v>
      </c>
      <c r="BH556" s="169">
        <v>-8.0000000000000002E-3</v>
      </c>
      <c r="BI556" s="169">
        <v>0</v>
      </c>
      <c r="BJ556" s="169">
        <v>0</v>
      </c>
      <c r="BK556" s="169">
        <v>0</v>
      </c>
      <c r="BL556" s="169">
        <v>0</v>
      </c>
      <c r="BM556" s="169">
        <v>0</v>
      </c>
      <c r="BN556" s="169">
        <v>0</v>
      </c>
      <c r="BO556" s="169">
        <v>0</v>
      </c>
      <c r="BP556" s="169">
        <v>0</v>
      </c>
      <c r="BQ556" s="174">
        <v>-8.0000000000000002E-3</v>
      </c>
    </row>
    <row r="557" spans="11:69" x14ac:dyDescent="0.25">
      <c r="K557" s="165" t="s">
        <v>315</v>
      </c>
      <c r="N557" s="57" t="s">
        <v>1183</v>
      </c>
      <c r="V557" s="57" t="s">
        <v>902</v>
      </c>
      <c r="W557" s="57" t="s">
        <v>1148</v>
      </c>
      <c r="X557" s="57">
        <v>421</v>
      </c>
      <c r="AB557" s="166" t="s">
        <v>378</v>
      </c>
      <c r="AC557" s="209">
        <v>822468</v>
      </c>
      <c r="AD557" s="210" t="s">
        <v>1184</v>
      </c>
      <c r="AE557" s="169">
        <v>0</v>
      </c>
      <c r="AF557" s="38">
        <v>0</v>
      </c>
      <c r="AG557" s="38">
        <v>0</v>
      </c>
      <c r="AH557" s="170">
        <v>3.8999999999999998E-3</v>
      </c>
      <c r="AI557" s="171">
        <v>0</v>
      </c>
      <c r="AJ557" s="172">
        <v>0</v>
      </c>
      <c r="AK557" s="151">
        <v>0</v>
      </c>
      <c r="AL557" s="172">
        <v>0</v>
      </c>
      <c r="AM557" s="211">
        <v>3.8999999999999998E-3</v>
      </c>
      <c r="AN557" s="171">
        <v>0</v>
      </c>
      <c r="AO557" s="170">
        <v>0</v>
      </c>
      <c r="AP557" s="170">
        <v>0</v>
      </c>
      <c r="AQ557" s="170">
        <v>-8.0000000000000002E-3</v>
      </c>
      <c r="AR557" s="172">
        <v>-8.0000000000000002E-3</v>
      </c>
      <c r="AS557" s="173">
        <v>0</v>
      </c>
      <c r="AT557" s="172">
        <v>-1.1900000000000001E-2</v>
      </c>
      <c r="AU557" s="173">
        <v>-3.0512820512820515</v>
      </c>
      <c r="AV557" s="172">
        <v>-8.0000000000000002E-3</v>
      </c>
      <c r="AW557" s="173">
        <v>0</v>
      </c>
      <c r="AX557" s="172">
        <v>0</v>
      </c>
      <c r="AY557" s="173">
        <v>0</v>
      </c>
      <c r="AZ557" s="172">
        <v>-3.8999999999999998E-3</v>
      </c>
      <c r="BA557" s="173">
        <v>-1</v>
      </c>
      <c r="BB557" s="172">
        <v>-8.0000000000000002E-3</v>
      </c>
      <c r="BC557" s="173">
        <v>0</v>
      </c>
      <c r="BE557" s="169">
        <v>0</v>
      </c>
      <c r="BF557" s="169">
        <v>0</v>
      </c>
      <c r="BG557" s="169">
        <v>0</v>
      </c>
      <c r="BH557" s="169">
        <v>-8.0000000000000002E-3</v>
      </c>
      <c r="BI557" s="169">
        <v>0</v>
      </c>
      <c r="BJ557" s="169">
        <v>0</v>
      </c>
      <c r="BK557" s="169">
        <v>0</v>
      </c>
      <c r="BL557" s="169">
        <v>0</v>
      </c>
      <c r="BM557" s="169">
        <v>0</v>
      </c>
      <c r="BN557" s="169">
        <v>0</v>
      </c>
      <c r="BO557" s="169">
        <v>0</v>
      </c>
      <c r="BP557" s="169">
        <v>0</v>
      </c>
      <c r="BQ557" s="174">
        <v>-8.0000000000000002E-3</v>
      </c>
    </row>
    <row r="558" spans="11:69" x14ac:dyDescent="0.25">
      <c r="K558" s="165" t="s">
        <v>315</v>
      </c>
      <c r="N558" s="57" t="s">
        <v>1185</v>
      </c>
      <c r="V558" s="57" t="s">
        <v>902</v>
      </c>
      <c r="W558" s="57" t="s">
        <v>1148</v>
      </c>
      <c r="X558" s="57">
        <v>421</v>
      </c>
      <c r="AB558" s="166" t="s">
        <v>378</v>
      </c>
      <c r="AC558" s="209">
        <v>822469</v>
      </c>
      <c r="AD558" s="210" t="s">
        <v>1186</v>
      </c>
      <c r="AE558" s="169">
        <v>0</v>
      </c>
      <c r="AF558" s="38">
        <v>0</v>
      </c>
      <c r="AG558" s="38">
        <v>0</v>
      </c>
      <c r="AH558" s="170">
        <v>3.8999999999999998E-3</v>
      </c>
      <c r="AI558" s="171">
        <v>0</v>
      </c>
      <c r="AJ558" s="172">
        <v>0</v>
      </c>
      <c r="AK558" s="151">
        <v>0</v>
      </c>
      <c r="AL558" s="172">
        <v>0</v>
      </c>
      <c r="AM558" s="211">
        <v>3.8999999999999998E-3</v>
      </c>
      <c r="AN558" s="171">
        <v>0</v>
      </c>
      <c r="AO558" s="170">
        <v>0</v>
      </c>
      <c r="AP558" s="170">
        <v>0</v>
      </c>
      <c r="AQ558" s="170">
        <v>-8.0000000000000002E-3</v>
      </c>
      <c r="AR558" s="172">
        <v>-8.0000000000000002E-3</v>
      </c>
      <c r="AS558" s="173">
        <v>0</v>
      </c>
      <c r="AT558" s="172">
        <v>-1.1900000000000001E-2</v>
      </c>
      <c r="AU558" s="173">
        <v>-3.0512820512820515</v>
      </c>
      <c r="AV558" s="172">
        <v>-8.0000000000000002E-3</v>
      </c>
      <c r="AW558" s="173">
        <v>0</v>
      </c>
      <c r="AX558" s="172">
        <v>0</v>
      </c>
      <c r="AY558" s="173">
        <v>0</v>
      </c>
      <c r="AZ558" s="172">
        <v>-3.8999999999999998E-3</v>
      </c>
      <c r="BA558" s="173">
        <v>-1</v>
      </c>
      <c r="BB558" s="172">
        <v>-8.0000000000000002E-3</v>
      </c>
      <c r="BC558" s="173">
        <v>0</v>
      </c>
      <c r="BE558" s="169">
        <v>0</v>
      </c>
      <c r="BF558" s="169">
        <v>0</v>
      </c>
      <c r="BG558" s="169">
        <v>0</v>
      </c>
      <c r="BH558" s="169">
        <v>-8.0000000000000002E-3</v>
      </c>
      <c r="BI558" s="169">
        <v>0</v>
      </c>
      <c r="BJ558" s="169">
        <v>0</v>
      </c>
      <c r="BK558" s="169">
        <v>0</v>
      </c>
      <c r="BL558" s="169">
        <v>0</v>
      </c>
      <c r="BM558" s="169">
        <v>0</v>
      </c>
      <c r="BN558" s="169">
        <v>0</v>
      </c>
      <c r="BO558" s="169">
        <v>0</v>
      </c>
      <c r="BP558" s="169">
        <v>0</v>
      </c>
      <c r="BQ558" s="174">
        <v>-8.0000000000000002E-3</v>
      </c>
    </row>
    <row r="559" spans="11:69" x14ac:dyDescent="0.25">
      <c r="K559" s="165" t="s">
        <v>315</v>
      </c>
      <c r="N559" s="57" t="s">
        <v>1187</v>
      </c>
      <c r="V559" s="57" t="s">
        <v>902</v>
      </c>
      <c r="W559" s="57" t="s">
        <v>1148</v>
      </c>
      <c r="X559" s="57">
        <v>421</v>
      </c>
      <c r="AB559" s="166" t="s">
        <v>378</v>
      </c>
      <c r="AC559" s="209">
        <v>822470</v>
      </c>
      <c r="AD559" s="210" t="s">
        <v>1188</v>
      </c>
      <c r="AE559" s="169">
        <v>0</v>
      </c>
      <c r="AF559" s="38">
        <v>0</v>
      </c>
      <c r="AG559" s="38">
        <v>0</v>
      </c>
      <c r="AH559" s="170">
        <v>0.05</v>
      </c>
      <c r="AI559" s="171">
        <v>0</v>
      </c>
      <c r="AJ559" s="172">
        <v>0</v>
      </c>
      <c r="AK559" s="151">
        <v>0</v>
      </c>
      <c r="AL559" s="172">
        <v>0</v>
      </c>
      <c r="AM559" s="211">
        <v>0.05</v>
      </c>
      <c r="AN559" s="171">
        <v>0</v>
      </c>
      <c r="AO559" s="170">
        <v>0</v>
      </c>
      <c r="AP559" s="170">
        <v>0</v>
      </c>
      <c r="AQ559" s="170">
        <v>6.54E-2</v>
      </c>
      <c r="AR559" s="172">
        <v>6.54E-2</v>
      </c>
      <c r="AS559" s="173">
        <v>0</v>
      </c>
      <c r="AT559" s="172">
        <v>1.5399999999999997E-2</v>
      </c>
      <c r="AU559" s="173">
        <v>0.30799999999999994</v>
      </c>
      <c r="AV559" s="172">
        <v>6.54E-2</v>
      </c>
      <c r="AW559" s="173">
        <v>0</v>
      </c>
      <c r="AX559" s="172">
        <v>0</v>
      </c>
      <c r="AY559" s="173">
        <v>0</v>
      </c>
      <c r="AZ559" s="172">
        <v>-0.05</v>
      </c>
      <c r="BA559" s="173">
        <v>-1</v>
      </c>
      <c r="BB559" s="172">
        <v>6.54E-2</v>
      </c>
      <c r="BC559" s="173">
        <v>0</v>
      </c>
      <c r="BE559" s="169">
        <v>0</v>
      </c>
      <c r="BF559" s="169">
        <v>0</v>
      </c>
      <c r="BG559" s="169">
        <v>0</v>
      </c>
      <c r="BH559" s="169">
        <v>6.54E-2</v>
      </c>
      <c r="BI559" s="169">
        <v>0</v>
      </c>
      <c r="BJ559" s="169">
        <v>0</v>
      </c>
      <c r="BK559" s="169">
        <v>0</v>
      </c>
      <c r="BL559" s="169">
        <v>0</v>
      </c>
      <c r="BM559" s="169">
        <v>0</v>
      </c>
      <c r="BN559" s="169">
        <v>0</v>
      </c>
      <c r="BO559" s="169">
        <v>0</v>
      </c>
      <c r="BP559" s="169">
        <v>0</v>
      </c>
      <c r="BQ559" s="174">
        <v>6.54E-2</v>
      </c>
    </row>
    <row r="560" spans="11:69" x14ac:dyDescent="0.25">
      <c r="K560" s="165" t="s">
        <v>315</v>
      </c>
      <c r="N560" s="57" t="s">
        <v>1189</v>
      </c>
      <c r="V560" s="57" t="s">
        <v>902</v>
      </c>
      <c r="W560" s="57" t="s">
        <v>1148</v>
      </c>
      <c r="X560" s="57">
        <v>421</v>
      </c>
      <c r="AB560" s="166" t="s">
        <v>378</v>
      </c>
      <c r="AC560" s="209">
        <v>822650</v>
      </c>
      <c r="AD560" s="210" t="s">
        <v>1190</v>
      </c>
      <c r="AE560" s="169">
        <v>89914</v>
      </c>
      <c r="AF560" s="38">
        <v>147303</v>
      </c>
      <c r="AG560" s="38">
        <v>157259</v>
      </c>
      <c r="AH560" s="170">
        <v>0</v>
      </c>
      <c r="AI560" s="171">
        <v>52778</v>
      </c>
      <c r="AJ560" s="172">
        <v>158334</v>
      </c>
      <c r="AK560" s="151">
        <v>120144</v>
      </c>
      <c r="AL560" s="172">
        <v>144172.79999999999</v>
      </c>
      <c r="AM560" s="211">
        <v>0</v>
      </c>
      <c r="AN560" s="171">
        <v>120144</v>
      </c>
      <c r="AO560" s="170">
        <v>158672.57142857101</v>
      </c>
      <c r="AP560" s="170">
        <v>0</v>
      </c>
      <c r="AQ560" s="170">
        <v>0</v>
      </c>
      <c r="AR560" s="172">
        <v>-158334</v>
      </c>
      <c r="AS560" s="173">
        <v>-1</v>
      </c>
      <c r="AT560" s="172">
        <v>0</v>
      </c>
      <c r="AU560" s="173">
        <v>0</v>
      </c>
      <c r="AV560" s="172">
        <v>-157259</v>
      </c>
      <c r="AW560" s="173">
        <v>-1</v>
      </c>
      <c r="AX560" s="172">
        <v>-158334</v>
      </c>
      <c r="AY560" s="173">
        <v>-1</v>
      </c>
      <c r="AZ560" s="172">
        <v>0</v>
      </c>
      <c r="BA560" s="173">
        <v>0</v>
      </c>
      <c r="BB560" s="172">
        <v>0</v>
      </c>
      <c r="BC560" s="173">
        <v>0</v>
      </c>
      <c r="BE560" s="169">
        <v>0</v>
      </c>
      <c r="BF560" s="169">
        <v>0</v>
      </c>
      <c r="BG560" s="169">
        <v>0</v>
      </c>
      <c r="BH560" s="169">
        <v>0</v>
      </c>
      <c r="BI560" s="169">
        <v>0</v>
      </c>
      <c r="BJ560" s="169">
        <v>0</v>
      </c>
      <c r="BK560" s="169">
        <v>0</v>
      </c>
      <c r="BL560" s="169">
        <v>0</v>
      </c>
      <c r="BM560" s="169">
        <v>0</v>
      </c>
      <c r="BN560" s="169">
        <v>0</v>
      </c>
      <c r="BO560" s="169">
        <v>0</v>
      </c>
      <c r="BP560" s="169">
        <v>0</v>
      </c>
      <c r="BQ560" s="174">
        <v>0</v>
      </c>
    </row>
    <row r="561" spans="11:69" x14ac:dyDescent="0.25">
      <c r="K561" s="165" t="s">
        <v>315</v>
      </c>
      <c r="N561" s="57" t="s">
        <v>1191</v>
      </c>
      <c r="V561" s="57" t="s">
        <v>902</v>
      </c>
      <c r="W561" s="57" t="s">
        <v>1148</v>
      </c>
      <c r="X561" s="57">
        <v>421</v>
      </c>
      <c r="AB561" s="166" t="s">
        <v>378</v>
      </c>
      <c r="AC561" s="209">
        <v>822651</v>
      </c>
      <c r="AD561" s="210" t="s">
        <v>1192</v>
      </c>
      <c r="AE561" s="169">
        <v>331480.99999999994</v>
      </c>
      <c r="AF561" s="38">
        <v>482024</v>
      </c>
      <c r="AG561" s="38">
        <v>439974</v>
      </c>
      <c r="AH561" s="170">
        <v>0</v>
      </c>
      <c r="AI561" s="171">
        <v>91493</v>
      </c>
      <c r="AJ561" s="172">
        <v>274479</v>
      </c>
      <c r="AK561" s="151">
        <v>292298</v>
      </c>
      <c r="AL561" s="172">
        <v>350757.6</v>
      </c>
      <c r="AM561" s="211">
        <v>0</v>
      </c>
      <c r="AN561" s="171">
        <v>292298</v>
      </c>
      <c r="AO561" s="170">
        <v>349179.42857142899</v>
      </c>
      <c r="AP561" s="170">
        <v>0</v>
      </c>
      <c r="AQ561" s="170">
        <v>0</v>
      </c>
      <c r="AR561" s="172">
        <v>-274479</v>
      </c>
      <c r="AS561" s="173">
        <v>-1</v>
      </c>
      <c r="AT561" s="172">
        <v>0</v>
      </c>
      <c r="AU561" s="173">
        <v>0</v>
      </c>
      <c r="AV561" s="172">
        <v>-439974</v>
      </c>
      <c r="AW561" s="173">
        <v>-1</v>
      </c>
      <c r="AX561" s="172">
        <v>-274479</v>
      </c>
      <c r="AY561" s="173">
        <v>-1</v>
      </c>
      <c r="AZ561" s="172">
        <v>0</v>
      </c>
      <c r="BA561" s="173">
        <v>0</v>
      </c>
      <c r="BB561" s="172">
        <v>0</v>
      </c>
      <c r="BC561" s="173">
        <v>0</v>
      </c>
      <c r="BE561" s="169">
        <v>0</v>
      </c>
      <c r="BF561" s="169">
        <v>0</v>
      </c>
      <c r="BG561" s="169">
        <v>0</v>
      </c>
      <c r="BH561" s="169">
        <v>0</v>
      </c>
      <c r="BI561" s="169">
        <v>0</v>
      </c>
      <c r="BJ561" s="169">
        <v>0</v>
      </c>
      <c r="BK561" s="169">
        <v>0</v>
      </c>
      <c r="BL561" s="169">
        <v>0</v>
      </c>
      <c r="BM561" s="169">
        <v>0</v>
      </c>
      <c r="BN561" s="169">
        <v>0</v>
      </c>
      <c r="BO561" s="169">
        <v>0</v>
      </c>
      <c r="BP561" s="169">
        <v>0</v>
      </c>
      <c r="BQ561" s="174">
        <v>0</v>
      </c>
    </row>
    <row r="562" spans="11:69" x14ac:dyDescent="0.25">
      <c r="K562" s="165" t="s">
        <v>315</v>
      </c>
      <c r="N562" s="57" t="s">
        <v>1193</v>
      </c>
      <c r="V562" s="57" t="s">
        <v>902</v>
      </c>
      <c r="W562" s="57" t="s">
        <v>1148</v>
      </c>
      <c r="X562" s="57">
        <v>421</v>
      </c>
      <c r="AB562" s="166" t="s">
        <v>378</v>
      </c>
      <c r="AC562" s="209">
        <v>822665</v>
      </c>
      <c r="AD562" s="210" t="s">
        <v>1194</v>
      </c>
      <c r="AE562" s="169">
        <v>116484</v>
      </c>
      <c r="AF562" s="38">
        <v>213723</v>
      </c>
      <c r="AG562" s="38">
        <v>231377</v>
      </c>
      <c r="AH562" s="170">
        <v>0</v>
      </c>
      <c r="AI562" s="171">
        <v>78244</v>
      </c>
      <c r="AJ562" s="172">
        <v>234732</v>
      </c>
      <c r="AK562" s="151">
        <v>178753</v>
      </c>
      <c r="AL562" s="172">
        <v>214503.59999999998</v>
      </c>
      <c r="AM562" s="211">
        <v>0</v>
      </c>
      <c r="AN562" s="171">
        <v>178753</v>
      </c>
      <c r="AO562" s="170">
        <v>235620</v>
      </c>
      <c r="AP562" s="170">
        <v>0</v>
      </c>
      <c r="AQ562" s="170">
        <v>0</v>
      </c>
      <c r="AR562" s="172">
        <v>-234732</v>
      </c>
      <c r="AS562" s="173">
        <v>-1</v>
      </c>
      <c r="AT562" s="172">
        <v>0</v>
      </c>
      <c r="AU562" s="173">
        <v>0</v>
      </c>
      <c r="AV562" s="172">
        <v>-231377</v>
      </c>
      <c r="AW562" s="173">
        <v>-1</v>
      </c>
      <c r="AX562" s="172">
        <v>-234732</v>
      </c>
      <c r="AY562" s="173">
        <v>-1</v>
      </c>
      <c r="AZ562" s="172">
        <v>0</v>
      </c>
      <c r="BA562" s="173">
        <v>0</v>
      </c>
      <c r="BB562" s="172">
        <v>0</v>
      </c>
      <c r="BC562" s="173">
        <v>0</v>
      </c>
      <c r="BE562" s="169">
        <v>0</v>
      </c>
      <c r="BF562" s="169">
        <v>0</v>
      </c>
      <c r="BG562" s="169">
        <v>0</v>
      </c>
      <c r="BH562" s="169">
        <v>0</v>
      </c>
      <c r="BI562" s="169">
        <v>0</v>
      </c>
      <c r="BJ562" s="169">
        <v>0</v>
      </c>
      <c r="BK562" s="169">
        <v>0</v>
      </c>
      <c r="BL562" s="169">
        <v>0</v>
      </c>
      <c r="BM562" s="169">
        <v>0</v>
      </c>
      <c r="BN562" s="169">
        <v>0</v>
      </c>
      <c r="BO562" s="169">
        <v>0</v>
      </c>
      <c r="BP562" s="169">
        <v>0</v>
      </c>
      <c r="BQ562" s="174">
        <v>0</v>
      </c>
    </row>
    <row r="563" spans="11:69" x14ac:dyDescent="0.25">
      <c r="K563" s="165" t="s">
        <v>315</v>
      </c>
      <c r="N563" s="57" t="s">
        <v>1195</v>
      </c>
      <c r="V563" s="57" t="s">
        <v>902</v>
      </c>
      <c r="W563" s="57" t="s">
        <v>1148</v>
      </c>
      <c r="X563" s="57">
        <v>421</v>
      </c>
      <c r="AB563" s="166" t="s">
        <v>378</v>
      </c>
      <c r="AC563" s="209">
        <v>822666</v>
      </c>
      <c r="AD563" s="210" t="s">
        <v>1196</v>
      </c>
      <c r="AE563" s="169">
        <v>753257</v>
      </c>
      <c r="AF563" s="38">
        <v>1318936</v>
      </c>
      <c r="AG563" s="38">
        <v>1502505</v>
      </c>
      <c r="AH563" s="170">
        <v>0</v>
      </c>
      <c r="AI563" s="171">
        <v>197786</v>
      </c>
      <c r="AJ563" s="172">
        <v>593358</v>
      </c>
      <c r="AK563" s="151">
        <v>888307</v>
      </c>
      <c r="AL563" s="172">
        <v>1065968.3999999999</v>
      </c>
      <c r="AM563" s="211">
        <v>0</v>
      </c>
      <c r="AN563" s="171">
        <v>888307</v>
      </c>
      <c r="AO563" s="170">
        <v>943690.28571428603</v>
      </c>
      <c r="AP563" s="170">
        <v>0</v>
      </c>
      <c r="AQ563" s="170">
        <v>0</v>
      </c>
      <c r="AR563" s="172">
        <v>-593358</v>
      </c>
      <c r="AS563" s="173">
        <v>-1</v>
      </c>
      <c r="AT563" s="172">
        <v>0</v>
      </c>
      <c r="AU563" s="173">
        <v>0</v>
      </c>
      <c r="AV563" s="172">
        <v>-1502505</v>
      </c>
      <c r="AW563" s="173">
        <v>-1</v>
      </c>
      <c r="AX563" s="172">
        <v>-593358</v>
      </c>
      <c r="AY563" s="173">
        <v>-1</v>
      </c>
      <c r="AZ563" s="172">
        <v>0</v>
      </c>
      <c r="BA563" s="173">
        <v>0</v>
      </c>
      <c r="BB563" s="172">
        <v>0</v>
      </c>
      <c r="BC563" s="173">
        <v>0</v>
      </c>
      <c r="BE563" s="169">
        <v>0</v>
      </c>
      <c r="BF563" s="169">
        <v>0</v>
      </c>
      <c r="BG563" s="169">
        <v>0</v>
      </c>
      <c r="BH563" s="169">
        <v>0</v>
      </c>
      <c r="BI563" s="169">
        <v>0</v>
      </c>
      <c r="BJ563" s="169">
        <v>0</v>
      </c>
      <c r="BK563" s="169">
        <v>0</v>
      </c>
      <c r="BL563" s="169">
        <v>0</v>
      </c>
      <c r="BM563" s="169">
        <v>0</v>
      </c>
      <c r="BN563" s="169">
        <v>0</v>
      </c>
      <c r="BO563" s="169">
        <v>0</v>
      </c>
      <c r="BP563" s="169">
        <v>0</v>
      </c>
      <c r="BQ563" s="174">
        <v>0</v>
      </c>
    </row>
    <row r="564" spans="11:69" x14ac:dyDescent="0.25">
      <c r="K564" s="165" t="s">
        <v>315</v>
      </c>
      <c r="N564" s="57" t="s">
        <v>1197</v>
      </c>
      <c r="V564" s="57" t="s">
        <v>902</v>
      </c>
      <c r="W564" s="57" t="s">
        <v>1148</v>
      </c>
      <c r="X564" s="57">
        <v>421</v>
      </c>
      <c r="AB564" s="166" t="s">
        <v>378</v>
      </c>
      <c r="AC564" s="209">
        <v>822670</v>
      </c>
      <c r="AD564" s="210" t="s">
        <v>1198</v>
      </c>
      <c r="AE564" s="169">
        <v>223163074.37999997</v>
      </c>
      <c r="AF564" s="38">
        <v>299724984.27999997</v>
      </c>
      <c r="AG564" s="38">
        <v>349549194.96000004</v>
      </c>
      <c r="AH564" s="170">
        <v>0</v>
      </c>
      <c r="AI564" s="171">
        <v>129549715.7</v>
      </c>
      <c r="AJ564" s="172">
        <v>388649147.10000002</v>
      </c>
      <c r="AK564" s="151">
        <v>296302206.11000001</v>
      </c>
      <c r="AL564" s="172">
        <v>355562647.33200002</v>
      </c>
      <c r="AM564" s="211">
        <v>0</v>
      </c>
      <c r="AN564" s="171">
        <v>296302206.11000001</v>
      </c>
      <c r="AO564" s="170">
        <v>387924346.69714302</v>
      </c>
      <c r="AP564" s="170">
        <v>0</v>
      </c>
      <c r="AQ564" s="170">
        <v>0</v>
      </c>
      <c r="AR564" s="172">
        <v>-388649147.10000002</v>
      </c>
      <c r="AS564" s="173">
        <v>-1</v>
      </c>
      <c r="AT564" s="172">
        <v>0</v>
      </c>
      <c r="AU564" s="173">
        <v>0</v>
      </c>
      <c r="AV564" s="172">
        <v>-349549194.96000004</v>
      </c>
      <c r="AW564" s="173">
        <v>-1</v>
      </c>
      <c r="AX564" s="172">
        <v>-388649147.10000002</v>
      </c>
      <c r="AY564" s="173">
        <v>-1</v>
      </c>
      <c r="AZ564" s="172">
        <v>0</v>
      </c>
      <c r="BA564" s="173">
        <v>0</v>
      </c>
      <c r="BB564" s="172">
        <v>0</v>
      </c>
      <c r="BC564" s="173">
        <v>0</v>
      </c>
      <c r="BE564" s="169">
        <v>0</v>
      </c>
      <c r="BF564" s="169">
        <v>0</v>
      </c>
      <c r="BG564" s="169">
        <v>0</v>
      </c>
      <c r="BH564" s="169">
        <v>0</v>
      </c>
      <c r="BI564" s="169">
        <v>0</v>
      </c>
      <c r="BJ564" s="169">
        <v>0</v>
      </c>
      <c r="BK564" s="169">
        <v>0</v>
      </c>
      <c r="BL564" s="169">
        <v>0</v>
      </c>
      <c r="BM564" s="169">
        <v>0</v>
      </c>
      <c r="BN564" s="169">
        <v>0</v>
      </c>
      <c r="BO564" s="169">
        <v>0</v>
      </c>
      <c r="BP564" s="169">
        <v>0</v>
      </c>
      <c r="BQ564" s="174">
        <v>0</v>
      </c>
    </row>
    <row r="565" spans="11:69" x14ac:dyDescent="0.25">
      <c r="K565" s="165" t="s">
        <v>315</v>
      </c>
      <c r="N565" s="57" t="s">
        <v>1199</v>
      </c>
      <c r="V565" s="57" t="s">
        <v>902</v>
      </c>
      <c r="W565" s="57" t="s">
        <v>1148</v>
      </c>
      <c r="X565" s="57">
        <v>421</v>
      </c>
      <c r="AB565" s="166" t="s">
        <v>378</v>
      </c>
      <c r="AC565" s="209">
        <v>822671</v>
      </c>
      <c r="AD565" s="210" t="s">
        <v>1200</v>
      </c>
      <c r="AE565" s="169">
        <v>1412048076.6199999</v>
      </c>
      <c r="AF565" s="38">
        <v>1891083366.4200001</v>
      </c>
      <c r="AG565" s="38">
        <v>2251710333.7800002</v>
      </c>
      <c r="AH565" s="170">
        <v>0</v>
      </c>
      <c r="AI565" s="171">
        <v>324124118.38</v>
      </c>
      <c r="AJ565" s="172">
        <v>972372355.13999999</v>
      </c>
      <c r="AK565" s="151">
        <v>1463817001.3199999</v>
      </c>
      <c r="AL565" s="172">
        <v>1756580401.5840001</v>
      </c>
      <c r="AM565" s="211">
        <v>0</v>
      </c>
      <c r="AN565" s="171">
        <v>1463817001.3199999</v>
      </c>
      <c r="AO565" s="170">
        <v>1551292052.57143</v>
      </c>
      <c r="AP565" s="170">
        <v>0</v>
      </c>
      <c r="AQ565" s="170">
        <v>0</v>
      </c>
      <c r="AR565" s="172">
        <v>-972372355.13999999</v>
      </c>
      <c r="AS565" s="173">
        <v>-1</v>
      </c>
      <c r="AT565" s="172">
        <v>0</v>
      </c>
      <c r="AU565" s="173">
        <v>0</v>
      </c>
      <c r="AV565" s="172">
        <v>-2251710333.7800002</v>
      </c>
      <c r="AW565" s="173">
        <v>-1</v>
      </c>
      <c r="AX565" s="172">
        <v>-972372355.13999999</v>
      </c>
      <c r="AY565" s="173">
        <v>-1</v>
      </c>
      <c r="AZ565" s="172">
        <v>0</v>
      </c>
      <c r="BA565" s="173">
        <v>0</v>
      </c>
      <c r="BB565" s="172">
        <v>0</v>
      </c>
      <c r="BC565" s="173">
        <v>0</v>
      </c>
      <c r="BE565" s="169">
        <v>0</v>
      </c>
      <c r="BF565" s="169">
        <v>0</v>
      </c>
      <c r="BG565" s="169">
        <v>0</v>
      </c>
      <c r="BH565" s="169">
        <v>0</v>
      </c>
      <c r="BI565" s="169">
        <v>0</v>
      </c>
      <c r="BJ565" s="169">
        <v>0</v>
      </c>
      <c r="BK565" s="169">
        <v>0</v>
      </c>
      <c r="BL565" s="169">
        <v>0</v>
      </c>
      <c r="BM565" s="169">
        <v>0</v>
      </c>
      <c r="BN565" s="169">
        <v>0</v>
      </c>
      <c r="BO565" s="169">
        <v>0</v>
      </c>
      <c r="BP565" s="169">
        <v>0</v>
      </c>
      <c r="BQ565" s="174">
        <v>0</v>
      </c>
    </row>
    <row r="566" spans="11:69" x14ac:dyDescent="0.25">
      <c r="K566" s="165" t="s">
        <v>315</v>
      </c>
      <c r="N566" s="57" t="s">
        <v>1201</v>
      </c>
      <c r="V566" s="57" t="s">
        <v>902</v>
      </c>
      <c r="W566" s="57" t="s">
        <v>1148</v>
      </c>
      <c r="X566" s="57">
        <v>421</v>
      </c>
      <c r="AB566" s="166" t="s">
        <v>378</v>
      </c>
      <c r="AC566" s="209">
        <v>220090200201</v>
      </c>
      <c r="AD566" s="210" t="s">
        <v>1202</v>
      </c>
      <c r="AE566" s="169">
        <v>3063</v>
      </c>
      <c r="AF566" s="38">
        <v>381</v>
      </c>
      <c r="AG566" s="38">
        <v>0</v>
      </c>
      <c r="AH566" s="170">
        <v>0</v>
      </c>
      <c r="AI566" s="171">
        <v>0</v>
      </c>
      <c r="AJ566" s="172">
        <v>0</v>
      </c>
      <c r="AK566" s="151">
        <v>0</v>
      </c>
      <c r="AL566" s="172">
        <v>0</v>
      </c>
      <c r="AM566" s="211">
        <v>0</v>
      </c>
      <c r="AN566" s="171">
        <v>0</v>
      </c>
      <c r="AO566" s="170">
        <v>0</v>
      </c>
      <c r="AP566" s="170">
        <v>0</v>
      </c>
      <c r="AQ566" s="170">
        <v>0</v>
      </c>
      <c r="AR566" s="172">
        <v>0</v>
      </c>
      <c r="AS566" s="173">
        <v>0</v>
      </c>
      <c r="AT566" s="172">
        <v>0</v>
      </c>
      <c r="AU566" s="173">
        <v>0</v>
      </c>
      <c r="AV566" s="172">
        <v>0</v>
      </c>
      <c r="AW566" s="173">
        <v>0</v>
      </c>
      <c r="AX566" s="172">
        <v>0</v>
      </c>
      <c r="AY566" s="173">
        <v>0</v>
      </c>
      <c r="AZ566" s="172">
        <v>0</v>
      </c>
      <c r="BA566" s="173">
        <v>0</v>
      </c>
      <c r="BB566" s="172">
        <v>0</v>
      </c>
      <c r="BC566" s="173">
        <v>0</v>
      </c>
      <c r="BE566" s="169">
        <v>0</v>
      </c>
      <c r="BF566" s="169">
        <v>0</v>
      </c>
      <c r="BG566" s="169">
        <v>0</v>
      </c>
      <c r="BH566" s="169">
        <v>0</v>
      </c>
      <c r="BI566" s="169">
        <v>0</v>
      </c>
      <c r="BJ566" s="169">
        <v>0</v>
      </c>
      <c r="BK566" s="169">
        <v>0</v>
      </c>
      <c r="BL566" s="169">
        <v>0</v>
      </c>
      <c r="BM566" s="169">
        <v>0</v>
      </c>
      <c r="BN566" s="169">
        <v>0</v>
      </c>
      <c r="BO566" s="169">
        <v>0</v>
      </c>
      <c r="BP566" s="169">
        <v>0</v>
      </c>
      <c r="BQ566" s="174">
        <v>0</v>
      </c>
    </row>
    <row r="567" spans="11:69" x14ac:dyDescent="0.25">
      <c r="K567" s="165" t="s">
        <v>315</v>
      </c>
      <c r="N567" s="57" t="s">
        <v>1203</v>
      </c>
      <c r="V567" s="57" t="s">
        <v>902</v>
      </c>
      <c r="W567" s="57" t="s">
        <v>1148</v>
      </c>
      <c r="X567" s="57">
        <v>421</v>
      </c>
      <c r="AB567" s="166" t="s">
        <v>378</v>
      </c>
      <c r="AC567" s="209">
        <v>220090200202</v>
      </c>
      <c r="AD567" s="210" t="s">
        <v>1204</v>
      </c>
      <c r="AE567" s="169">
        <v>96</v>
      </c>
      <c r="AF567" s="38">
        <v>1</v>
      </c>
      <c r="AG567" s="38">
        <v>0</v>
      </c>
      <c r="AH567" s="170">
        <v>0</v>
      </c>
      <c r="AI567" s="171">
        <v>0</v>
      </c>
      <c r="AJ567" s="172">
        <v>0</v>
      </c>
      <c r="AK567" s="151">
        <v>0</v>
      </c>
      <c r="AL567" s="172">
        <v>0</v>
      </c>
      <c r="AM567" s="211">
        <v>0</v>
      </c>
      <c r="AN567" s="171">
        <v>0</v>
      </c>
      <c r="AO567" s="170">
        <v>0</v>
      </c>
      <c r="AP567" s="170">
        <v>0</v>
      </c>
      <c r="AQ567" s="170">
        <v>0</v>
      </c>
      <c r="AR567" s="172">
        <v>0</v>
      </c>
      <c r="AS567" s="173">
        <v>0</v>
      </c>
      <c r="AT567" s="172">
        <v>0</v>
      </c>
      <c r="AU567" s="173">
        <v>0</v>
      </c>
      <c r="AV567" s="172">
        <v>0</v>
      </c>
      <c r="AW567" s="173">
        <v>0</v>
      </c>
      <c r="AX567" s="172">
        <v>0</v>
      </c>
      <c r="AY567" s="173">
        <v>0</v>
      </c>
      <c r="AZ567" s="172">
        <v>0</v>
      </c>
      <c r="BA567" s="173">
        <v>0</v>
      </c>
      <c r="BB567" s="172">
        <v>0</v>
      </c>
      <c r="BC567" s="173">
        <v>0</v>
      </c>
      <c r="BE567" s="169">
        <v>0</v>
      </c>
      <c r="BF567" s="169">
        <v>0</v>
      </c>
      <c r="BG567" s="169">
        <v>0</v>
      </c>
      <c r="BH567" s="169">
        <v>0</v>
      </c>
      <c r="BI567" s="169">
        <v>0</v>
      </c>
      <c r="BJ567" s="169">
        <v>0</v>
      </c>
      <c r="BK567" s="169">
        <v>0</v>
      </c>
      <c r="BL567" s="169">
        <v>0</v>
      </c>
      <c r="BM567" s="169">
        <v>0</v>
      </c>
      <c r="BN567" s="169">
        <v>0</v>
      </c>
      <c r="BO567" s="169">
        <v>0</v>
      </c>
      <c r="BP567" s="169">
        <v>0</v>
      </c>
      <c r="BQ567" s="174">
        <v>0</v>
      </c>
    </row>
    <row r="568" spans="11:69" x14ac:dyDescent="0.25">
      <c r="K568" s="165" t="s">
        <v>315</v>
      </c>
      <c r="N568" s="57" t="s">
        <v>1205</v>
      </c>
      <c r="V568" s="57" t="s">
        <v>902</v>
      </c>
      <c r="W568" s="57" t="s">
        <v>1148</v>
      </c>
      <c r="X568" s="57">
        <v>421</v>
      </c>
      <c r="AB568" s="166" t="s">
        <v>378</v>
      </c>
      <c r="AC568" s="209">
        <v>220090200222</v>
      </c>
      <c r="AD568" s="210" t="s">
        <v>1206</v>
      </c>
      <c r="AE568" s="169">
        <v>3173</v>
      </c>
      <c r="AF568" s="38">
        <v>394</v>
      </c>
      <c r="AG568" s="38">
        <v>0</v>
      </c>
      <c r="AH568" s="170">
        <v>0</v>
      </c>
      <c r="AI568" s="171">
        <v>0</v>
      </c>
      <c r="AJ568" s="172">
        <v>0</v>
      </c>
      <c r="AK568" s="151">
        <v>0</v>
      </c>
      <c r="AL568" s="172">
        <v>0</v>
      </c>
      <c r="AM568" s="211">
        <v>0</v>
      </c>
      <c r="AN568" s="171">
        <v>0</v>
      </c>
      <c r="AO568" s="170">
        <v>0</v>
      </c>
      <c r="AP568" s="170">
        <v>0</v>
      </c>
      <c r="AQ568" s="170">
        <v>0</v>
      </c>
      <c r="AR568" s="172">
        <v>0</v>
      </c>
      <c r="AS568" s="173">
        <v>0</v>
      </c>
      <c r="AT568" s="172">
        <v>0</v>
      </c>
      <c r="AU568" s="173">
        <v>0</v>
      </c>
      <c r="AV568" s="172">
        <v>0</v>
      </c>
      <c r="AW568" s="173">
        <v>0</v>
      </c>
      <c r="AX568" s="172">
        <v>0</v>
      </c>
      <c r="AY568" s="173">
        <v>0</v>
      </c>
      <c r="AZ568" s="172">
        <v>0</v>
      </c>
      <c r="BA568" s="173">
        <v>0</v>
      </c>
      <c r="BB568" s="172">
        <v>0</v>
      </c>
      <c r="BC568" s="173">
        <v>0</v>
      </c>
      <c r="BE568" s="169">
        <v>0</v>
      </c>
      <c r="BF568" s="169">
        <v>0</v>
      </c>
      <c r="BG568" s="169">
        <v>0</v>
      </c>
      <c r="BH568" s="169">
        <v>0</v>
      </c>
      <c r="BI568" s="169">
        <v>0</v>
      </c>
      <c r="BJ568" s="169">
        <v>0</v>
      </c>
      <c r="BK568" s="169">
        <v>0</v>
      </c>
      <c r="BL568" s="169">
        <v>0</v>
      </c>
      <c r="BM568" s="169">
        <v>0</v>
      </c>
      <c r="BN568" s="169">
        <v>0</v>
      </c>
      <c r="BO568" s="169">
        <v>0</v>
      </c>
      <c r="BP568" s="169">
        <v>0</v>
      </c>
      <c r="BQ568" s="174">
        <v>0</v>
      </c>
    </row>
    <row r="569" spans="11:69" x14ac:dyDescent="0.25">
      <c r="K569" s="165" t="s">
        <v>315</v>
      </c>
      <c r="N569" s="57" t="s">
        <v>1207</v>
      </c>
      <c r="V569" s="57" t="s">
        <v>902</v>
      </c>
      <c r="W569" s="57" t="s">
        <v>1148</v>
      </c>
      <c r="X569" s="57">
        <v>421</v>
      </c>
      <c r="AB569" s="166" t="s">
        <v>378</v>
      </c>
      <c r="AC569" s="209">
        <v>220090299200</v>
      </c>
      <c r="AD569" s="210" t="s">
        <v>1208</v>
      </c>
      <c r="AE569" s="169">
        <v>117880</v>
      </c>
      <c r="AF569" s="38">
        <v>12730</v>
      </c>
      <c r="AG569" s="38">
        <v>0</v>
      </c>
      <c r="AH569" s="170">
        <v>0</v>
      </c>
      <c r="AI569" s="171">
        <v>0</v>
      </c>
      <c r="AJ569" s="172">
        <v>0</v>
      </c>
      <c r="AK569" s="151">
        <v>0</v>
      </c>
      <c r="AL569" s="172">
        <v>0</v>
      </c>
      <c r="AM569" s="211">
        <v>0</v>
      </c>
      <c r="AN569" s="171">
        <v>0</v>
      </c>
      <c r="AO569" s="170">
        <v>0</v>
      </c>
      <c r="AP569" s="170">
        <v>0</v>
      </c>
      <c r="AQ569" s="170">
        <v>0</v>
      </c>
      <c r="AR569" s="172">
        <v>0</v>
      </c>
      <c r="AS569" s="173">
        <v>0</v>
      </c>
      <c r="AT569" s="172">
        <v>0</v>
      </c>
      <c r="AU569" s="173">
        <v>0</v>
      </c>
      <c r="AV569" s="172">
        <v>0</v>
      </c>
      <c r="AW569" s="173">
        <v>0</v>
      </c>
      <c r="AX569" s="172">
        <v>0</v>
      </c>
      <c r="AY569" s="173">
        <v>0</v>
      </c>
      <c r="AZ569" s="172">
        <v>0</v>
      </c>
      <c r="BA569" s="173">
        <v>0</v>
      </c>
      <c r="BB569" s="172">
        <v>0</v>
      </c>
      <c r="BC569" s="173">
        <v>0</v>
      </c>
      <c r="BE569" s="169">
        <v>0</v>
      </c>
      <c r="BF569" s="169">
        <v>0</v>
      </c>
      <c r="BG569" s="169">
        <v>0</v>
      </c>
      <c r="BH569" s="169">
        <v>0</v>
      </c>
      <c r="BI569" s="169">
        <v>0</v>
      </c>
      <c r="BJ569" s="169">
        <v>0</v>
      </c>
      <c r="BK569" s="169">
        <v>0</v>
      </c>
      <c r="BL569" s="169">
        <v>0</v>
      </c>
      <c r="BM569" s="169">
        <v>0</v>
      </c>
      <c r="BN569" s="169">
        <v>0</v>
      </c>
      <c r="BO569" s="169">
        <v>0</v>
      </c>
      <c r="BP569" s="169">
        <v>0</v>
      </c>
      <c r="BQ569" s="174">
        <v>0</v>
      </c>
    </row>
    <row r="570" spans="11:69" x14ac:dyDescent="0.25">
      <c r="K570" s="165" t="s">
        <v>315</v>
      </c>
      <c r="N570" s="57" t="s">
        <v>1209</v>
      </c>
      <c r="V570" s="57" t="s">
        <v>902</v>
      </c>
      <c r="W570" s="57" t="s">
        <v>1148</v>
      </c>
      <c r="X570" s="57">
        <v>421</v>
      </c>
      <c r="AB570" s="166" t="s">
        <v>378</v>
      </c>
      <c r="AC570" s="209">
        <v>220090299220</v>
      </c>
      <c r="AD570" s="210" t="s">
        <v>1210</v>
      </c>
      <c r="AE570" s="169">
        <v>401835.00000000006</v>
      </c>
      <c r="AF570" s="38">
        <v>45272</v>
      </c>
      <c r="AG570" s="38">
        <v>0</v>
      </c>
      <c r="AH570" s="170">
        <v>0</v>
      </c>
      <c r="AI570" s="171">
        <v>0</v>
      </c>
      <c r="AJ570" s="172">
        <v>0</v>
      </c>
      <c r="AK570" s="151">
        <v>0</v>
      </c>
      <c r="AL570" s="172">
        <v>0</v>
      </c>
      <c r="AM570" s="211">
        <v>0</v>
      </c>
      <c r="AN570" s="171">
        <v>0</v>
      </c>
      <c r="AO570" s="170">
        <v>0</v>
      </c>
      <c r="AP570" s="170">
        <v>0</v>
      </c>
      <c r="AQ570" s="170">
        <v>0</v>
      </c>
      <c r="AR570" s="172">
        <v>0</v>
      </c>
      <c r="AS570" s="173">
        <v>0</v>
      </c>
      <c r="AT570" s="172">
        <v>0</v>
      </c>
      <c r="AU570" s="173">
        <v>0</v>
      </c>
      <c r="AV570" s="172">
        <v>0</v>
      </c>
      <c r="AW570" s="173">
        <v>0</v>
      </c>
      <c r="AX570" s="172">
        <v>0</v>
      </c>
      <c r="AY570" s="173">
        <v>0</v>
      </c>
      <c r="AZ570" s="172">
        <v>0</v>
      </c>
      <c r="BA570" s="173">
        <v>0</v>
      </c>
      <c r="BB570" s="172">
        <v>0</v>
      </c>
      <c r="BC570" s="173">
        <v>0</v>
      </c>
      <c r="BE570" s="169">
        <v>0</v>
      </c>
      <c r="BF570" s="169">
        <v>0</v>
      </c>
      <c r="BG570" s="169">
        <v>0</v>
      </c>
      <c r="BH570" s="169">
        <v>0</v>
      </c>
      <c r="BI570" s="169">
        <v>0</v>
      </c>
      <c r="BJ570" s="169">
        <v>0</v>
      </c>
      <c r="BK570" s="169">
        <v>0</v>
      </c>
      <c r="BL570" s="169">
        <v>0</v>
      </c>
      <c r="BM570" s="169">
        <v>0</v>
      </c>
      <c r="BN570" s="169">
        <v>0</v>
      </c>
      <c r="BO570" s="169">
        <v>0</v>
      </c>
      <c r="BP570" s="169">
        <v>0</v>
      </c>
      <c r="BQ570" s="174">
        <v>0</v>
      </c>
    </row>
    <row r="571" spans="11:69" x14ac:dyDescent="0.25">
      <c r="K571" s="165" t="s">
        <v>315</v>
      </c>
      <c r="N571" s="57" t="s">
        <v>1211</v>
      </c>
      <c r="V571" s="57" t="s">
        <v>902</v>
      </c>
      <c r="W571" s="57" t="s">
        <v>1148</v>
      </c>
      <c r="X571" s="57">
        <v>421</v>
      </c>
      <c r="AB571" s="166" t="s">
        <v>378</v>
      </c>
      <c r="AC571" s="209">
        <v>220090299301</v>
      </c>
      <c r="AD571" s="210" t="s">
        <v>1212</v>
      </c>
      <c r="AE571" s="169">
        <v>9944</v>
      </c>
      <c r="AF571" s="38">
        <v>1304.75</v>
      </c>
      <c r="AG571" s="38">
        <v>0</v>
      </c>
      <c r="AH571" s="170">
        <v>0</v>
      </c>
      <c r="AI571" s="171">
        <v>0</v>
      </c>
      <c r="AJ571" s="172">
        <v>0</v>
      </c>
      <c r="AK571" s="151">
        <v>0</v>
      </c>
      <c r="AL571" s="172">
        <v>0</v>
      </c>
      <c r="AM571" s="211">
        <v>0</v>
      </c>
      <c r="AN571" s="171">
        <v>0</v>
      </c>
      <c r="AO571" s="170">
        <v>0</v>
      </c>
      <c r="AP571" s="170">
        <v>0</v>
      </c>
      <c r="AQ571" s="170">
        <v>0</v>
      </c>
      <c r="AR571" s="172">
        <v>0</v>
      </c>
      <c r="AS571" s="173">
        <v>0</v>
      </c>
      <c r="AT571" s="172">
        <v>0</v>
      </c>
      <c r="AU571" s="173">
        <v>0</v>
      </c>
      <c r="AV571" s="172">
        <v>0</v>
      </c>
      <c r="AW571" s="173">
        <v>0</v>
      </c>
      <c r="AX571" s="172">
        <v>0</v>
      </c>
      <c r="AY571" s="173">
        <v>0</v>
      </c>
      <c r="AZ571" s="172">
        <v>0</v>
      </c>
      <c r="BA571" s="173">
        <v>0</v>
      </c>
      <c r="BB571" s="172">
        <v>0</v>
      </c>
      <c r="BC571" s="173">
        <v>0</v>
      </c>
      <c r="BE571" s="169">
        <v>0</v>
      </c>
      <c r="BF571" s="169">
        <v>0</v>
      </c>
      <c r="BG571" s="169">
        <v>0</v>
      </c>
      <c r="BH571" s="169">
        <v>0</v>
      </c>
      <c r="BI571" s="169">
        <v>0</v>
      </c>
      <c r="BJ571" s="169">
        <v>0</v>
      </c>
      <c r="BK571" s="169">
        <v>0</v>
      </c>
      <c r="BL571" s="169">
        <v>0</v>
      </c>
      <c r="BM571" s="169">
        <v>0</v>
      </c>
      <c r="BN571" s="169">
        <v>0</v>
      </c>
      <c r="BO571" s="169">
        <v>0</v>
      </c>
      <c r="BP571" s="169">
        <v>0</v>
      </c>
      <c r="BQ571" s="174">
        <v>0</v>
      </c>
    </row>
    <row r="572" spans="11:69" x14ac:dyDescent="0.25">
      <c r="K572" s="165" t="s">
        <v>315</v>
      </c>
      <c r="N572" s="57" t="s">
        <v>1213</v>
      </c>
      <c r="V572" s="57" t="s">
        <v>902</v>
      </c>
      <c r="W572" s="57" t="s">
        <v>1148</v>
      </c>
      <c r="X572" s="57">
        <v>421</v>
      </c>
      <c r="AB572" s="166" t="s">
        <v>378</v>
      </c>
      <c r="AC572" s="209">
        <v>220090299302</v>
      </c>
      <c r="AD572" s="210" t="s">
        <v>1214</v>
      </c>
      <c r="AE572" s="169">
        <v>119</v>
      </c>
      <c r="AF572" s="38">
        <v>2</v>
      </c>
      <c r="AG572" s="38">
        <v>0</v>
      </c>
      <c r="AH572" s="170">
        <v>0</v>
      </c>
      <c r="AI572" s="171">
        <v>0</v>
      </c>
      <c r="AJ572" s="172">
        <v>0</v>
      </c>
      <c r="AK572" s="151">
        <v>0</v>
      </c>
      <c r="AL572" s="172">
        <v>0</v>
      </c>
      <c r="AM572" s="211">
        <v>0</v>
      </c>
      <c r="AN572" s="171">
        <v>0</v>
      </c>
      <c r="AO572" s="170">
        <v>0</v>
      </c>
      <c r="AP572" s="170">
        <v>0</v>
      </c>
      <c r="AQ572" s="170">
        <v>0</v>
      </c>
      <c r="AR572" s="172">
        <v>0</v>
      </c>
      <c r="AS572" s="173">
        <v>0</v>
      </c>
      <c r="AT572" s="172">
        <v>0</v>
      </c>
      <c r="AU572" s="173">
        <v>0</v>
      </c>
      <c r="AV572" s="172">
        <v>0</v>
      </c>
      <c r="AW572" s="173">
        <v>0</v>
      </c>
      <c r="AX572" s="172">
        <v>0</v>
      </c>
      <c r="AY572" s="173">
        <v>0</v>
      </c>
      <c r="AZ572" s="172">
        <v>0</v>
      </c>
      <c r="BA572" s="173">
        <v>0</v>
      </c>
      <c r="BB572" s="172">
        <v>0</v>
      </c>
      <c r="BC572" s="173">
        <v>0</v>
      </c>
      <c r="BE572" s="169">
        <v>0</v>
      </c>
      <c r="BF572" s="169">
        <v>0</v>
      </c>
      <c r="BG572" s="169">
        <v>0</v>
      </c>
      <c r="BH572" s="169">
        <v>0</v>
      </c>
      <c r="BI572" s="169">
        <v>0</v>
      </c>
      <c r="BJ572" s="169">
        <v>0</v>
      </c>
      <c r="BK572" s="169">
        <v>0</v>
      </c>
      <c r="BL572" s="169">
        <v>0</v>
      </c>
      <c r="BM572" s="169">
        <v>0</v>
      </c>
      <c r="BN572" s="169">
        <v>0</v>
      </c>
      <c r="BO572" s="169">
        <v>0</v>
      </c>
      <c r="BP572" s="169">
        <v>0</v>
      </c>
      <c r="BQ572" s="174">
        <v>0</v>
      </c>
    </row>
    <row r="573" spans="11:69" x14ac:dyDescent="0.25">
      <c r="K573" s="165" t="s">
        <v>315</v>
      </c>
      <c r="N573" s="57" t="s">
        <v>1215</v>
      </c>
      <c r="V573" s="57" t="s">
        <v>902</v>
      </c>
      <c r="W573" s="57" t="s">
        <v>1148</v>
      </c>
      <c r="X573" s="57">
        <v>421</v>
      </c>
      <c r="AB573" s="166" t="s">
        <v>378</v>
      </c>
      <c r="AC573" s="209">
        <v>220090299700</v>
      </c>
      <c r="AD573" s="210" t="s">
        <v>1216</v>
      </c>
      <c r="AE573" s="169">
        <v>7451</v>
      </c>
      <c r="AF573" s="38">
        <v>750</v>
      </c>
      <c r="AG573" s="38">
        <v>0</v>
      </c>
      <c r="AH573" s="170">
        <v>0</v>
      </c>
      <c r="AI573" s="171">
        <v>0</v>
      </c>
      <c r="AJ573" s="172">
        <v>0</v>
      </c>
      <c r="AK573" s="151">
        <v>0</v>
      </c>
      <c r="AL573" s="172">
        <v>0</v>
      </c>
      <c r="AM573" s="211">
        <v>0</v>
      </c>
      <c r="AN573" s="171">
        <v>0</v>
      </c>
      <c r="AO573" s="170">
        <v>0</v>
      </c>
      <c r="AP573" s="170">
        <v>0</v>
      </c>
      <c r="AQ573" s="170">
        <v>0</v>
      </c>
      <c r="AR573" s="172">
        <v>0</v>
      </c>
      <c r="AS573" s="173">
        <v>0</v>
      </c>
      <c r="AT573" s="172">
        <v>0</v>
      </c>
      <c r="AU573" s="173">
        <v>0</v>
      </c>
      <c r="AV573" s="172">
        <v>0</v>
      </c>
      <c r="AW573" s="173">
        <v>0</v>
      </c>
      <c r="AX573" s="172">
        <v>0</v>
      </c>
      <c r="AY573" s="173">
        <v>0</v>
      </c>
      <c r="AZ573" s="172">
        <v>0</v>
      </c>
      <c r="BA573" s="173">
        <v>0</v>
      </c>
      <c r="BB573" s="172">
        <v>0</v>
      </c>
      <c r="BC573" s="173">
        <v>0</v>
      </c>
      <c r="BE573" s="169">
        <v>0</v>
      </c>
      <c r="BF573" s="169">
        <v>0</v>
      </c>
      <c r="BG573" s="169">
        <v>0</v>
      </c>
      <c r="BH573" s="169">
        <v>0</v>
      </c>
      <c r="BI573" s="169">
        <v>0</v>
      </c>
      <c r="BJ573" s="169">
        <v>0</v>
      </c>
      <c r="BK573" s="169">
        <v>0</v>
      </c>
      <c r="BL573" s="169">
        <v>0</v>
      </c>
      <c r="BM573" s="169">
        <v>0</v>
      </c>
      <c r="BN573" s="169">
        <v>0</v>
      </c>
      <c r="BO573" s="169">
        <v>0</v>
      </c>
      <c r="BP573" s="169">
        <v>0</v>
      </c>
      <c r="BQ573" s="174">
        <v>0</v>
      </c>
    </row>
    <row r="574" spans="11:69" x14ac:dyDescent="0.25">
      <c r="K574" s="165" t="s">
        <v>315</v>
      </c>
      <c r="N574" s="57" t="s">
        <v>1217</v>
      </c>
      <c r="V574" s="57" t="s">
        <v>902</v>
      </c>
      <c r="W574" s="57" t="s">
        <v>1148</v>
      </c>
      <c r="X574" s="57">
        <v>421</v>
      </c>
      <c r="AB574" s="166" t="s">
        <v>378</v>
      </c>
      <c r="AC574" s="209">
        <v>220090299710</v>
      </c>
      <c r="AD574" s="210" t="s">
        <v>1218</v>
      </c>
      <c r="AE574" s="169">
        <v>26157</v>
      </c>
      <c r="AF574" s="38">
        <v>7036</v>
      </c>
      <c r="AG574" s="38">
        <v>0</v>
      </c>
      <c r="AH574" s="170">
        <v>0</v>
      </c>
      <c r="AI574" s="171">
        <v>0</v>
      </c>
      <c r="AJ574" s="172">
        <v>0</v>
      </c>
      <c r="AK574" s="151">
        <v>0</v>
      </c>
      <c r="AL574" s="172">
        <v>0</v>
      </c>
      <c r="AM574" s="211">
        <v>0</v>
      </c>
      <c r="AN574" s="171">
        <v>0</v>
      </c>
      <c r="AO574" s="170">
        <v>0</v>
      </c>
      <c r="AP574" s="170">
        <v>0</v>
      </c>
      <c r="AQ574" s="170">
        <v>0</v>
      </c>
      <c r="AR574" s="172">
        <v>0</v>
      </c>
      <c r="AS574" s="173">
        <v>0</v>
      </c>
      <c r="AT574" s="172">
        <v>0</v>
      </c>
      <c r="AU574" s="173">
        <v>0</v>
      </c>
      <c r="AV574" s="172">
        <v>0</v>
      </c>
      <c r="AW574" s="173">
        <v>0</v>
      </c>
      <c r="AX574" s="172">
        <v>0</v>
      </c>
      <c r="AY574" s="173">
        <v>0</v>
      </c>
      <c r="AZ574" s="172">
        <v>0</v>
      </c>
      <c r="BA574" s="173">
        <v>0</v>
      </c>
      <c r="BB574" s="172">
        <v>0</v>
      </c>
      <c r="BC574" s="173">
        <v>0</v>
      </c>
      <c r="BE574" s="169">
        <v>0</v>
      </c>
      <c r="BF574" s="169">
        <v>0</v>
      </c>
      <c r="BG574" s="169">
        <v>0</v>
      </c>
      <c r="BH574" s="169">
        <v>0</v>
      </c>
      <c r="BI574" s="169">
        <v>0</v>
      </c>
      <c r="BJ574" s="169">
        <v>0</v>
      </c>
      <c r="BK574" s="169">
        <v>0</v>
      </c>
      <c r="BL574" s="169">
        <v>0</v>
      </c>
      <c r="BM574" s="169">
        <v>0</v>
      </c>
      <c r="BN574" s="169">
        <v>0</v>
      </c>
      <c r="BO574" s="169">
        <v>0</v>
      </c>
      <c r="BP574" s="169">
        <v>0</v>
      </c>
      <c r="BQ574" s="174">
        <v>0</v>
      </c>
    </row>
    <row r="575" spans="11:69" x14ac:dyDescent="0.25">
      <c r="K575" s="165" t="s">
        <v>315</v>
      </c>
      <c r="N575" s="57" t="s">
        <v>1219</v>
      </c>
      <c r="V575" s="57" t="s">
        <v>902</v>
      </c>
      <c r="W575" s="57" t="s">
        <v>1148</v>
      </c>
      <c r="X575" s="57">
        <v>421</v>
      </c>
      <c r="AB575" s="166" t="s">
        <v>378</v>
      </c>
      <c r="AC575" s="209">
        <v>220090299800</v>
      </c>
      <c r="AD575" s="210" t="s">
        <v>1220</v>
      </c>
      <c r="AE575" s="169">
        <v>3260</v>
      </c>
      <c r="AF575" s="38">
        <v>310</v>
      </c>
      <c r="AG575" s="38">
        <v>0</v>
      </c>
      <c r="AH575" s="170">
        <v>0</v>
      </c>
      <c r="AI575" s="171">
        <v>0</v>
      </c>
      <c r="AJ575" s="172">
        <v>0</v>
      </c>
      <c r="AK575" s="151">
        <v>0</v>
      </c>
      <c r="AL575" s="172">
        <v>0</v>
      </c>
      <c r="AM575" s="211">
        <v>0</v>
      </c>
      <c r="AN575" s="171">
        <v>0</v>
      </c>
      <c r="AO575" s="170">
        <v>0</v>
      </c>
      <c r="AP575" s="170">
        <v>0</v>
      </c>
      <c r="AQ575" s="170">
        <v>0</v>
      </c>
      <c r="AR575" s="172">
        <v>0</v>
      </c>
      <c r="AS575" s="173">
        <v>0</v>
      </c>
      <c r="AT575" s="172">
        <v>0</v>
      </c>
      <c r="AU575" s="173">
        <v>0</v>
      </c>
      <c r="AV575" s="172">
        <v>0</v>
      </c>
      <c r="AW575" s="173">
        <v>0</v>
      </c>
      <c r="AX575" s="172">
        <v>0</v>
      </c>
      <c r="AY575" s="173">
        <v>0</v>
      </c>
      <c r="AZ575" s="172">
        <v>0</v>
      </c>
      <c r="BA575" s="173">
        <v>0</v>
      </c>
      <c r="BB575" s="172">
        <v>0</v>
      </c>
      <c r="BC575" s="173">
        <v>0</v>
      </c>
      <c r="BE575" s="169">
        <v>0</v>
      </c>
      <c r="BF575" s="169">
        <v>0</v>
      </c>
      <c r="BG575" s="169">
        <v>0</v>
      </c>
      <c r="BH575" s="169">
        <v>0</v>
      </c>
      <c r="BI575" s="169">
        <v>0</v>
      </c>
      <c r="BJ575" s="169">
        <v>0</v>
      </c>
      <c r="BK575" s="169">
        <v>0</v>
      </c>
      <c r="BL575" s="169">
        <v>0</v>
      </c>
      <c r="BM575" s="169">
        <v>0</v>
      </c>
      <c r="BN575" s="169">
        <v>0</v>
      </c>
      <c r="BO575" s="169">
        <v>0</v>
      </c>
      <c r="BP575" s="169">
        <v>0</v>
      </c>
      <c r="BQ575" s="174">
        <v>0</v>
      </c>
    </row>
    <row r="576" spans="11:69" x14ac:dyDescent="0.25">
      <c r="K576" s="165" t="s">
        <v>315</v>
      </c>
      <c r="N576" s="57" t="s">
        <v>1221</v>
      </c>
      <c r="V576" s="57" t="s">
        <v>902</v>
      </c>
      <c r="W576" s="57" t="s">
        <v>1148</v>
      </c>
      <c r="X576" s="57">
        <v>421</v>
      </c>
      <c r="AB576" s="166" t="s">
        <v>378</v>
      </c>
      <c r="AC576" s="209">
        <v>220090299900</v>
      </c>
      <c r="AD576" s="210" t="s">
        <v>1222</v>
      </c>
      <c r="AE576" s="169">
        <v>1004315.6</v>
      </c>
      <c r="AF576" s="38">
        <v>86946.01</v>
      </c>
      <c r="AG576" s="38">
        <v>0</v>
      </c>
      <c r="AH576" s="170">
        <v>0</v>
      </c>
      <c r="AI576" s="171">
        <v>0</v>
      </c>
      <c r="AJ576" s="172">
        <v>0</v>
      </c>
      <c r="AK576" s="151">
        <v>0</v>
      </c>
      <c r="AL576" s="172">
        <v>0</v>
      </c>
      <c r="AM576" s="211">
        <v>0</v>
      </c>
      <c r="AN576" s="171">
        <v>0</v>
      </c>
      <c r="AO576" s="170">
        <v>0</v>
      </c>
      <c r="AP576" s="170">
        <v>0</v>
      </c>
      <c r="AQ576" s="170">
        <v>0</v>
      </c>
      <c r="AR576" s="172">
        <v>0</v>
      </c>
      <c r="AS576" s="173">
        <v>0</v>
      </c>
      <c r="AT576" s="172">
        <v>0</v>
      </c>
      <c r="AU576" s="173">
        <v>0</v>
      </c>
      <c r="AV576" s="172">
        <v>0</v>
      </c>
      <c r="AW576" s="173">
        <v>0</v>
      </c>
      <c r="AX576" s="172">
        <v>0</v>
      </c>
      <c r="AY576" s="173">
        <v>0</v>
      </c>
      <c r="AZ576" s="172">
        <v>0</v>
      </c>
      <c r="BA576" s="173">
        <v>0</v>
      </c>
      <c r="BB576" s="172">
        <v>0</v>
      </c>
      <c r="BC576" s="173">
        <v>0</v>
      </c>
      <c r="BE576" s="169">
        <v>0</v>
      </c>
      <c r="BF576" s="169">
        <v>0</v>
      </c>
      <c r="BG576" s="169">
        <v>0</v>
      </c>
      <c r="BH576" s="169">
        <v>0</v>
      </c>
      <c r="BI576" s="169">
        <v>0</v>
      </c>
      <c r="BJ576" s="169">
        <v>0</v>
      </c>
      <c r="BK576" s="169">
        <v>0</v>
      </c>
      <c r="BL576" s="169">
        <v>0</v>
      </c>
      <c r="BM576" s="169">
        <v>0</v>
      </c>
      <c r="BN576" s="169">
        <v>0</v>
      </c>
      <c r="BO576" s="169">
        <v>0</v>
      </c>
      <c r="BP576" s="169">
        <v>0</v>
      </c>
      <c r="BQ576" s="174">
        <v>0</v>
      </c>
    </row>
    <row r="577" spans="2:96" x14ac:dyDescent="0.25">
      <c r="K577" s="165" t="s">
        <v>315</v>
      </c>
      <c r="N577" s="57" t="s">
        <v>1223</v>
      </c>
      <c r="V577" s="57" t="s">
        <v>902</v>
      </c>
      <c r="W577" s="57" t="s">
        <v>1148</v>
      </c>
      <c r="X577" s="57">
        <v>421</v>
      </c>
      <c r="AB577" s="166" t="s">
        <v>378</v>
      </c>
      <c r="AC577" s="209">
        <v>220090299990</v>
      </c>
      <c r="AD577" s="210" t="s">
        <v>1224</v>
      </c>
      <c r="AE577" s="169">
        <v>2498</v>
      </c>
      <c r="AF577" s="38">
        <v>150</v>
      </c>
      <c r="AG577" s="38">
        <v>0</v>
      </c>
      <c r="AH577" s="170">
        <v>0</v>
      </c>
      <c r="AI577" s="171">
        <v>0</v>
      </c>
      <c r="AJ577" s="172">
        <v>0</v>
      </c>
      <c r="AK577" s="151">
        <v>0</v>
      </c>
      <c r="AL577" s="172">
        <v>0</v>
      </c>
      <c r="AM577" s="211">
        <v>0</v>
      </c>
      <c r="AN577" s="171">
        <v>0</v>
      </c>
      <c r="AO577" s="170">
        <v>0</v>
      </c>
      <c r="AP577" s="170">
        <v>0</v>
      </c>
      <c r="AQ577" s="170">
        <v>0</v>
      </c>
      <c r="AR577" s="172">
        <v>0</v>
      </c>
      <c r="AS577" s="173">
        <v>0</v>
      </c>
      <c r="AT577" s="172">
        <v>0</v>
      </c>
      <c r="AU577" s="173">
        <v>0</v>
      </c>
      <c r="AV577" s="172">
        <v>0</v>
      </c>
      <c r="AW577" s="173">
        <v>0</v>
      </c>
      <c r="AX577" s="172">
        <v>0</v>
      </c>
      <c r="AY577" s="173">
        <v>0</v>
      </c>
      <c r="AZ577" s="172">
        <v>0</v>
      </c>
      <c r="BA577" s="173">
        <v>0</v>
      </c>
      <c r="BB577" s="172">
        <v>0</v>
      </c>
      <c r="BC577" s="173">
        <v>0</v>
      </c>
      <c r="BE577" s="169">
        <v>0</v>
      </c>
      <c r="BF577" s="169">
        <v>0</v>
      </c>
      <c r="BG577" s="169">
        <v>0</v>
      </c>
      <c r="BH577" s="169">
        <v>0</v>
      </c>
      <c r="BI577" s="169">
        <v>0</v>
      </c>
      <c r="BJ577" s="169">
        <v>0</v>
      </c>
      <c r="BK577" s="169">
        <v>0</v>
      </c>
      <c r="BL577" s="169">
        <v>0</v>
      </c>
      <c r="BM577" s="169">
        <v>0</v>
      </c>
      <c r="BN577" s="169">
        <v>0</v>
      </c>
      <c r="BO577" s="169">
        <v>0</v>
      </c>
      <c r="BP577" s="169">
        <v>0</v>
      </c>
      <c r="BQ577" s="174">
        <v>0</v>
      </c>
    </row>
    <row r="578" spans="2:96" x14ac:dyDescent="0.25">
      <c r="K578" s="165" t="s">
        <v>315</v>
      </c>
      <c r="N578" s="57" t="s">
        <v>1225</v>
      </c>
      <c r="V578" s="57" t="s">
        <v>902</v>
      </c>
      <c r="W578" s="57" t="s">
        <v>1148</v>
      </c>
      <c r="X578" s="57">
        <v>421</v>
      </c>
      <c r="AB578" s="166" t="s">
        <v>378</v>
      </c>
      <c r="AC578" s="209">
        <v>220099822127</v>
      </c>
      <c r="AD578" s="210" t="s">
        <v>1226</v>
      </c>
      <c r="AE578" s="169">
        <v>0.70833333333333304</v>
      </c>
      <c r="AF578" s="38">
        <v>0.33333333333333298</v>
      </c>
      <c r="AG578" s="38">
        <v>0</v>
      </c>
      <c r="AH578" s="170">
        <v>0</v>
      </c>
      <c r="AI578" s="171">
        <v>0</v>
      </c>
      <c r="AJ578" s="172">
        <v>0</v>
      </c>
      <c r="AK578" s="151">
        <v>0</v>
      </c>
      <c r="AL578" s="172">
        <v>0</v>
      </c>
      <c r="AM578" s="211">
        <v>0</v>
      </c>
      <c r="AN578" s="171">
        <v>0</v>
      </c>
      <c r="AO578" s="170">
        <v>0</v>
      </c>
      <c r="AP578" s="170">
        <v>0</v>
      </c>
      <c r="AQ578" s="170">
        <v>0</v>
      </c>
      <c r="AR578" s="172">
        <v>0</v>
      </c>
      <c r="AS578" s="173">
        <v>0</v>
      </c>
      <c r="AT578" s="172">
        <v>0</v>
      </c>
      <c r="AU578" s="173">
        <v>0</v>
      </c>
      <c r="AV578" s="172">
        <v>0</v>
      </c>
      <c r="AW578" s="173">
        <v>0</v>
      </c>
      <c r="AX578" s="172">
        <v>0</v>
      </c>
      <c r="AY578" s="173">
        <v>0</v>
      </c>
      <c r="AZ578" s="172">
        <v>0</v>
      </c>
      <c r="BA578" s="173">
        <v>0</v>
      </c>
      <c r="BB578" s="172">
        <v>0</v>
      </c>
      <c r="BC578" s="173">
        <v>0</v>
      </c>
      <c r="BE578" s="169">
        <v>0</v>
      </c>
      <c r="BF578" s="169">
        <v>0</v>
      </c>
      <c r="BG578" s="169">
        <v>0</v>
      </c>
      <c r="BH578" s="169">
        <v>0</v>
      </c>
      <c r="BI578" s="169">
        <v>0</v>
      </c>
      <c r="BJ578" s="169">
        <v>0</v>
      </c>
      <c r="BK578" s="169">
        <v>0</v>
      </c>
      <c r="BL578" s="169">
        <v>0</v>
      </c>
      <c r="BM578" s="169">
        <v>0</v>
      </c>
      <c r="BN578" s="169">
        <v>0</v>
      </c>
      <c r="BO578" s="169">
        <v>0</v>
      </c>
      <c r="BP578" s="169">
        <v>0</v>
      </c>
      <c r="BQ578" s="174">
        <v>0</v>
      </c>
    </row>
    <row r="579" spans="2:96" x14ac:dyDescent="0.25">
      <c r="K579" s="165" t="s">
        <v>315</v>
      </c>
      <c r="N579" s="57" t="s">
        <v>1227</v>
      </c>
      <c r="V579" s="57" t="s">
        <v>902</v>
      </c>
      <c r="W579" s="57" t="s">
        <v>1148</v>
      </c>
      <c r="X579" s="57">
        <v>421</v>
      </c>
      <c r="AB579" s="166" t="s">
        <v>378</v>
      </c>
      <c r="AC579" s="209">
        <v>220099822306</v>
      </c>
      <c r="AD579" s="210" t="s">
        <v>1157</v>
      </c>
      <c r="AE579" s="169">
        <v>4109.5</v>
      </c>
      <c r="AF579" s="38">
        <v>545</v>
      </c>
      <c r="AG579" s="38">
        <v>0</v>
      </c>
      <c r="AH579" s="170">
        <v>0</v>
      </c>
      <c r="AI579" s="171">
        <v>0</v>
      </c>
      <c r="AJ579" s="172">
        <v>0</v>
      </c>
      <c r="AK579" s="151">
        <v>0</v>
      </c>
      <c r="AL579" s="172">
        <v>0</v>
      </c>
      <c r="AM579" s="211">
        <v>0</v>
      </c>
      <c r="AN579" s="171">
        <v>0</v>
      </c>
      <c r="AO579" s="170">
        <v>0</v>
      </c>
      <c r="AP579" s="170">
        <v>0</v>
      </c>
      <c r="AQ579" s="170">
        <v>0</v>
      </c>
      <c r="AR579" s="172">
        <v>0</v>
      </c>
      <c r="AS579" s="173">
        <v>0</v>
      </c>
      <c r="AT579" s="172">
        <v>0</v>
      </c>
      <c r="AU579" s="173">
        <v>0</v>
      </c>
      <c r="AV579" s="172">
        <v>0</v>
      </c>
      <c r="AW579" s="173">
        <v>0</v>
      </c>
      <c r="AX579" s="172">
        <v>0</v>
      </c>
      <c r="AY579" s="173">
        <v>0</v>
      </c>
      <c r="AZ579" s="172">
        <v>0</v>
      </c>
      <c r="BA579" s="173">
        <v>0</v>
      </c>
      <c r="BB579" s="172">
        <v>0</v>
      </c>
      <c r="BC579" s="173">
        <v>0</v>
      </c>
      <c r="BE579" s="169">
        <v>0</v>
      </c>
      <c r="BF579" s="169">
        <v>0</v>
      </c>
      <c r="BG579" s="169">
        <v>0</v>
      </c>
      <c r="BH579" s="169">
        <v>0</v>
      </c>
      <c r="BI579" s="169">
        <v>0</v>
      </c>
      <c r="BJ579" s="169">
        <v>0</v>
      </c>
      <c r="BK579" s="169">
        <v>0</v>
      </c>
      <c r="BL579" s="169">
        <v>0</v>
      </c>
      <c r="BM579" s="169">
        <v>0</v>
      </c>
      <c r="BN579" s="169">
        <v>0</v>
      </c>
      <c r="BO579" s="169">
        <v>0</v>
      </c>
      <c r="BP579" s="169">
        <v>0</v>
      </c>
      <c r="BQ579" s="174">
        <v>0</v>
      </c>
    </row>
    <row r="580" spans="2:96" x14ac:dyDescent="0.25">
      <c r="K580" s="165" t="s">
        <v>315</v>
      </c>
      <c r="N580" s="57" t="s">
        <v>1228</v>
      </c>
      <c r="V580" s="57" t="s">
        <v>902</v>
      </c>
      <c r="W580" s="57" t="s">
        <v>1148</v>
      </c>
      <c r="X580" s="57">
        <v>421</v>
      </c>
      <c r="AB580" s="166" t="s">
        <v>378</v>
      </c>
      <c r="AC580" s="209">
        <v>220099822340</v>
      </c>
      <c r="AD580" s="210" t="s">
        <v>874</v>
      </c>
      <c r="AE580" s="169">
        <v>528</v>
      </c>
      <c r="AF580" s="38">
        <v>69</v>
      </c>
      <c r="AG580" s="38">
        <v>0</v>
      </c>
      <c r="AH580" s="170">
        <v>0</v>
      </c>
      <c r="AI580" s="171">
        <v>0</v>
      </c>
      <c r="AJ580" s="172">
        <v>0</v>
      </c>
      <c r="AK580" s="151">
        <v>0</v>
      </c>
      <c r="AL580" s="172">
        <v>0</v>
      </c>
      <c r="AM580" s="211">
        <v>0</v>
      </c>
      <c r="AN580" s="171">
        <v>0</v>
      </c>
      <c r="AO580" s="170">
        <v>0</v>
      </c>
      <c r="AP580" s="170">
        <v>0</v>
      </c>
      <c r="AQ580" s="170">
        <v>0</v>
      </c>
      <c r="AR580" s="172">
        <v>0</v>
      </c>
      <c r="AS580" s="173">
        <v>0</v>
      </c>
      <c r="AT580" s="172">
        <v>0</v>
      </c>
      <c r="AU580" s="173">
        <v>0</v>
      </c>
      <c r="AV580" s="172">
        <v>0</v>
      </c>
      <c r="AW580" s="173">
        <v>0</v>
      </c>
      <c r="AX580" s="172">
        <v>0</v>
      </c>
      <c r="AY580" s="173">
        <v>0</v>
      </c>
      <c r="AZ580" s="172">
        <v>0</v>
      </c>
      <c r="BA580" s="173">
        <v>0</v>
      </c>
      <c r="BB580" s="172">
        <v>0</v>
      </c>
      <c r="BC580" s="173">
        <v>0</v>
      </c>
      <c r="BE580" s="169">
        <v>0</v>
      </c>
      <c r="BF580" s="169">
        <v>0</v>
      </c>
      <c r="BG580" s="169">
        <v>0</v>
      </c>
      <c r="BH580" s="169">
        <v>0</v>
      </c>
      <c r="BI580" s="169">
        <v>0</v>
      </c>
      <c r="BJ580" s="169">
        <v>0</v>
      </c>
      <c r="BK580" s="169">
        <v>0</v>
      </c>
      <c r="BL580" s="169">
        <v>0</v>
      </c>
      <c r="BM580" s="169">
        <v>0</v>
      </c>
      <c r="BN580" s="169">
        <v>0</v>
      </c>
      <c r="BO580" s="169">
        <v>0</v>
      </c>
      <c r="BP580" s="169">
        <v>0</v>
      </c>
      <c r="BQ580" s="174">
        <v>0</v>
      </c>
    </row>
    <row r="581" spans="2:96" x14ac:dyDescent="0.25">
      <c r="K581" s="165" t="s">
        <v>315</v>
      </c>
      <c r="N581" s="57" t="s">
        <v>1229</v>
      </c>
      <c r="V581" s="57" t="s">
        <v>902</v>
      </c>
      <c r="W581" s="57" t="s">
        <v>1148</v>
      </c>
      <c r="X581" s="57">
        <v>421</v>
      </c>
      <c r="AB581" s="166" t="s">
        <v>378</v>
      </c>
      <c r="AC581" s="209">
        <v>220099999200</v>
      </c>
      <c r="AD581" s="210" t="s">
        <v>1230</v>
      </c>
      <c r="AE581" s="169">
        <v>340</v>
      </c>
      <c r="AF581" s="38">
        <v>42</v>
      </c>
      <c r="AG581" s="38">
        <v>0</v>
      </c>
      <c r="AH581" s="170">
        <v>0</v>
      </c>
      <c r="AI581" s="171">
        <v>0</v>
      </c>
      <c r="AJ581" s="172">
        <v>0</v>
      </c>
      <c r="AK581" s="151">
        <v>0</v>
      </c>
      <c r="AL581" s="172">
        <v>0</v>
      </c>
      <c r="AM581" s="211">
        <v>0</v>
      </c>
      <c r="AN581" s="171">
        <v>0</v>
      </c>
      <c r="AO581" s="170">
        <v>0</v>
      </c>
      <c r="AP581" s="170">
        <v>0</v>
      </c>
      <c r="AQ581" s="170">
        <v>0</v>
      </c>
      <c r="AR581" s="172">
        <v>0</v>
      </c>
      <c r="AS581" s="173">
        <v>0</v>
      </c>
      <c r="AT581" s="172">
        <v>0</v>
      </c>
      <c r="AU581" s="173">
        <v>0</v>
      </c>
      <c r="AV581" s="172">
        <v>0</v>
      </c>
      <c r="AW581" s="173">
        <v>0</v>
      </c>
      <c r="AX581" s="172">
        <v>0</v>
      </c>
      <c r="AY581" s="173">
        <v>0</v>
      </c>
      <c r="AZ581" s="172">
        <v>0</v>
      </c>
      <c r="BA581" s="173">
        <v>0</v>
      </c>
      <c r="BB581" s="172">
        <v>0</v>
      </c>
      <c r="BC581" s="173">
        <v>0</v>
      </c>
      <c r="BE581" s="169">
        <v>0</v>
      </c>
      <c r="BF581" s="169">
        <v>0</v>
      </c>
      <c r="BG581" s="169">
        <v>0</v>
      </c>
      <c r="BH581" s="169">
        <v>0</v>
      </c>
      <c r="BI581" s="169">
        <v>0</v>
      </c>
      <c r="BJ581" s="169">
        <v>0</v>
      </c>
      <c r="BK581" s="169">
        <v>0</v>
      </c>
      <c r="BL581" s="169">
        <v>0</v>
      </c>
      <c r="BM581" s="169">
        <v>0</v>
      </c>
      <c r="BN581" s="169">
        <v>0</v>
      </c>
      <c r="BO581" s="169">
        <v>0</v>
      </c>
      <c r="BP581" s="169">
        <v>0</v>
      </c>
      <c r="BQ581" s="174">
        <v>0</v>
      </c>
    </row>
    <row r="582" spans="2:96" x14ac:dyDescent="0.25">
      <c r="K582" s="165" t="s">
        <v>315</v>
      </c>
      <c r="N582" s="57" t="s">
        <v>1231</v>
      </c>
      <c r="V582" s="57" t="s">
        <v>902</v>
      </c>
      <c r="W582" s="57" t="s">
        <v>1148</v>
      </c>
      <c r="X582" s="57">
        <v>421</v>
      </c>
      <c r="AB582" s="166" t="s">
        <v>378</v>
      </c>
      <c r="AC582" s="209">
        <v>220099999221</v>
      </c>
      <c r="AD582" s="210" t="s">
        <v>1232</v>
      </c>
      <c r="AE582" s="169">
        <v>77367</v>
      </c>
      <c r="AF582" s="38">
        <v>8765</v>
      </c>
      <c r="AG582" s="38">
        <v>0</v>
      </c>
      <c r="AH582" s="170">
        <v>0</v>
      </c>
      <c r="AI582" s="171">
        <v>0</v>
      </c>
      <c r="AJ582" s="172">
        <v>0</v>
      </c>
      <c r="AK582" s="151">
        <v>0</v>
      </c>
      <c r="AL582" s="172">
        <v>0</v>
      </c>
      <c r="AM582" s="211">
        <v>0</v>
      </c>
      <c r="AN582" s="171">
        <v>0</v>
      </c>
      <c r="AO582" s="170">
        <v>0</v>
      </c>
      <c r="AP582" s="170">
        <v>0</v>
      </c>
      <c r="AQ582" s="170">
        <v>0</v>
      </c>
      <c r="AR582" s="172">
        <v>0</v>
      </c>
      <c r="AS582" s="173">
        <v>0</v>
      </c>
      <c r="AT582" s="172">
        <v>0</v>
      </c>
      <c r="AU582" s="173">
        <v>0</v>
      </c>
      <c r="AV582" s="172">
        <v>0</v>
      </c>
      <c r="AW582" s="173">
        <v>0</v>
      </c>
      <c r="AX582" s="172">
        <v>0</v>
      </c>
      <c r="AY582" s="173">
        <v>0</v>
      </c>
      <c r="AZ582" s="172">
        <v>0</v>
      </c>
      <c r="BA582" s="173">
        <v>0</v>
      </c>
      <c r="BB582" s="172">
        <v>0</v>
      </c>
      <c r="BC582" s="173">
        <v>0</v>
      </c>
      <c r="BE582" s="169">
        <v>0</v>
      </c>
      <c r="BF582" s="169">
        <v>0</v>
      </c>
      <c r="BG582" s="169">
        <v>0</v>
      </c>
      <c r="BH582" s="169">
        <v>0</v>
      </c>
      <c r="BI582" s="169">
        <v>0</v>
      </c>
      <c r="BJ582" s="169">
        <v>0</v>
      </c>
      <c r="BK582" s="169">
        <v>0</v>
      </c>
      <c r="BL582" s="169">
        <v>0</v>
      </c>
      <c r="BM582" s="169">
        <v>0</v>
      </c>
      <c r="BN582" s="169">
        <v>0</v>
      </c>
      <c r="BO582" s="169">
        <v>0</v>
      </c>
      <c r="BP582" s="169">
        <v>0</v>
      </c>
      <c r="BQ582" s="174">
        <v>0</v>
      </c>
    </row>
    <row r="583" spans="2:96" x14ac:dyDescent="0.25">
      <c r="K583" s="165" t="s">
        <v>315</v>
      </c>
      <c r="N583" s="57" t="s">
        <v>1233</v>
      </c>
      <c r="V583" s="57" t="s">
        <v>902</v>
      </c>
      <c r="W583" s="57" t="s">
        <v>1148</v>
      </c>
      <c r="X583" s="57">
        <v>421</v>
      </c>
      <c r="AB583" s="166" t="s">
        <v>378</v>
      </c>
      <c r="AC583" s="209">
        <v>220099999910</v>
      </c>
      <c r="AD583" s="210" t="s">
        <v>1234</v>
      </c>
      <c r="AE583" s="169">
        <v>602.52</v>
      </c>
      <c r="AF583" s="38">
        <v>611.28</v>
      </c>
      <c r="AG583" s="38">
        <v>590.09999999999991</v>
      </c>
      <c r="AH583" s="170">
        <v>618.41349397517786</v>
      </c>
      <c r="AI583" s="171">
        <v>186</v>
      </c>
      <c r="AJ583" s="172">
        <v>558</v>
      </c>
      <c r="AK583" s="151">
        <v>490.92000000000007</v>
      </c>
      <c r="AL583" s="172">
        <v>589.10400000000004</v>
      </c>
      <c r="AM583" s="211">
        <v>516.15614455999992</v>
      </c>
      <c r="AN583" s="171">
        <v>593.17734941517801</v>
      </c>
      <c r="AO583" s="170">
        <v>573.72</v>
      </c>
      <c r="AP583" s="170">
        <v>562.42857143000003</v>
      </c>
      <c r="AQ583" s="170">
        <v>562.42857142999992</v>
      </c>
      <c r="AR583" s="172">
        <v>4.4285714299999199</v>
      </c>
      <c r="AS583" s="173">
        <v>7.9365079390679577E-3</v>
      </c>
      <c r="AT583" s="172">
        <v>-55.984922545177938</v>
      </c>
      <c r="AU583" s="173">
        <v>-9.0529917426777698E-2</v>
      </c>
      <c r="AV583" s="172">
        <v>-27.671428569999989</v>
      </c>
      <c r="AW583" s="173">
        <v>-4.6892778461277741E-2</v>
      </c>
      <c r="AX583" s="172">
        <v>4.4285714300000336</v>
      </c>
      <c r="AY583" s="173">
        <v>7.9365079390681607E-3</v>
      </c>
      <c r="AZ583" s="172">
        <v>-55.984922545177824</v>
      </c>
      <c r="BA583" s="173">
        <v>-9.0529917426777518E-2</v>
      </c>
      <c r="BB583" s="172">
        <v>-1.1368683772161603E-13</v>
      </c>
      <c r="BC583" s="173">
        <v>-2.0213560173972334E-16</v>
      </c>
      <c r="BE583" s="169">
        <v>50.928571429999998</v>
      </c>
      <c r="BF583" s="169">
        <v>44.285714290000001</v>
      </c>
      <c r="BG583" s="169">
        <v>46.5</v>
      </c>
      <c r="BH583" s="169">
        <v>46.5</v>
      </c>
      <c r="BI583" s="169">
        <v>44.285714290000001</v>
      </c>
      <c r="BJ583" s="169">
        <v>46.5</v>
      </c>
      <c r="BK583" s="169">
        <v>48.714285709999999</v>
      </c>
      <c r="BL583" s="169">
        <v>46.5</v>
      </c>
      <c r="BM583" s="169">
        <v>46.5</v>
      </c>
      <c r="BN583" s="169">
        <v>48.714285709999999</v>
      </c>
      <c r="BO583" s="169">
        <v>46.5</v>
      </c>
      <c r="BP583" s="169">
        <v>46.499999999999901</v>
      </c>
      <c r="BQ583" s="174">
        <v>562.42857142999992</v>
      </c>
    </row>
    <row r="584" spans="2:96" ht="18.75" hidden="1" x14ac:dyDescent="0.3">
      <c r="B584" s="150" t="s">
        <v>305</v>
      </c>
      <c r="C584" s="150" t="s">
        <v>305</v>
      </c>
      <c r="J584" s="150" t="s">
        <v>305</v>
      </c>
      <c r="K584" s="165" t="s">
        <v>308</v>
      </c>
      <c r="N584" s="57" t="s">
        <v>310</v>
      </c>
      <c r="AC584" s="175"/>
      <c r="AD584" s="195"/>
      <c r="AE584" s="38"/>
      <c r="AI584" s="193"/>
      <c r="AS584" s="57"/>
      <c r="AU584" s="57"/>
      <c r="AW584" s="57"/>
      <c r="AY584" s="57"/>
      <c r="BA584" s="57"/>
      <c r="BB584" s="57"/>
      <c r="BC584" s="57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196"/>
    </row>
    <row r="585" spans="2:96" ht="17.25" x14ac:dyDescent="0.3">
      <c r="K585" s="165" t="s">
        <v>312</v>
      </c>
      <c r="V585" s="57" t="s">
        <v>902</v>
      </c>
      <c r="W585" s="57" t="s">
        <v>1148</v>
      </c>
      <c r="AB585" s="166" t="s">
        <v>378</v>
      </c>
      <c r="AC585" s="197" t="s">
        <v>1235</v>
      </c>
      <c r="AD585" s="168"/>
      <c r="AE585" s="198">
        <v>1638165026.3283329</v>
      </c>
      <c r="AF585" s="198">
        <v>2195703299.32829</v>
      </c>
      <c r="AG585" s="198">
        <v>2604524969.5276961</v>
      </c>
      <c r="AH585" s="199">
        <v>938536.21930142422</v>
      </c>
      <c r="AI585" s="200">
        <v>454426322.38219649</v>
      </c>
      <c r="AJ585" s="199">
        <v>1363278967.1465895</v>
      </c>
      <c r="AK585" s="200">
        <v>1762403576.1830111</v>
      </c>
      <c r="AL585" s="199">
        <v>2114884291.4196131</v>
      </c>
      <c r="AM585" s="200">
        <v>783345.25071868021</v>
      </c>
      <c r="AN585" s="200">
        <v>1762558767.1515937</v>
      </c>
      <c r="AO585" s="199">
        <v>1941887393.4719956</v>
      </c>
      <c r="AP585" s="199">
        <v>992825.53747143969</v>
      </c>
      <c r="AQ585" s="199">
        <v>992825.9863714393</v>
      </c>
      <c r="AR585" s="199">
        <v>-1362286141.160218</v>
      </c>
      <c r="AS585" s="201">
        <v>-0.99927173673892322</v>
      </c>
      <c r="AT585" s="199">
        <v>54289.767070015077</v>
      </c>
      <c r="AU585" s="201">
        <v>5.784514859791378E-2</v>
      </c>
      <c r="AV585" s="199">
        <v>-2603532143.5413246</v>
      </c>
      <c r="AW585" s="201">
        <v>-0.99961880726889263</v>
      </c>
      <c r="AX585" s="199">
        <v>-1362286141.609118</v>
      </c>
      <c r="AY585" s="201">
        <v>-0.99927173706820283</v>
      </c>
      <c r="AZ585" s="199">
        <v>54289.318170015467</v>
      </c>
      <c r="BA585" s="201">
        <v>5.784467029991059E-2</v>
      </c>
      <c r="BB585" s="199">
        <v>0.44889999961014837</v>
      </c>
      <c r="BC585" s="201">
        <v>4.5214388899929129E-7</v>
      </c>
      <c r="BE585" s="198">
        <v>89901.525047400006</v>
      </c>
      <c r="BF585" s="198">
        <v>78175.23917048001</v>
      </c>
      <c r="BG585" s="198">
        <v>82084.001129440003</v>
      </c>
      <c r="BH585" s="198">
        <v>82084.45002944005</v>
      </c>
      <c r="BI585" s="198">
        <v>78175.23917048001</v>
      </c>
      <c r="BJ585" s="198">
        <v>82084.001129440003</v>
      </c>
      <c r="BK585" s="198">
        <v>85992.763088449996</v>
      </c>
      <c r="BL585" s="198">
        <v>82084.001129440003</v>
      </c>
      <c r="BM585" s="198">
        <v>82084.001129440003</v>
      </c>
      <c r="BN585" s="198">
        <v>85992.763088449996</v>
      </c>
      <c r="BO585" s="198">
        <v>82084.001129440003</v>
      </c>
      <c r="BP585" s="198">
        <v>82084.001129539713</v>
      </c>
      <c r="BQ585" s="202">
        <v>992825.9863714393</v>
      </c>
    </row>
    <row r="586" spans="2:96" ht="18.75" x14ac:dyDescent="0.3">
      <c r="K586" s="165" t="s">
        <v>312</v>
      </c>
      <c r="AC586" s="175"/>
      <c r="AD586" s="203"/>
      <c r="AE586" s="204"/>
      <c r="AI586" s="205"/>
      <c r="AS586" s="57"/>
      <c r="AU586" s="57"/>
      <c r="AW586" s="57"/>
      <c r="AY586" s="57"/>
      <c r="BA586" s="57"/>
      <c r="BB586" s="57"/>
      <c r="BC586" s="57"/>
      <c r="BE586" s="204"/>
      <c r="BF586" s="204"/>
      <c r="BG586" s="204"/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6"/>
    </row>
    <row r="587" spans="2:96" ht="18.75" x14ac:dyDescent="0.3">
      <c r="K587" s="165" t="s">
        <v>312</v>
      </c>
      <c r="M587" s="57" t="s">
        <v>1236</v>
      </c>
      <c r="N587" s="57" t="s">
        <v>1237</v>
      </c>
      <c r="V587" s="57" t="s">
        <v>902</v>
      </c>
      <c r="W587" s="57" t="s">
        <v>1238</v>
      </c>
      <c r="X587" s="57">
        <v>422</v>
      </c>
      <c r="AB587" s="166" t="s">
        <v>378</v>
      </c>
      <c r="AC587" s="192" t="s">
        <v>1239</v>
      </c>
      <c r="AD587" s="168"/>
      <c r="AE587" s="63"/>
      <c r="AI587" s="193"/>
      <c r="AS587" s="57"/>
      <c r="AU587" s="57"/>
      <c r="AW587" s="57"/>
      <c r="AY587" s="57"/>
      <c r="BA587" s="57"/>
      <c r="BB587" s="57"/>
      <c r="BC587" s="57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194"/>
      <c r="BS587" s="57">
        <v>957794875.34000003</v>
      </c>
      <c r="BT587" s="57">
        <v>736918635.5</v>
      </c>
      <c r="BU587" s="57">
        <v>821405671.91999996</v>
      </c>
      <c r="BV587" s="57">
        <v>1119447.9774811352</v>
      </c>
      <c r="BW587" s="57">
        <v>136713846.88999999</v>
      </c>
      <c r="BX587" s="57">
        <v>410141540.66999996</v>
      </c>
      <c r="BY587" s="57">
        <v>521283602.27999997</v>
      </c>
      <c r="BZ587" s="57">
        <v>625540322.73600006</v>
      </c>
      <c r="CA587" s="57">
        <v>935381.42649888596</v>
      </c>
      <c r="CB587" s="57">
        <v>521467668.83098221</v>
      </c>
      <c r="CC587" s="57">
        <v>579376793.24571419</v>
      </c>
      <c r="CD587" s="57">
        <v>1235350.1369918198</v>
      </c>
      <c r="CE587" s="57">
        <v>1235350.1369918198</v>
      </c>
      <c r="CG587" s="57">
        <v>109198.65349283897</v>
      </c>
      <c r="CH587" s="57">
        <v>102919.79551077657</v>
      </c>
      <c r="CI587" s="57">
        <v>103835.9355126382</v>
      </c>
      <c r="CJ587" s="57">
        <v>96014.674174430998</v>
      </c>
      <c r="CK587" s="57">
        <v>94954.677478062178</v>
      </c>
      <c r="CL587" s="57">
        <v>113169.31458709408</v>
      </c>
      <c r="CM587" s="57">
        <v>100894.98549485572</v>
      </c>
      <c r="CN587" s="57">
        <v>103434.65104901289</v>
      </c>
      <c r="CO587" s="57">
        <v>105775.2968152804</v>
      </c>
      <c r="CP587" s="57">
        <v>92817.378016812349</v>
      </c>
      <c r="CQ587" s="57">
        <v>107543.7606913651</v>
      </c>
      <c r="CR587" s="57">
        <v>104791.01416865218</v>
      </c>
    </row>
    <row r="588" spans="2:96" x14ac:dyDescent="0.25">
      <c r="K588" s="165" t="s">
        <v>315</v>
      </c>
      <c r="N588" s="57" t="s">
        <v>1240</v>
      </c>
      <c r="V588" s="57" t="s">
        <v>902</v>
      </c>
      <c r="W588" s="57" t="s">
        <v>1238</v>
      </c>
      <c r="X588" s="57">
        <v>422</v>
      </c>
      <c r="AB588" s="166" t="s">
        <v>378</v>
      </c>
      <c r="AC588" s="209">
        <v>823209</v>
      </c>
      <c r="AD588" s="210" t="s">
        <v>1241</v>
      </c>
      <c r="AE588" s="169">
        <v>0</v>
      </c>
      <c r="AF588" s="38">
        <v>208233</v>
      </c>
      <c r="AG588" s="38">
        <v>214815</v>
      </c>
      <c r="AH588" s="170">
        <v>229313.27348317931</v>
      </c>
      <c r="AI588" s="171">
        <v>74233</v>
      </c>
      <c r="AJ588" s="172">
        <v>222699</v>
      </c>
      <c r="AK588" s="151">
        <v>183855</v>
      </c>
      <c r="AL588" s="172">
        <v>220626</v>
      </c>
      <c r="AM588" s="211">
        <v>191578.66037473333</v>
      </c>
      <c r="AN588" s="171">
        <v>221589.61310844598</v>
      </c>
      <c r="AO588" s="170">
        <v>221235.42857142861</v>
      </c>
      <c r="AP588" s="170">
        <v>235330.06463917819</v>
      </c>
      <c r="AQ588" s="170">
        <v>235330.0646391781</v>
      </c>
      <c r="AR588" s="172">
        <v>12631.064639178105</v>
      </c>
      <c r="AS588" s="173">
        <v>5.6718102188056993E-2</v>
      </c>
      <c r="AT588" s="172">
        <v>6016.7911559987988</v>
      </c>
      <c r="AU588" s="173">
        <v>2.6238303019297943E-2</v>
      </c>
      <c r="AV588" s="172">
        <v>20515.064639178105</v>
      </c>
      <c r="AW588" s="173">
        <v>9.5501080646966482E-2</v>
      </c>
      <c r="AX588" s="172">
        <v>12631.064639178192</v>
      </c>
      <c r="AY588" s="173">
        <v>5.6718102188057389E-2</v>
      </c>
      <c r="AZ588" s="172">
        <v>6016.7911559988861</v>
      </c>
      <c r="BA588" s="173">
        <v>2.6238303019298324E-2</v>
      </c>
      <c r="BB588" s="172">
        <v>-8.7311491370201111E-11</v>
      </c>
      <c r="BC588" s="173">
        <v>-3.7101715628248434E-16</v>
      </c>
      <c r="BE588" s="169">
        <v>20806.252764275891</v>
      </c>
      <c r="BF588" s="169">
        <v>19605.858617888651</v>
      </c>
      <c r="BG588" s="169">
        <v>19781.00656655186</v>
      </c>
      <c r="BH588" s="169">
        <v>18285.735236228651</v>
      </c>
      <c r="BI588" s="169">
        <v>18083.084717114187</v>
      </c>
      <c r="BJ588" s="169">
        <v>21565.365065979197</v>
      </c>
      <c r="BK588" s="169">
        <v>19218.754769131196</v>
      </c>
      <c r="BL588" s="169">
        <v>19704.288870029952</v>
      </c>
      <c r="BM588" s="169">
        <v>20151.774302033755</v>
      </c>
      <c r="BN588" s="169">
        <v>17674.475098981318</v>
      </c>
      <c r="BO588" s="169">
        <v>20489.869810964527</v>
      </c>
      <c r="BP588" s="169">
        <v>19963.598819998922</v>
      </c>
      <c r="BQ588" s="174">
        <v>235330.0646391781</v>
      </c>
    </row>
    <row r="589" spans="2:96" x14ac:dyDescent="0.25">
      <c r="K589" s="165" t="s">
        <v>315</v>
      </c>
      <c r="N589" s="57" t="s">
        <v>1242</v>
      </c>
      <c r="V589" s="57" t="s">
        <v>902</v>
      </c>
      <c r="W589" s="57" t="s">
        <v>1238</v>
      </c>
      <c r="X589" s="57">
        <v>422</v>
      </c>
      <c r="AB589" s="166" t="s">
        <v>378</v>
      </c>
      <c r="AC589" s="209">
        <v>823355</v>
      </c>
      <c r="AD589" s="210" t="s">
        <v>1243</v>
      </c>
      <c r="AE589" s="169">
        <v>0</v>
      </c>
      <c r="AF589" s="38">
        <v>696240.97</v>
      </c>
      <c r="AG589" s="38">
        <v>906104.41999999993</v>
      </c>
      <c r="AH589" s="170">
        <v>890134.70399795589</v>
      </c>
      <c r="AI589" s="171">
        <v>309265.93000000005</v>
      </c>
      <c r="AJ589" s="172">
        <v>927797.79000000015</v>
      </c>
      <c r="AK589" s="151">
        <v>776326.82</v>
      </c>
      <c r="AL589" s="172">
        <v>931592.18400000001</v>
      </c>
      <c r="AM589" s="211">
        <v>743802.76612415258</v>
      </c>
      <c r="AN589" s="171">
        <v>922658.75787380326</v>
      </c>
      <c r="AO589" s="170">
        <v>931472.64000000025</v>
      </c>
      <c r="AP589" s="170">
        <v>1000020.0723526415</v>
      </c>
      <c r="AQ589" s="170">
        <v>1000020.0723526416</v>
      </c>
      <c r="AR589" s="172">
        <v>72222.282352641458</v>
      </c>
      <c r="AS589" s="173">
        <v>7.7842697116837764E-2</v>
      </c>
      <c r="AT589" s="172">
        <v>109885.36835468572</v>
      </c>
      <c r="AU589" s="173">
        <v>0.123448021811919</v>
      </c>
      <c r="AV589" s="172">
        <v>93915.652352641686</v>
      </c>
      <c r="AW589" s="173">
        <v>0.10364771463386273</v>
      </c>
      <c r="AX589" s="172">
        <v>72222.282352641341</v>
      </c>
      <c r="AY589" s="173">
        <v>7.7842697116837639E-2</v>
      </c>
      <c r="AZ589" s="172">
        <v>109885.3683546856</v>
      </c>
      <c r="BA589" s="173">
        <v>0.12344802181191887</v>
      </c>
      <c r="BB589" s="172">
        <v>1.1641532182693481E-10</v>
      </c>
      <c r="BC589" s="173">
        <v>1.1641298514444495E-16</v>
      </c>
      <c r="BE589" s="169">
        <v>88392.400728563094</v>
      </c>
      <c r="BF589" s="169">
        <v>83313.936892887927</v>
      </c>
      <c r="BG589" s="169">
        <v>84054.928946086351</v>
      </c>
      <c r="BH589" s="169">
        <v>77728.938938202351</v>
      </c>
      <c r="BI589" s="169">
        <v>76871.592760947999</v>
      </c>
      <c r="BJ589" s="169">
        <v>91603.94952111489</v>
      </c>
      <c r="BK589" s="169">
        <v>81676.230725724527</v>
      </c>
      <c r="BL589" s="169">
        <v>83730.362178982934</v>
      </c>
      <c r="BM589" s="169">
        <v>85623.522513246629</v>
      </c>
      <c r="BN589" s="169">
        <v>75142.90291783103</v>
      </c>
      <c r="BO589" s="169">
        <v>87053.890880400577</v>
      </c>
      <c r="BP589" s="169">
        <v>84827.415348653274</v>
      </c>
      <c r="BQ589" s="174">
        <v>1000020.0723526415</v>
      </c>
    </row>
    <row r="590" spans="2:96" x14ac:dyDescent="0.25">
      <c r="K590" s="165" t="s">
        <v>315</v>
      </c>
      <c r="N590" s="57" t="s">
        <v>1244</v>
      </c>
      <c r="V590" s="57" t="s">
        <v>902</v>
      </c>
      <c r="W590" s="57" t="s">
        <v>1238</v>
      </c>
      <c r="X590" s="57">
        <v>422</v>
      </c>
      <c r="AB590" s="166" t="s">
        <v>378</v>
      </c>
      <c r="AC590" s="209">
        <v>823650</v>
      </c>
      <c r="AD590" s="210" t="s">
        <v>1245</v>
      </c>
      <c r="AE590" s="169">
        <v>225174</v>
      </c>
      <c r="AF590" s="38">
        <v>176392</v>
      </c>
      <c r="AG590" s="38">
        <v>175783</v>
      </c>
      <c r="AH590" s="170">
        <v>0</v>
      </c>
      <c r="AI590" s="171">
        <v>61243</v>
      </c>
      <c r="AJ590" s="172">
        <v>183729</v>
      </c>
      <c r="AK590" s="151">
        <v>141182</v>
      </c>
      <c r="AL590" s="172">
        <v>169418.40000000002</v>
      </c>
      <c r="AM590" s="211">
        <v>0</v>
      </c>
      <c r="AN590" s="171">
        <v>141182</v>
      </c>
      <c r="AO590" s="170">
        <v>185566.28571428597</v>
      </c>
      <c r="AP590" s="170">
        <v>0</v>
      </c>
      <c r="AQ590" s="170">
        <v>0</v>
      </c>
      <c r="AR590" s="172">
        <v>-183729</v>
      </c>
      <c r="AS590" s="173">
        <v>-1</v>
      </c>
      <c r="AT590" s="172">
        <v>0</v>
      </c>
      <c r="AU590" s="173">
        <v>0</v>
      </c>
      <c r="AV590" s="172">
        <v>-175783</v>
      </c>
      <c r="AW590" s="173">
        <v>-1</v>
      </c>
      <c r="AX590" s="172">
        <v>-183729</v>
      </c>
      <c r="AY590" s="173">
        <v>-1</v>
      </c>
      <c r="AZ590" s="172">
        <v>0</v>
      </c>
      <c r="BA590" s="173">
        <v>0</v>
      </c>
      <c r="BB590" s="172">
        <v>0</v>
      </c>
      <c r="BC590" s="173">
        <v>0</v>
      </c>
      <c r="BE590" s="169">
        <v>0</v>
      </c>
      <c r="BF590" s="169">
        <v>0</v>
      </c>
      <c r="BG590" s="169">
        <v>0</v>
      </c>
      <c r="BH590" s="169">
        <v>0</v>
      </c>
      <c r="BI590" s="169">
        <v>0</v>
      </c>
      <c r="BJ590" s="169">
        <v>0</v>
      </c>
      <c r="BK590" s="169">
        <v>0</v>
      </c>
      <c r="BL590" s="169">
        <v>0</v>
      </c>
      <c r="BM590" s="169">
        <v>0</v>
      </c>
      <c r="BN590" s="169">
        <v>0</v>
      </c>
      <c r="BO590" s="169">
        <v>0</v>
      </c>
      <c r="BP590" s="169">
        <v>0</v>
      </c>
      <c r="BQ590" s="174">
        <v>0</v>
      </c>
    </row>
    <row r="591" spans="2:96" x14ac:dyDescent="0.25">
      <c r="K591" s="165" t="s">
        <v>315</v>
      </c>
      <c r="N591" s="57" t="s">
        <v>1246</v>
      </c>
      <c r="V591" s="57" t="s">
        <v>902</v>
      </c>
      <c r="W591" s="57" t="s">
        <v>1238</v>
      </c>
      <c r="X591" s="57">
        <v>422</v>
      </c>
      <c r="AB591" s="166" t="s">
        <v>378</v>
      </c>
      <c r="AC591" s="209">
        <v>823651</v>
      </c>
      <c r="AD591" s="210" t="s">
        <v>1247</v>
      </c>
      <c r="AE591" s="169">
        <v>691115</v>
      </c>
      <c r="AF591" s="38">
        <v>575105</v>
      </c>
      <c r="AG591" s="38">
        <v>496956</v>
      </c>
      <c r="AH591" s="170">
        <v>0</v>
      </c>
      <c r="AI591" s="171">
        <v>109156</v>
      </c>
      <c r="AJ591" s="172">
        <v>327468</v>
      </c>
      <c r="AK591" s="151">
        <v>341000.99999999994</v>
      </c>
      <c r="AL591" s="172">
        <v>409201.1999999999</v>
      </c>
      <c r="AM591" s="211">
        <v>0</v>
      </c>
      <c r="AN591" s="171">
        <v>341000.99999999994</v>
      </c>
      <c r="AO591" s="170">
        <v>411822.85714285698</v>
      </c>
      <c r="AP591" s="170">
        <v>0</v>
      </c>
      <c r="AQ591" s="170">
        <v>0</v>
      </c>
      <c r="AR591" s="172">
        <v>-327468</v>
      </c>
      <c r="AS591" s="173">
        <v>-1</v>
      </c>
      <c r="AT591" s="172">
        <v>0</v>
      </c>
      <c r="AU591" s="173">
        <v>0</v>
      </c>
      <c r="AV591" s="172">
        <v>-496956</v>
      </c>
      <c r="AW591" s="173">
        <v>-1</v>
      </c>
      <c r="AX591" s="172">
        <v>-327468</v>
      </c>
      <c r="AY591" s="173">
        <v>-1</v>
      </c>
      <c r="AZ591" s="172">
        <v>0</v>
      </c>
      <c r="BA591" s="173">
        <v>0</v>
      </c>
      <c r="BB591" s="172">
        <v>0</v>
      </c>
      <c r="BC591" s="173">
        <v>0</v>
      </c>
      <c r="BE591" s="169">
        <v>0</v>
      </c>
      <c r="BF591" s="169">
        <v>0</v>
      </c>
      <c r="BG591" s="169">
        <v>0</v>
      </c>
      <c r="BH591" s="169">
        <v>0</v>
      </c>
      <c r="BI591" s="169">
        <v>0</v>
      </c>
      <c r="BJ591" s="169">
        <v>0</v>
      </c>
      <c r="BK591" s="169">
        <v>0</v>
      </c>
      <c r="BL591" s="169">
        <v>0</v>
      </c>
      <c r="BM591" s="169">
        <v>0</v>
      </c>
      <c r="BN591" s="169">
        <v>0</v>
      </c>
      <c r="BO591" s="169">
        <v>0</v>
      </c>
      <c r="BP591" s="169">
        <v>0</v>
      </c>
      <c r="BQ591" s="174">
        <v>0</v>
      </c>
    </row>
    <row r="592" spans="2:96" x14ac:dyDescent="0.25">
      <c r="K592" s="165" t="s">
        <v>315</v>
      </c>
      <c r="N592" s="57" t="s">
        <v>1248</v>
      </c>
      <c r="V592" s="57" t="s">
        <v>902</v>
      </c>
      <c r="W592" s="57" t="s">
        <v>1238</v>
      </c>
      <c r="X592" s="57">
        <v>422</v>
      </c>
      <c r="AB592" s="166" t="s">
        <v>378</v>
      </c>
      <c r="AC592" s="209">
        <v>823665</v>
      </c>
      <c r="AD592" s="210" t="s">
        <v>1249</v>
      </c>
      <c r="AE592" s="169">
        <v>300571.00000000006</v>
      </c>
      <c r="AF592" s="38">
        <v>276871</v>
      </c>
      <c r="AG592" s="38">
        <v>278671</v>
      </c>
      <c r="AH592" s="170">
        <v>0</v>
      </c>
      <c r="AI592" s="171">
        <v>94588</v>
      </c>
      <c r="AJ592" s="172">
        <v>283764</v>
      </c>
      <c r="AK592" s="151">
        <v>219104</v>
      </c>
      <c r="AL592" s="172">
        <v>262924.80000000005</v>
      </c>
      <c r="AM592" s="211">
        <v>0</v>
      </c>
      <c r="AN592" s="171">
        <v>219104</v>
      </c>
      <c r="AO592" s="170">
        <v>286834.28571428597</v>
      </c>
      <c r="AP592" s="170">
        <v>0</v>
      </c>
      <c r="AQ592" s="170">
        <v>0</v>
      </c>
      <c r="AR592" s="172">
        <v>-283764</v>
      </c>
      <c r="AS592" s="173">
        <v>-1</v>
      </c>
      <c r="AT592" s="172">
        <v>0</v>
      </c>
      <c r="AU592" s="173">
        <v>0</v>
      </c>
      <c r="AV592" s="172">
        <v>-278671</v>
      </c>
      <c r="AW592" s="173">
        <v>-1</v>
      </c>
      <c r="AX592" s="172">
        <v>-283764</v>
      </c>
      <c r="AY592" s="173">
        <v>-1</v>
      </c>
      <c r="AZ592" s="172">
        <v>0</v>
      </c>
      <c r="BA592" s="173">
        <v>0</v>
      </c>
      <c r="BB592" s="172">
        <v>0</v>
      </c>
      <c r="BC592" s="173">
        <v>0</v>
      </c>
      <c r="BE592" s="169">
        <v>0</v>
      </c>
      <c r="BF592" s="169">
        <v>0</v>
      </c>
      <c r="BG592" s="169">
        <v>0</v>
      </c>
      <c r="BH592" s="169">
        <v>0</v>
      </c>
      <c r="BI592" s="169">
        <v>0</v>
      </c>
      <c r="BJ592" s="169">
        <v>0</v>
      </c>
      <c r="BK592" s="169">
        <v>0</v>
      </c>
      <c r="BL592" s="169">
        <v>0</v>
      </c>
      <c r="BM592" s="169">
        <v>0</v>
      </c>
      <c r="BN592" s="169">
        <v>0</v>
      </c>
      <c r="BO592" s="169">
        <v>0</v>
      </c>
      <c r="BP592" s="169">
        <v>0</v>
      </c>
      <c r="BQ592" s="174">
        <v>0</v>
      </c>
    </row>
    <row r="593" spans="2:96" x14ac:dyDescent="0.25">
      <c r="K593" s="165" t="s">
        <v>315</v>
      </c>
      <c r="N593" s="57" t="s">
        <v>1250</v>
      </c>
      <c r="V593" s="57" t="s">
        <v>902</v>
      </c>
      <c r="W593" s="57" t="s">
        <v>1238</v>
      </c>
      <c r="X593" s="57">
        <v>422</v>
      </c>
      <c r="AB593" s="166" t="s">
        <v>378</v>
      </c>
      <c r="AC593" s="209">
        <v>823666</v>
      </c>
      <c r="AD593" s="210" t="s">
        <v>1251</v>
      </c>
      <c r="AE593" s="169">
        <v>1926694</v>
      </c>
      <c r="AF593" s="38">
        <v>1814336</v>
      </c>
      <c r="AG593" s="38">
        <v>1838236.0000000002</v>
      </c>
      <c r="AH593" s="170">
        <v>0</v>
      </c>
      <c r="AI593" s="171">
        <v>237874</v>
      </c>
      <c r="AJ593" s="172">
        <v>713622</v>
      </c>
      <c r="AK593" s="151">
        <v>1070380</v>
      </c>
      <c r="AL593" s="172">
        <v>1284456</v>
      </c>
      <c r="AM593" s="211">
        <v>0</v>
      </c>
      <c r="AN593" s="171">
        <v>1070380</v>
      </c>
      <c r="AO593" s="170">
        <v>1139494.2857142901</v>
      </c>
      <c r="AP593" s="170">
        <v>0</v>
      </c>
      <c r="AQ593" s="170">
        <v>0</v>
      </c>
      <c r="AR593" s="172">
        <v>-713622</v>
      </c>
      <c r="AS593" s="173">
        <v>-1</v>
      </c>
      <c r="AT593" s="172">
        <v>0</v>
      </c>
      <c r="AU593" s="173">
        <v>0</v>
      </c>
      <c r="AV593" s="172">
        <v>-1838236.0000000002</v>
      </c>
      <c r="AW593" s="173">
        <v>-1</v>
      </c>
      <c r="AX593" s="172">
        <v>-713622</v>
      </c>
      <c r="AY593" s="173">
        <v>-1</v>
      </c>
      <c r="AZ593" s="172">
        <v>0</v>
      </c>
      <c r="BA593" s="173">
        <v>0</v>
      </c>
      <c r="BB593" s="172">
        <v>0</v>
      </c>
      <c r="BC593" s="173">
        <v>0</v>
      </c>
      <c r="BE593" s="169">
        <v>0</v>
      </c>
      <c r="BF593" s="169">
        <v>0</v>
      </c>
      <c r="BG593" s="169">
        <v>0</v>
      </c>
      <c r="BH593" s="169">
        <v>0</v>
      </c>
      <c r="BI593" s="169">
        <v>0</v>
      </c>
      <c r="BJ593" s="169">
        <v>0</v>
      </c>
      <c r="BK593" s="169">
        <v>0</v>
      </c>
      <c r="BL593" s="169">
        <v>0</v>
      </c>
      <c r="BM593" s="169">
        <v>0</v>
      </c>
      <c r="BN593" s="169">
        <v>0</v>
      </c>
      <c r="BO593" s="169">
        <v>0</v>
      </c>
      <c r="BP593" s="169">
        <v>0</v>
      </c>
      <c r="BQ593" s="174">
        <v>0</v>
      </c>
    </row>
    <row r="594" spans="2:96" x14ac:dyDescent="0.25">
      <c r="K594" s="165" t="s">
        <v>315</v>
      </c>
      <c r="N594" s="57" t="s">
        <v>1252</v>
      </c>
      <c r="V594" s="57" t="s">
        <v>902</v>
      </c>
      <c r="W594" s="57" t="s">
        <v>1238</v>
      </c>
      <c r="X594" s="57">
        <v>422</v>
      </c>
      <c r="AB594" s="166" t="s">
        <v>378</v>
      </c>
      <c r="AC594" s="209">
        <v>823670</v>
      </c>
      <c r="AD594" s="210" t="s">
        <v>1253</v>
      </c>
      <c r="AE594" s="169">
        <v>129289096.44999999</v>
      </c>
      <c r="AF594" s="38">
        <v>95097865.169999987</v>
      </c>
      <c r="AG594" s="38">
        <v>108023245.52000003</v>
      </c>
      <c r="AH594" s="170">
        <v>0</v>
      </c>
      <c r="AI594" s="171">
        <v>38664721.789999999</v>
      </c>
      <c r="AJ594" s="172">
        <v>115994165.37</v>
      </c>
      <c r="AK594" s="151">
        <v>86113599.150000006</v>
      </c>
      <c r="AL594" s="172">
        <v>103336318.98000002</v>
      </c>
      <c r="AM594" s="211">
        <v>0</v>
      </c>
      <c r="AN594" s="171">
        <v>86113599.150000006</v>
      </c>
      <c r="AO594" s="170">
        <v>114510763.337143</v>
      </c>
      <c r="AP594" s="170">
        <v>0</v>
      </c>
      <c r="AQ594" s="170">
        <v>0</v>
      </c>
      <c r="AR594" s="172">
        <v>-115994165.37</v>
      </c>
      <c r="AS594" s="173">
        <v>-1</v>
      </c>
      <c r="AT594" s="172">
        <v>0</v>
      </c>
      <c r="AU594" s="173">
        <v>0</v>
      </c>
      <c r="AV594" s="172">
        <v>-108023245.52000003</v>
      </c>
      <c r="AW594" s="173">
        <v>-1</v>
      </c>
      <c r="AX594" s="172">
        <v>-115994165.37</v>
      </c>
      <c r="AY594" s="173">
        <v>-1</v>
      </c>
      <c r="AZ594" s="172">
        <v>0</v>
      </c>
      <c r="BA594" s="173">
        <v>0</v>
      </c>
      <c r="BB594" s="172">
        <v>0</v>
      </c>
      <c r="BC594" s="173">
        <v>0</v>
      </c>
      <c r="BE594" s="169">
        <v>0</v>
      </c>
      <c r="BF594" s="169">
        <v>0</v>
      </c>
      <c r="BG594" s="169">
        <v>0</v>
      </c>
      <c r="BH594" s="169">
        <v>0</v>
      </c>
      <c r="BI594" s="169">
        <v>0</v>
      </c>
      <c r="BJ594" s="169">
        <v>0</v>
      </c>
      <c r="BK594" s="169">
        <v>0</v>
      </c>
      <c r="BL594" s="169">
        <v>0</v>
      </c>
      <c r="BM594" s="169">
        <v>0</v>
      </c>
      <c r="BN594" s="169">
        <v>0</v>
      </c>
      <c r="BO594" s="169">
        <v>0</v>
      </c>
      <c r="BP594" s="169">
        <v>0</v>
      </c>
      <c r="BQ594" s="174">
        <v>0</v>
      </c>
    </row>
    <row r="595" spans="2:96" x14ac:dyDescent="0.25">
      <c r="K595" s="165" t="s">
        <v>315</v>
      </c>
      <c r="N595" s="57" t="s">
        <v>1254</v>
      </c>
      <c r="V595" s="57" t="s">
        <v>902</v>
      </c>
      <c r="W595" s="57" t="s">
        <v>1238</v>
      </c>
      <c r="X595" s="57">
        <v>422</v>
      </c>
      <c r="AB595" s="166" t="s">
        <v>378</v>
      </c>
      <c r="AC595" s="209">
        <v>823671</v>
      </c>
      <c r="AD595" s="210" t="s">
        <v>1255</v>
      </c>
      <c r="AE595" s="169">
        <v>824582194.46000004</v>
      </c>
      <c r="AF595" s="38">
        <v>637955024.41999996</v>
      </c>
      <c r="AG595" s="38">
        <v>709471860.9799999</v>
      </c>
      <c r="AH595" s="170">
        <v>0</v>
      </c>
      <c r="AI595" s="171">
        <v>97162765.170000002</v>
      </c>
      <c r="AJ595" s="172">
        <v>291488295.50999999</v>
      </c>
      <c r="AK595" s="151">
        <v>432438154.30999994</v>
      </c>
      <c r="AL595" s="172">
        <v>518925785.17199993</v>
      </c>
      <c r="AM595" s="211">
        <v>0</v>
      </c>
      <c r="AN595" s="171">
        <v>432438154.30999994</v>
      </c>
      <c r="AO595" s="170">
        <v>461689604.125714</v>
      </c>
      <c r="AP595" s="170">
        <v>0</v>
      </c>
      <c r="AQ595" s="170">
        <v>0</v>
      </c>
      <c r="AR595" s="172">
        <v>-291488295.50999999</v>
      </c>
      <c r="AS595" s="173">
        <v>-1</v>
      </c>
      <c r="AT595" s="172">
        <v>0</v>
      </c>
      <c r="AU595" s="173">
        <v>0</v>
      </c>
      <c r="AV595" s="172">
        <v>-709471860.9799999</v>
      </c>
      <c r="AW595" s="173">
        <v>-1</v>
      </c>
      <c r="AX595" s="172">
        <v>-291488295.50999999</v>
      </c>
      <c r="AY595" s="173">
        <v>-1</v>
      </c>
      <c r="AZ595" s="172">
        <v>0</v>
      </c>
      <c r="BA595" s="173">
        <v>0</v>
      </c>
      <c r="BB595" s="172">
        <v>0</v>
      </c>
      <c r="BC595" s="173">
        <v>0</v>
      </c>
      <c r="BE595" s="169">
        <v>0</v>
      </c>
      <c r="BF595" s="169">
        <v>0</v>
      </c>
      <c r="BG595" s="169">
        <v>0</v>
      </c>
      <c r="BH595" s="169">
        <v>0</v>
      </c>
      <c r="BI595" s="169">
        <v>0</v>
      </c>
      <c r="BJ595" s="169">
        <v>0</v>
      </c>
      <c r="BK595" s="169">
        <v>0</v>
      </c>
      <c r="BL595" s="169">
        <v>0</v>
      </c>
      <c r="BM595" s="169">
        <v>0</v>
      </c>
      <c r="BN595" s="169">
        <v>0</v>
      </c>
      <c r="BO595" s="169">
        <v>0</v>
      </c>
      <c r="BP595" s="169">
        <v>0</v>
      </c>
      <c r="BQ595" s="174">
        <v>0</v>
      </c>
    </row>
    <row r="596" spans="2:96" x14ac:dyDescent="0.25">
      <c r="K596" s="165" t="s">
        <v>315</v>
      </c>
      <c r="N596" s="57" t="s">
        <v>1256</v>
      </c>
      <c r="V596" s="57" t="s">
        <v>902</v>
      </c>
      <c r="W596" s="57" t="s">
        <v>1238</v>
      </c>
      <c r="X596" s="57">
        <v>422</v>
      </c>
      <c r="AB596" s="166" t="s">
        <v>378</v>
      </c>
      <c r="AC596" s="209">
        <v>220099823209</v>
      </c>
      <c r="AD596" s="210" t="s">
        <v>1241</v>
      </c>
      <c r="AE596" s="169">
        <v>188480</v>
      </c>
      <c r="AF596" s="38">
        <v>0</v>
      </c>
      <c r="AG596" s="38">
        <v>0</v>
      </c>
      <c r="AH596" s="170">
        <v>0</v>
      </c>
      <c r="AI596" s="171">
        <v>0</v>
      </c>
      <c r="AJ596" s="172">
        <v>0</v>
      </c>
      <c r="AK596" s="151">
        <v>0</v>
      </c>
      <c r="AL596" s="172">
        <v>0</v>
      </c>
      <c r="AM596" s="211">
        <v>0</v>
      </c>
      <c r="AN596" s="171">
        <v>0</v>
      </c>
      <c r="AO596" s="170">
        <v>0</v>
      </c>
      <c r="AP596" s="170">
        <v>0</v>
      </c>
      <c r="AQ596" s="170">
        <v>0</v>
      </c>
      <c r="AR596" s="172">
        <v>0</v>
      </c>
      <c r="AS596" s="173">
        <v>0</v>
      </c>
      <c r="AT596" s="172">
        <v>0</v>
      </c>
      <c r="AU596" s="173">
        <v>0</v>
      </c>
      <c r="AV596" s="172">
        <v>0</v>
      </c>
      <c r="AW596" s="173">
        <v>0</v>
      </c>
      <c r="AX596" s="172">
        <v>0</v>
      </c>
      <c r="AY596" s="173">
        <v>0</v>
      </c>
      <c r="AZ596" s="172">
        <v>0</v>
      </c>
      <c r="BA596" s="173">
        <v>0</v>
      </c>
      <c r="BB596" s="172">
        <v>0</v>
      </c>
      <c r="BC596" s="173">
        <v>0</v>
      </c>
      <c r="BE596" s="169">
        <v>0</v>
      </c>
      <c r="BF596" s="169">
        <v>0</v>
      </c>
      <c r="BG596" s="169">
        <v>0</v>
      </c>
      <c r="BH596" s="169">
        <v>0</v>
      </c>
      <c r="BI596" s="169">
        <v>0</v>
      </c>
      <c r="BJ596" s="169">
        <v>0</v>
      </c>
      <c r="BK596" s="169">
        <v>0</v>
      </c>
      <c r="BL596" s="169">
        <v>0</v>
      </c>
      <c r="BM596" s="169">
        <v>0</v>
      </c>
      <c r="BN596" s="169">
        <v>0</v>
      </c>
      <c r="BO596" s="169">
        <v>0</v>
      </c>
      <c r="BP596" s="169">
        <v>0</v>
      </c>
      <c r="BQ596" s="174">
        <v>0</v>
      </c>
    </row>
    <row r="597" spans="2:96" x14ac:dyDescent="0.25">
      <c r="K597" s="165" t="s">
        <v>315</v>
      </c>
      <c r="N597" s="57" t="s">
        <v>1257</v>
      </c>
      <c r="V597" s="57" t="s">
        <v>902</v>
      </c>
      <c r="W597" s="57" t="s">
        <v>1238</v>
      </c>
      <c r="X597" s="57">
        <v>422</v>
      </c>
      <c r="AB597" s="166" t="s">
        <v>378</v>
      </c>
      <c r="AC597" s="209">
        <v>220099823355</v>
      </c>
      <c r="AD597" s="210" t="s">
        <v>1243</v>
      </c>
      <c r="AE597" s="169">
        <v>591550.43000000005</v>
      </c>
      <c r="AF597" s="38">
        <v>118567.94</v>
      </c>
      <c r="AG597" s="38">
        <v>0</v>
      </c>
      <c r="AH597" s="170">
        <v>0</v>
      </c>
      <c r="AI597" s="171">
        <v>0</v>
      </c>
      <c r="AJ597" s="172">
        <v>0</v>
      </c>
      <c r="AK597" s="151">
        <v>0</v>
      </c>
      <c r="AL597" s="172">
        <v>0</v>
      </c>
      <c r="AM597" s="211">
        <v>0</v>
      </c>
      <c r="AN597" s="171">
        <v>0</v>
      </c>
      <c r="AO597" s="170">
        <v>0</v>
      </c>
      <c r="AP597" s="170">
        <v>0</v>
      </c>
      <c r="AQ597" s="170">
        <v>0</v>
      </c>
      <c r="AR597" s="172">
        <v>0</v>
      </c>
      <c r="AS597" s="173">
        <v>0</v>
      </c>
      <c r="AT597" s="172">
        <v>0</v>
      </c>
      <c r="AU597" s="173">
        <v>0</v>
      </c>
      <c r="AV597" s="172">
        <v>0</v>
      </c>
      <c r="AW597" s="173">
        <v>0</v>
      </c>
      <c r="AX597" s="172">
        <v>0</v>
      </c>
      <c r="AY597" s="173">
        <v>0</v>
      </c>
      <c r="AZ597" s="172">
        <v>0</v>
      </c>
      <c r="BA597" s="173">
        <v>0</v>
      </c>
      <c r="BB597" s="172">
        <v>0</v>
      </c>
      <c r="BC597" s="173">
        <v>0</v>
      </c>
      <c r="BE597" s="169">
        <v>0</v>
      </c>
      <c r="BF597" s="169">
        <v>0</v>
      </c>
      <c r="BG597" s="169">
        <v>0</v>
      </c>
      <c r="BH597" s="169">
        <v>0</v>
      </c>
      <c r="BI597" s="169">
        <v>0</v>
      </c>
      <c r="BJ597" s="169">
        <v>0</v>
      </c>
      <c r="BK597" s="169">
        <v>0</v>
      </c>
      <c r="BL597" s="169">
        <v>0</v>
      </c>
      <c r="BM597" s="169">
        <v>0</v>
      </c>
      <c r="BN597" s="169">
        <v>0</v>
      </c>
      <c r="BO597" s="169">
        <v>0</v>
      </c>
      <c r="BP597" s="169">
        <v>0</v>
      </c>
      <c r="BQ597" s="174">
        <v>0</v>
      </c>
    </row>
    <row r="598" spans="2:96" ht="18.75" hidden="1" x14ac:dyDescent="0.3">
      <c r="B598" s="150" t="s">
        <v>305</v>
      </c>
      <c r="C598" s="150" t="s">
        <v>305</v>
      </c>
      <c r="J598" s="150" t="s">
        <v>305</v>
      </c>
      <c r="K598" s="165" t="s">
        <v>308</v>
      </c>
      <c r="N598" s="57" t="s">
        <v>310</v>
      </c>
      <c r="AC598" s="175"/>
      <c r="AD598" s="195"/>
      <c r="AE598" s="38"/>
      <c r="AI598" s="193"/>
      <c r="AS598" s="57"/>
      <c r="AU598" s="57"/>
      <c r="AW598" s="57"/>
      <c r="AY598" s="57"/>
      <c r="BA598" s="57"/>
      <c r="BB598" s="57"/>
      <c r="BC598" s="57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196"/>
    </row>
    <row r="599" spans="2:96" ht="17.25" x14ac:dyDescent="0.3">
      <c r="K599" s="165" t="s">
        <v>312</v>
      </c>
      <c r="V599" s="57" t="s">
        <v>902</v>
      </c>
      <c r="W599" s="57" t="s">
        <v>1238</v>
      </c>
      <c r="AB599" s="166" t="s">
        <v>378</v>
      </c>
      <c r="AC599" s="197" t="s">
        <v>1258</v>
      </c>
      <c r="AD599" s="168"/>
      <c r="AE599" s="198">
        <v>957794875.34000003</v>
      </c>
      <c r="AF599" s="198">
        <v>736918635.5</v>
      </c>
      <c r="AG599" s="198">
        <v>821405671.91999996</v>
      </c>
      <c r="AH599" s="199">
        <v>1119447.9774811352</v>
      </c>
      <c r="AI599" s="200">
        <v>136713846.88999999</v>
      </c>
      <c r="AJ599" s="199">
        <v>410141540.66999996</v>
      </c>
      <c r="AK599" s="200">
        <v>521283602.27999997</v>
      </c>
      <c r="AL599" s="199">
        <v>625540322.73600006</v>
      </c>
      <c r="AM599" s="200">
        <v>935381.42649888596</v>
      </c>
      <c r="AN599" s="200">
        <v>521467668.83098221</v>
      </c>
      <c r="AO599" s="199">
        <v>579376793.24571419</v>
      </c>
      <c r="AP599" s="199">
        <v>1235350.1369918196</v>
      </c>
      <c r="AQ599" s="199">
        <v>1235350.1369918198</v>
      </c>
      <c r="AR599" s="199">
        <v>-408906190.53300816</v>
      </c>
      <c r="AS599" s="201">
        <v>-0.99698799069469102</v>
      </c>
      <c r="AT599" s="199">
        <v>115902.15951068467</v>
      </c>
      <c r="AU599" s="201">
        <v>0.10353510108748026</v>
      </c>
      <c r="AV599" s="199">
        <v>-820170321.7830081</v>
      </c>
      <c r="AW599" s="201">
        <v>-0.99849605355888971</v>
      </c>
      <c r="AX599" s="199">
        <v>-408906190.53300816</v>
      </c>
      <c r="AY599" s="201">
        <v>-0.99698799069469102</v>
      </c>
      <c r="AZ599" s="199">
        <v>115902.15951068443</v>
      </c>
      <c r="BA599" s="201">
        <v>0.10353510108748006</v>
      </c>
      <c r="BB599" s="199">
        <v>2.3283064365386963E-10</v>
      </c>
      <c r="BC599" s="201">
        <v>1.884734025454772E-16</v>
      </c>
      <c r="BE599" s="198">
        <v>109198.65349283899</v>
      </c>
      <c r="BF599" s="198">
        <v>102919.79551077657</v>
      </c>
      <c r="BG599" s="198">
        <v>103835.93551263821</v>
      </c>
      <c r="BH599" s="198">
        <v>96014.674174430998</v>
      </c>
      <c r="BI599" s="198">
        <v>94954.677478062193</v>
      </c>
      <c r="BJ599" s="198">
        <v>113169.31458709409</v>
      </c>
      <c r="BK599" s="198">
        <v>100894.98549485572</v>
      </c>
      <c r="BL599" s="198">
        <v>103434.65104901289</v>
      </c>
      <c r="BM599" s="198">
        <v>105775.29681528038</v>
      </c>
      <c r="BN599" s="198">
        <v>92817.378016812349</v>
      </c>
      <c r="BO599" s="198">
        <v>107543.76069136511</v>
      </c>
      <c r="BP599" s="198">
        <v>104791.0141686522</v>
      </c>
      <c r="BQ599" s="202">
        <v>1235350.1369918196</v>
      </c>
    </row>
    <row r="600" spans="2:96" ht="18.75" x14ac:dyDescent="0.3">
      <c r="K600" s="165" t="s">
        <v>312</v>
      </c>
      <c r="AC600" s="175"/>
      <c r="AD600" s="203"/>
      <c r="AE600" s="204"/>
      <c r="AI600" s="205"/>
      <c r="AS600" s="57"/>
      <c r="AU600" s="57"/>
      <c r="AW600" s="57"/>
      <c r="AY600" s="57"/>
      <c r="BA600" s="57"/>
      <c r="BB600" s="57"/>
      <c r="BC600" s="57"/>
      <c r="BE600" s="204"/>
      <c r="BF600" s="204"/>
      <c r="BG600" s="204"/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6"/>
    </row>
    <row r="601" spans="2:96" ht="18.75" x14ac:dyDescent="0.3">
      <c r="K601" s="165" t="s">
        <v>312</v>
      </c>
      <c r="M601" s="57" t="s">
        <v>1259</v>
      </c>
      <c r="N601" s="57" t="s">
        <v>1260</v>
      </c>
      <c r="V601" s="57" t="s">
        <v>902</v>
      </c>
      <c r="W601" s="57" t="s">
        <v>1261</v>
      </c>
      <c r="X601" s="57">
        <v>423</v>
      </c>
      <c r="AB601" s="166" t="s">
        <v>378</v>
      </c>
      <c r="AC601" s="192" t="s">
        <v>1262</v>
      </c>
      <c r="AD601" s="168"/>
      <c r="AE601" s="63"/>
      <c r="AI601" s="193"/>
      <c r="AS601" s="57"/>
      <c r="AU601" s="57"/>
      <c r="AW601" s="57"/>
      <c r="AY601" s="57"/>
      <c r="BA601" s="57"/>
      <c r="BB601" s="57"/>
      <c r="BC601" s="57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194"/>
      <c r="BS601" s="57">
        <v>70936581.623110011</v>
      </c>
      <c r="BT601" s="57">
        <v>70505005.463706166</v>
      </c>
      <c r="BU601" s="57">
        <v>55530785.151866511</v>
      </c>
      <c r="BV601" s="57">
        <v>201827479.84060466</v>
      </c>
      <c r="BW601" s="57">
        <v>14073117.084554354</v>
      </c>
      <c r="BX601" s="57">
        <v>42219351.253663063</v>
      </c>
      <c r="BY601" s="57">
        <v>33941333.90323855</v>
      </c>
      <c r="BZ601" s="57">
        <v>40729600.68388626</v>
      </c>
      <c r="CA601" s="57">
        <v>168249067.12310618</v>
      </c>
      <c r="CB601" s="57">
        <v>67519746.620737031</v>
      </c>
      <c r="CC601" s="57">
        <v>40333118.122616105</v>
      </c>
      <c r="CD601" s="57">
        <v>198394765.42449835</v>
      </c>
      <c r="CE601" s="57">
        <v>198394765.94539836</v>
      </c>
      <c r="CG601" s="57">
        <v>17122730.488464158</v>
      </c>
      <c r="CH601" s="57">
        <v>16183810.465780996</v>
      </c>
      <c r="CI601" s="57">
        <v>16707666.340677895</v>
      </c>
      <c r="CJ601" s="57">
        <v>16752128.27821565</v>
      </c>
      <c r="CK601" s="57">
        <v>15503581.607797401</v>
      </c>
      <c r="CL601" s="57">
        <v>16658930.616329143</v>
      </c>
      <c r="CM601" s="57">
        <v>16457499.778381951</v>
      </c>
      <c r="CN601" s="57">
        <v>16659685.674662169</v>
      </c>
      <c r="CO601" s="57">
        <v>16355694.359204598</v>
      </c>
      <c r="CP601" s="57">
        <v>16898065.825634792</v>
      </c>
      <c r="CQ601" s="57">
        <v>16716385.613673253</v>
      </c>
      <c r="CR601" s="57">
        <v>16378586.89657633</v>
      </c>
    </row>
    <row r="602" spans="2:96" x14ac:dyDescent="0.25">
      <c r="K602" s="165" t="s">
        <v>315</v>
      </c>
      <c r="N602" s="57" t="s">
        <v>1263</v>
      </c>
      <c r="V602" s="57" t="s">
        <v>902</v>
      </c>
      <c r="W602" s="57" t="s">
        <v>1261</v>
      </c>
      <c r="X602" s="57">
        <v>423</v>
      </c>
      <c r="AB602" s="166" t="s">
        <v>378</v>
      </c>
      <c r="AC602" s="209">
        <v>814200</v>
      </c>
      <c r="AD602" s="210" t="s">
        <v>54</v>
      </c>
      <c r="AE602" s="169">
        <v>0</v>
      </c>
      <c r="AF602" s="38">
        <v>0</v>
      </c>
      <c r="AG602" s="38">
        <v>5337203.87</v>
      </c>
      <c r="AH602" s="170">
        <v>5633176.9843157399</v>
      </c>
      <c r="AI602" s="171">
        <v>1949735.27</v>
      </c>
      <c r="AJ602" s="172">
        <v>5849205.8100000005</v>
      </c>
      <c r="AK602" s="151">
        <v>3604873.4899999998</v>
      </c>
      <c r="AL602" s="172">
        <v>4325848.1880000001</v>
      </c>
      <c r="AM602" s="211">
        <v>4694314.1535964813</v>
      </c>
      <c r="AN602" s="171">
        <v>4543736.3207192589</v>
      </c>
      <c r="AO602" s="170">
        <v>3877842.0171428542</v>
      </c>
      <c r="AP602" s="170">
        <v>5820386.9009715561</v>
      </c>
      <c r="AQ602" s="170">
        <v>5820386.9009715514</v>
      </c>
      <c r="AR602" s="172">
        <v>-28818.909028449096</v>
      </c>
      <c r="AS602" s="173">
        <v>-4.9269781171281937E-3</v>
      </c>
      <c r="AT602" s="172">
        <v>187209.91665581148</v>
      </c>
      <c r="AU602" s="173">
        <v>3.3233451953853674E-2</v>
      </c>
      <c r="AV602" s="172">
        <v>483183.03097155131</v>
      </c>
      <c r="AW602" s="173">
        <v>9.0531117555296109E-2</v>
      </c>
      <c r="AX602" s="172">
        <v>-28818.909028444439</v>
      </c>
      <c r="AY602" s="173">
        <v>-4.9269781171273983E-3</v>
      </c>
      <c r="AZ602" s="172">
        <v>187209.91665581614</v>
      </c>
      <c r="BA602" s="173">
        <v>3.32334519538545E-2</v>
      </c>
      <c r="BB602" s="172">
        <v>-4.6566128730773926E-9</v>
      </c>
      <c r="BC602" s="173">
        <v>-8.0005211892358861E-16</v>
      </c>
      <c r="BE602" s="169">
        <v>494334.22994553001</v>
      </c>
      <c r="BF602" s="169">
        <v>478387.96446342004</v>
      </c>
      <c r="BG602" s="169">
        <v>494334.22994553001</v>
      </c>
      <c r="BH602" s="169">
        <v>494334.22994553001</v>
      </c>
      <c r="BI602" s="169">
        <v>446495.43349918001</v>
      </c>
      <c r="BJ602" s="169">
        <v>494334.22994553001</v>
      </c>
      <c r="BK602" s="169">
        <v>478387.96446342004</v>
      </c>
      <c r="BL602" s="169">
        <v>494334.22994553001</v>
      </c>
      <c r="BM602" s="169">
        <v>478387.96446342004</v>
      </c>
      <c r="BN602" s="169">
        <v>494334.22994553001</v>
      </c>
      <c r="BO602" s="169">
        <v>494334.22994553001</v>
      </c>
      <c r="BP602" s="169">
        <v>478387.96446340188</v>
      </c>
      <c r="BQ602" s="174">
        <v>5820386.9009715524</v>
      </c>
    </row>
    <row r="603" spans="2:96" x14ac:dyDescent="0.25">
      <c r="K603" s="165" t="s">
        <v>315</v>
      </c>
      <c r="N603" s="57" t="s">
        <v>1264</v>
      </c>
      <c r="V603" s="57" t="s">
        <v>902</v>
      </c>
      <c r="W603" s="57" t="s">
        <v>1261</v>
      </c>
      <c r="X603" s="57">
        <v>423</v>
      </c>
      <c r="AB603" s="166" t="s">
        <v>378</v>
      </c>
      <c r="AC603" s="209">
        <v>814304</v>
      </c>
      <c r="AD603" s="210" t="s">
        <v>1265</v>
      </c>
      <c r="AE603" s="169">
        <v>0</v>
      </c>
      <c r="AF603" s="38">
        <v>0</v>
      </c>
      <c r="AG603" s="38">
        <v>0</v>
      </c>
      <c r="AH603" s="170">
        <v>0</v>
      </c>
      <c r="AI603" s="171">
        <v>168</v>
      </c>
      <c r="AJ603" s="172">
        <v>504</v>
      </c>
      <c r="AK603" s="151">
        <v>414</v>
      </c>
      <c r="AL603" s="172">
        <v>496.79999999999995</v>
      </c>
      <c r="AM603" s="211">
        <v>0</v>
      </c>
      <c r="AN603" s="171">
        <v>414</v>
      </c>
      <c r="AO603" s="170">
        <v>497.14285714285802</v>
      </c>
      <c r="AP603" s="170">
        <v>249.26829268073797</v>
      </c>
      <c r="AQ603" s="170">
        <v>249.26829268073766</v>
      </c>
      <c r="AR603" s="172">
        <v>-254.73170731926234</v>
      </c>
      <c r="AS603" s="173">
        <v>-0.50542005420488556</v>
      </c>
      <c r="AT603" s="172">
        <v>249.26829268073766</v>
      </c>
      <c r="AU603" s="173">
        <v>0</v>
      </c>
      <c r="AV603" s="172">
        <v>249.26829268073766</v>
      </c>
      <c r="AW603" s="173">
        <v>0</v>
      </c>
      <c r="AX603" s="172">
        <v>-254.73170731926203</v>
      </c>
      <c r="AY603" s="173">
        <v>-0.50542005420488501</v>
      </c>
      <c r="AZ603" s="172">
        <v>249.26829268073797</v>
      </c>
      <c r="BA603" s="173">
        <v>0</v>
      </c>
      <c r="BB603" s="172">
        <v>-3.1263880373444408E-13</v>
      </c>
      <c r="BC603" s="173">
        <v>-1.2542261206677853E-15</v>
      </c>
      <c r="BE603" s="169">
        <v>21.170731709999998</v>
      </c>
      <c r="BF603" s="169">
        <v>20.487804879999999</v>
      </c>
      <c r="BG603" s="169">
        <v>21.170731709999998</v>
      </c>
      <c r="BH603" s="169">
        <v>21.170731709999998</v>
      </c>
      <c r="BI603" s="169">
        <v>19.12195122</v>
      </c>
      <c r="BJ603" s="169">
        <v>21.170731709999998</v>
      </c>
      <c r="BK603" s="169">
        <v>20.487804879999999</v>
      </c>
      <c r="BL603" s="169">
        <v>21.170731709999998</v>
      </c>
      <c r="BM603" s="169">
        <v>20.487804879999999</v>
      </c>
      <c r="BN603" s="169">
        <v>21.170731709999998</v>
      </c>
      <c r="BO603" s="169">
        <v>21.170731709999998</v>
      </c>
      <c r="BP603" s="169">
        <v>20.4878048507377</v>
      </c>
      <c r="BQ603" s="174">
        <v>249.26829268073766</v>
      </c>
    </row>
    <row r="604" spans="2:96" x14ac:dyDescent="0.25">
      <c r="K604" s="165" t="s">
        <v>315</v>
      </c>
      <c r="N604" s="57" t="s">
        <v>1266</v>
      </c>
      <c r="V604" s="57" t="s">
        <v>902</v>
      </c>
      <c r="W604" s="57" t="s">
        <v>1261</v>
      </c>
      <c r="X604" s="57">
        <v>423</v>
      </c>
      <c r="AB604" s="166" t="s">
        <v>378</v>
      </c>
      <c r="AC604" s="209">
        <v>822476</v>
      </c>
      <c r="AD604" s="210" t="s">
        <v>1267</v>
      </c>
      <c r="AE604" s="169">
        <v>0</v>
      </c>
      <c r="AF604" s="38">
        <v>0</v>
      </c>
      <c r="AG604" s="38">
        <v>0</v>
      </c>
      <c r="AH604" s="170">
        <v>0</v>
      </c>
      <c r="AI604" s="171">
        <v>0</v>
      </c>
      <c r="AJ604" s="172">
        <v>0</v>
      </c>
      <c r="AK604" s="151">
        <v>0</v>
      </c>
      <c r="AL604" s="172">
        <v>0</v>
      </c>
      <c r="AM604" s="211">
        <v>0</v>
      </c>
      <c r="AN604" s="171">
        <v>0</v>
      </c>
      <c r="AO604" s="170">
        <v>0</v>
      </c>
      <c r="AP604" s="170">
        <v>0</v>
      </c>
      <c r="AQ604" s="170">
        <v>-8.0000000000000002E-3</v>
      </c>
      <c r="AR604" s="172">
        <v>-8.0000000000000002E-3</v>
      </c>
      <c r="AS604" s="173">
        <v>0</v>
      </c>
      <c r="AT604" s="172">
        <v>-8.0000000000000002E-3</v>
      </c>
      <c r="AU604" s="173">
        <v>0</v>
      </c>
      <c r="AV604" s="172">
        <v>-8.0000000000000002E-3</v>
      </c>
      <c r="AW604" s="173">
        <v>0</v>
      </c>
      <c r="AX604" s="172">
        <v>0</v>
      </c>
      <c r="AY604" s="173">
        <v>0</v>
      </c>
      <c r="AZ604" s="172">
        <v>0</v>
      </c>
      <c r="BA604" s="173">
        <v>0</v>
      </c>
      <c r="BB604" s="172">
        <v>-8.0000000000000002E-3</v>
      </c>
      <c r="BC604" s="173">
        <v>0</v>
      </c>
      <c r="BE604" s="169">
        <v>0</v>
      </c>
      <c r="BF604" s="169">
        <v>0</v>
      </c>
      <c r="BG604" s="169">
        <v>0</v>
      </c>
      <c r="BH604" s="169">
        <v>-8.0000000000000002E-3</v>
      </c>
      <c r="BI604" s="169">
        <v>0</v>
      </c>
      <c r="BJ604" s="169">
        <v>0</v>
      </c>
      <c r="BK604" s="169">
        <v>0</v>
      </c>
      <c r="BL604" s="169">
        <v>0</v>
      </c>
      <c r="BM604" s="169">
        <v>0</v>
      </c>
      <c r="BN604" s="169">
        <v>0</v>
      </c>
      <c r="BO604" s="169">
        <v>0</v>
      </c>
      <c r="BP604" s="169">
        <v>0</v>
      </c>
      <c r="BQ604" s="174">
        <v>-8.0000000000000002E-3</v>
      </c>
    </row>
    <row r="605" spans="2:96" x14ac:dyDescent="0.25">
      <c r="K605" s="165" t="s">
        <v>315</v>
      </c>
      <c r="N605" s="57" t="s">
        <v>1268</v>
      </c>
      <c r="V605" s="57" t="s">
        <v>902</v>
      </c>
      <c r="W605" s="57" t="s">
        <v>1261</v>
      </c>
      <c r="X605" s="57">
        <v>423</v>
      </c>
      <c r="AB605" s="166" t="s">
        <v>378</v>
      </c>
      <c r="AC605" s="209">
        <v>823452</v>
      </c>
      <c r="AD605" s="210" t="s">
        <v>1269</v>
      </c>
      <c r="AE605" s="169">
        <v>0</v>
      </c>
      <c r="AF605" s="38">
        <v>0</v>
      </c>
      <c r="AG605" s="38">
        <v>0</v>
      </c>
      <c r="AH605" s="170">
        <v>0.05</v>
      </c>
      <c r="AI605" s="171">
        <v>0</v>
      </c>
      <c r="AJ605" s="172">
        <v>0</v>
      </c>
      <c r="AK605" s="151">
        <v>0</v>
      </c>
      <c r="AL605" s="172">
        <v>0</v>
      </c>
      <c r="AM605" s="211">
        <v>0.05</v>
      </c>
      <c r="AN605" s="171">
        <v>0</v>
      </c>
      <c r="AO605" s="170">
        <v>0</v>
      </c>
      <c r="AP605" s="170">
        <v>0</v>
      </c>
      <c r="AQ605" s="170">
        <v>6.54E-2</v>
      </c>
      <c r="AR605" s="172">
        <v>6.54E-2</v>
      </c>
      <c r="AS605" s="173">
        <v>0</v>
      </c>
      <c r="AT605" s="172">
        <v>1.5399999999999997E-2</v>
      </c>
      <c r="AU605" s="173">
        <v>0.30799999999999994</v>
      </c>
      <c r="AV605" s="172">
        <v>6.54E-2</v>
      </c>
      <c r="AW605" s="173">
        <v>0</v>
      </c>
      <c r="AX605" s="172">
        <v>0</v>
      </c>
      <c r="AY605" s="173">
        <v>0</v>
      </c>
      <c r="AZ605" s="172">
        <v>-0.05</v>
      </c>
      <c r="BA605" s="173">
        <v>-1</v>
      </c>
      <c r="BB605" s="172">
        <v>6.54E-2</v>
      </c>
      <c r="BC605" s="173">
        <v>0</v>
      </c>
      <c r="BE605" s="169">
        <v>0</v>
      </c>
      <c r="BF605" s="169">
        <v>0</v>
      </c>
      <c r="BG605" s="169">
        <v>0</v>
      </c>
      <c r="BH605" s="169">
        <v>6.54E-2</v>
      </c>
      <c r="BI605" s="169">
        <v>0</v>
      </c>
      <c r="BJ605" s="169">
        <v>0</v>
      </c>
      <c r="BK605" s="169">
        <v>0</v>
      </c>
      <c r="BL605" s="169">
        <v>0</v>
      </c>
      <c r="BM605" s="169">
        <v>0</v>
      </c>
      <c r="BN605" s="169">
        <v>0</v>
      </c>
      <c r="BO605" s="169">
        <v>0</v>
      </c>
      <c r="BP605" s="169">
        <v>0</v>
      </c>
      <c r="BQ605" s="174">
        <v>6.54E-2</v>
      </c>
    </row>
    <row r="606" spans="2:96" x14ac:dyDescent="0.25">
      <c r="K606" s="165" t="s">
        <v>315</v>
      </c>
      <c r="N606" s="57" t="s">
        <v>1270</v>
      </c>
      <c r="V606" s="57" t="s">
        <v>902</v>
      </c>
      <c r="W606" s="57" t="s">
        <v>1261</v>
      </c>
      <c r="X606" s="57">
        <v>423</v>
      </c>
      <c r="AB606" s="166" t="s">
        <v>378</v>
      </c>
      <c r="AC606" s="209">
        <v>823453</v>
      </c>
      <c r="AD606" s="210" t="s">
        <v>1271</v>
      </c>
      <c r="AE606" s="169">
        <v>0</v>
      </c>
      <c r="AF606" s="38">
        <v>0</v>
      </c>
      <c r="AG606" s="38">
        <v>0</v>
      </c>
      <c r="AH606" s="170">
        <v>0.05</v>
      </c>
      <c r="AI606" s="171">
        <v>0</v>
      </c>
      <c r="AJ606" s="172">
        <v>0</v>
      </c>
      <c r="AK606" s="151">
        <v>0</v>
      </c>
      <c r="AL606" s="172">
        <v>0</v>
      </c>
      <c r="AM606" s="211">
        <v>0.05</v>
      </c>
      <c r="AN606" s="171">
        <v>0</v>
      </c>
      <c r="AO606" s="170">
        <v>0</v>
      </c>
      <c r="AP606" s="170">
        <v>0</v>
      </c>
      <c r="AQ606" s="170">
        <v>6.54E-2</v>
      </c>
      <c r="AR606" s="172">
        <v>6.54E-2</v>
      </c>
      <c r="AS606" s="173">
        <v>0</v>
      </c>
      <c r="AT606" s="172">
        <v>1.5399999999999997E-2</v>
      </c>
      <c r="AU606" s="173">
        <v>0.30799999999999994</v>
      </c>
      <c r="AV606" s="172">
        <v>6.54E-2</v>
      </c>
      <c r="AW606" s="173">
        <v>0</v>
      </c>
      <c r="AX606" s="172">
        <v>0</v>
      </c>
      <c r="AY606" s="173">
        <v>0</v>
      </c>
      <c r="AZ606" s="172">
        <v>-0.05</v>
      </c>
      <c r="BA606" s="173">
        <v>-1</v>
      </c>
      <c r="BB606" s="172">
        <v>6.54E-2</v>
      </c>
      <c r="BC606" s="173">
        <v>0</v>
      </c>
      <c r="BE606" s="169">
        <v>0</v>
      </c>
      <c r="BF606" s="169">
        <v>0</v>
      </c>
      <c r="BG606" s="169">
        <v>0</v>
      </c>
      <c r="BH606" s="169">
        <v>6.54E-2</v>
      </c>
      <c r="BI606" s="169">
        <v>0</v>
      </c>
      <c r="BJ606" s="169">
        <v>0</v>
      </c>
      <c r="BK606" s="169">
        <v>0</v>
      </c>
      <c r="BL606" s="169">
        <v>0</v>
      </c>
      <c r="BM606" s="169">
        <v>0</v>
      </c>
      <c r="BN606" s="169">
        <v>0</v>
      </c>
      <c r="BO606" s="169">
        <v>0</v>
      </c>
      <c r="BP606" s="169">
        <v>0</v>
      </c>
      <c r="BQ606" s="174">
        <v>6.54E-2</v>
      </c>
    </row>
    <row r="607" spans="2:96" x14ac:dyDescent="0.25">
      <c r="K607" s="165" t="s">
        <v>315</v>
      </c>
      <c r="N607" s="57" t="s">
        <v>1272</v>
      </c>
      <c r="V607" s="57" t="s">
        <v>902</v>
      </c>
      <c r="W607" s="57" t="s">
        <v>1261</v>
      </c>
      <c r="X607" s="57">
        <v>423</v>
      </c>
      <c r="AB607" s="166" t="s">
        <v>378</v>
      </c>
      <c r="AC607" s="209">
        <v>823455</v>
      </c>
      <c r="AD607" s="210" t="s">
        <v>1273</v>
      </c>
      <c r="AE607" s="169">
        <v>0</v>
      </c>
      <c r="AF607" s="38">
        <v>0</v>
      </c>
      <c r="AG607" s="38">
        <v>0</v>
      </c>
      <c r="AH607" s="170">
        <v>0.05</v>
      </c>
      <c r="AI607" s="171">
        <v>0</v>
      </c>
      <c r="AJ607" s="172">
        <v>0</v>
      </c>
      <c r="AK607" s="151">
        <v>0</v>
      </c>
      <c r="AL607" s="172">
        <v>0</v>
      </c>
      <c r="AM607" s="211">
        <v>0.05</v>
      </c>
      <c r="AN607" s="171">
        <v>0</v>
      </c>
      <c r="AO607" s="170">
        <v>0</v>
      </c>
      <c r="AP607" s="170">
        <v>0</v>
      </c>
      <c r="AQ607" s="170">
        <v>6.54E-2</v>
      </c>
      <c r="AR607" s="172">
        <v>6.54E-2</v>
      </c>
      <c r="AS607" s="173">
        <v>0</v>
      </c>
      <c r="AT607" s="172">
        <v>1.5399999999999997E-2</v>
      </c>
      <c r="AU607" s="173">
        <v>0.30799999999999994</v>
      </c>
      <c r="AV607" s="172">
        <v>6.54E-2</v>
      </c>
      <c r="AW607" s="173">
        <v>0</v>
      </c>
      <c r="AX607" s="172">
        <v>0</v>
      </c>
      <c r="AY607" s="173">
        <v>0</v>
      </c>
      <c r="AZ607" s="172">
        <v>-0.05</v>
      </c>
      <c r="BA607" s="173">
        <v>-1</v>
      </c>
      <c r="BB607" s="172">
        <v>6.54E-2</v>
      </c>
      <c r="BC607" s="173">
        <v>0</v>
      </c>
      <c r="BE607" s="169">
        <v>0</v>
      </c>
      <c r="BF607" s="169">
        <v>0</v>
      </c>
      <c r="BG607" s="169">
        <v>0</v>
      </c>
      <c r="BH607" s="169">
        <v>6.54E-2</v>
      </c>
      <c r="BI607" s="169">
        <v>0</v>
      </c>
      <c r="BJ607" s="169">
        <v>0</v>
      </c>
      <c r="BK607" s="169">
        <v>0</v>
      </c>
      <c r="BL607" s="169">
        <v>0</v>
      </c>
      <c r="BM607" s="169">
        <v>0</v>
      </c>
      <c r="BN607" s="169">
        <v>0</v>
      </c>
      <c r="BO607" s="169">
        <v>0</v>
      </c>
      <c r="BP607" s="169">
        <v>0</v>
      </c>
      <c r="BQ607" s="174">
        <v>6.54E-2</v>
      </c>
    </row>
    <row r="608" spans="2:96" x14ac:dyDescent="0.25">
      <c r="K608" s="165" t="s">
        <v>315</v>
      </c>
      <c r="N608" s="57" t="s">
        <v>1274</v>
      </c>
      <c r="V608" s="57" t="s">
        <v>902</v>
      </c>
      <c r="W608" s="57" t="s">
        <v>1261</v>
      </c>
      <c r="X608" s="57">
        <v>423</v>
      </c>
      <c r="AB608" s="166" t="s">
        <v>378</v>
      </c>
      <c r="AC608" s="209">
        <v>823456</v>
      </c>
      <c r="AD608" s="210" t="s">
        <v>1275</v>
      </c>
      <c r="AE608" s="169">
        <v>0</v>
      </c>
      <c r="AF608" s="38">
        <v>0</v>
      </c>
      <c r="AG608" s="38">
        <v>0</v>
      </c>
      <c r="AH608" s="170">
        <v>0.05</v>
      </c>
      <c r="AI608" s="171">
        <v>0</v>
      </c>
      <c r="AJ608" s="172">
        <v>0</v>
      </c>
      <c r="AK608" s="151">
        <v>0</v>
      </c>
      <c r="AL608" s="172">
        <v>0</v>
      </c>
      <c r="AM608" s="211">
        <v>0.05</v>
      </c>
      <c r="AN608" s="171">
        <v>0</v>
      </c>
      <c r="AO608" s="170">
        <v>0</v>
      </c>
      <c r="AP608" s="170">
        <v>0</v>
      </c>
      <c r="AQ608" s="170">
        <v>6.54E-2</v>
      </c>
      <c r="AR608" s="172">
        <v>6.54E-2</v>
      </c>
      <c r="AS608" s="173">
        <v>0</v>
      </c>
      <c r="AT608" s="172">
        <v>1.5399999999999997E-2</v>
      </c>
      <c r="AU608" s="173">
        <v>0.30799999999999994</v>
      </c>
      <c r="AV608" s="172">
        <v>6.54E-2</v>
      </c>
      <c r="AW608" s="173">
        <v>0</v>
      </c>
      <c r="AX608" s="172">
        <v>0</v>
      </c>
      <c r="AY608" s="173">
        <v>0</v>
      </c>
      <c r="AZ608" s="172">
        <v>-0.05</v>
      </c>
      <c r="BA608" s="173">
        <v>-1</v>
      </c>
      <c r="BB608" s="172">
        <v>6.54E-2</v>
      </c>
      <c r="BC608" s="173">
        <v>0</v>
      </c>
      <c r="BE608" s="169">
        <v>0</v>
      </c>
      <c r="BF608" s="169">
        <v>0</v>
      </c>
      <c r="BG608" s="169">
        <v>0</v>
      </c>
      <c r="BH608" s="169">
        <v>6.54E-2</v>
      </c>
      <c r="BI608" s="169">
        <v>0</v>
      </c>
      <c r="BJ608" s="169">
        <v>0</v>
      </c>
      <c r="BK608" s="169">
        <v>0</v>
      </c>
      <c r="BL608" s="169">
        <v>0</v>
      </c>
      <c r="BM608" s="169">
        <v>0</v>
      </c>
      <c r="BN608" s="169">
        <v>0</v>
      </c>
      <c r="BO608" s="169">
        <v>0</v>
      </c>
      <c r="BP608" s="169">
        <v>0</v>
      </c>
      <c r="BQ608" s="174">
        <v>6.54E-2</v>
      </c>
    </row>
    <row r="609" spans="11:69" x14ac:dyDescent="0.25">
      <c r="K609" s="165" t="s">
        <v>315</v>
      </c>
      <c r="N609" s="57" t="s">
        <v>1276</v>
      </c>
      <c r="V609" s="57" t="s">
        <v>902</v>
      </c>
      <c r="W609" s="57" t="s">
        <v>1261</v>
      </c>
      <c r="X609" s="57">
        <v>423</v>
      </c>
      <c r="AB609" s="166" t="s">
        <v>378</v>
      </c>
      <c r="AC609" s="209">
        <v>823458</v>
      </c>
      <c r="AD609" s="210" t="s">
        <v>1277</v>
      </c>
      <c r="AE609" s="169">
        <v>0</v>
      </c>
      <c r="AF609" s="38">
        <v>0</v>
      </c>
      <c r="AG609" s="38">
        <v>0</v>
      </c>
      <c r="AH609" s="170">
        <v>0</v>
      </c>
      <c r="AI609" s="171">
        <v>0</v>
      </c>
      <c r="AJ609" s="172">
        <v>0</v>
      </c>
      <c r="AK609" s="151">
        <v>0</v>
      </c>
      <c r="AL609" s="172">
        <v>0</v>
      </c>
      <c r="AM609" s="211">
        <v>0</v>
      </c>
      <c r="AN609" s="171">
        <v>0</v>
      </c>
      <c r="AO609" s="170">
        <v>0</v>
      </c>
      <c r="AP609" s="170">
        <v>0</v>
      </c>
      <c r="AQ609" s="170">
        <v>2.6100000000000002E-2</v>
      </c>
      <c r="AR609" s="172">
        <v>2.6100000000000002E-2</v>
      </c>
      <c r="AS609" s="173">
        <v>0</v>
      </c>
      <c r="AT609" s="172">
        <v>2.6100000000000002E-2</v>
      </c>
      <c r="AU609" s="173">
        <v>0</v>
      </c>
      <c r="AV609" s="172">
        <v>2.6100000000000002E-2</v>
      </c>
      <c r="AW609" s="173">
        <v>0</v>
      </c>
      <c r="AX609" s="172">
        <v>0</v>
      </c>
      <c r="AY609" s="173">
        <v>0</v>
      </c>
      <c r="AZ609" s="172">
        <v>0</v>
      </c>
      <c r="BA609" s="173">
        <v>0</v>
      </c>
      <c r="BB609" s="172">
        <v>2.6100000000000002E-2</v>
      </c>
      <c r="BC609" s="173">
        <v>0</v>
      </c>
      <c r="BE609" s="169">
        <v>0</v>
      </c>
      <c r="BF609" s="169">
        <v>0</v>
      </c>
      <c r="BG609" s="169">
        <v>0</v>
      </c>
      <c r="BH609" s="169">
        <v>2.6100000000000002E-2</v>
      </c>
      <c r="BI609" s="169">
        <v>0</v>
      </c>
      <c r="BJ609" s="169">
        <v>0</v>
      </c>
      <c r="BK609" s="169">
        <v>0</v>
      </c>
      <c r="BL609" s="169">
        <v>0</v>
      </c>
      <c r="BM609" s="169">
        <v>0</v>
      </c>
      <c r="BN609" s="169">
        <v>0</v>
      </c>
      <c r="BO609" s="169">
        <v>0</v>
      </c>
      <c r="BP609" s="169">
        <v>0</v>
      </c>
      <c r="BQ609" s="174">
        <v>2.6100000000000002E-2</v>
      </c>
    </row>
    <row r="610" spans="11:69" x14ac:dyDescent="0.25">
      <c r="K610" s="165" t="s">
        <v>315</v>
      </c>
      <c r="N610" s="57" t="s">
        <v>1278</v>
      </c>
      <c r="V610" s="57" t="s">
        <v>902</v>
      </c>
      <c r="W610" s="57" t="s">
        <v>1261</v>
      </c>
      <c r="X610" s="57">
        <v>423</v>
      </c>
      <c r="AB610" s="166" t="s">
        <v>378</v>
      </c>
      <c r="AC610" s="209">
        <v>823459</v>
      </c>
      <c r="AD610" s="210" t="s">
        <v>1279</v>
      </c>
      <c r="AE610" s="169">
        <v>0</v>
      </c>
      <c r="AF610" s="38">
        <v>0</v>
      </c>
      <c r="AG610" s="38">
        <v>0</v>
      </c>
      <c r="AH610" s="170">
        <v>0.05</v>
      </c>
      <c r="AI610" s="171">
        <v>0</v>
      </c>
      <c r="AJ610" s="172">
        <v>0</v>
      </c>
      <c r="AK610" s="151">
        <v>0</v>
      </c>
      <c r="AL610" s="172">
        <v>0</v>
      </c>
      <c r="AM610" s="211">
        <v>0.05</v>
      </c>
      <c r="AN610" s="171">
        <v>0</v>
      </c>
      <c r="AO610" s="170">
        <v>0</v>
      </c>
      <c r="AP610" s="170">
        <v>0</v>
      </c>
      <c r="AQ610" s="170">
        <v>6.54E-2</v>
      </c>
      <c r="AR610" s="172">
        <v>6.54E-2</v>
      </c>
      <c r="AS610" s="173">
        <v>0</v>
      </c>
      <c r="AT610" s="172">
        <v>1.5399999999999997E-2</v>
      </c>
      <c r="AU610" s="173">
        <v>0.30799999999999994</v>
      </c>
      <c r="AV610" s="172">
        <v>6.54E-2</v>
      </c>
      <c r="AW610" s="173">
        <v>0</v>
      </c>
      <c r="AX610" s="172">
        <v>0</v>
      </c>
      <c r="AY610" s="173">
        <v>0</v>
      </c>
      <c r="AZ610" s="172">
        <v>-0.05</v>
      </c>
      <c r="BA610" s="173">
        <v>-1</v>
      </c>
      <c r="BB610" s="172">
        <v>6.54E-2</v>
      </c>
      <c r="BC610" s="173">
        <v>0</v>
      </c>
      <c r="BE610" s="169">
        <v>0</v>
      </c>
      <c r="BF610" s="169">
        <v>0</v>
      </c>
      <c r="BG610" s="169">
        <v>0</v>
      </c>
      <c r="BH610" s="169">
        <v>6.54E-2</v>
      </c>
      <c r="BI610" s="169">
        <v>0</v>
      </c>
      <c r="BJ610" s="169">
        <v>0</v>
      </c>
      <c r="BK610" s="169">
        <v>0</v>
      </c>
      <c r="BL610" s="169">
        <v>0</v>
      </c>
      <c r="BM610" s="169">
        <v>0</v>
      </c>
      <c r="BN610" s="169">
        <v>0</v>
      </c>
      <c r="BO610" s="169">
        <v>0</v>
      </c>
      <c r="BP610" s="169">
        <v>0</v>
      </c>
      <c r="BQ610" s="174">
        <v>6.54E-2</v>
      </c>
    </row>
    <row r="611" spans="11:69" x14ac:dyDescent="0.25">
      <c r="K611" s="165" t="s">
        <v>315</v>
      </c>
      <c r="N611" s="57" t="s">
        <v>1280</v>
      </c>
      <c r="V611" s="57" t="s">
        <v>902</v>
      </c>
      <c r="W611" s="57" t="s">
        <v>1261</v>
      </c>
      <c r="X611" s="57">
        <v>423</v>
      </c>
      <c r="AB611" s="166" t="s">
        <v>378</v>
      </c>
      <c r="AC611" s="209">
        <v>823460</v>
      </c>
      <c r="AD611" s="210" t="s">
        <v>1281</v>
      </c>
      <c r="AE611" s="169">
        <v>0</v>
      </c>
      <c r="AF611" s="38">
        <v>0</v>
      </c>
      <c r="AG611" s="38">
        <v>0</v>
      </c>
      <c r="AH611" s="170">
        <v>0.05</v>
      </c>
      <c r="AI611" s="171">
        <v>0</v>
      </c>
      <c r="AJ611" s="172">
        <v>0</v>
      </c>
      <c r="AK611" s="151">
        <v>0</v>
      </c>
      <c r="AL611" s="172">
        <v>0</v>
      </c>
      <c r="AM611" s="211">
        <v>0.05</v>
      </c>
      <c r="AN611" s="171">
        <v>0</v>
      </c>
      <c r="AO611" s="170">
        <v>0</v>
      </c>
      <c r="AP611" s="170">
        <v>0</v>
      </c>
      <c r="AQ611" s="170">
        <v>6.54E-2</v>
      </c>
      <c r="AR611" s="172">
        <v>6.54E-2</v>
      </c>
      <c r="AS611" s="173">
        <v>0</v>
      </c>
      <c r="AT611" s="172">
        <v>1.5399999999999997E-2</v>
      </c>
      <c r="AU611" s="173">
        <v>0.30799999999999994</v>
      </c>
      <c r="AV611" s="172">
        <v>6.54E-2</v>
      </c>
      <c r="AW611" s="173">
        <v>0</v>
      </c>
      <c r="AX611" s="172">
        <v>0</v>
      </c>
      <c r="AY611" s="173">
        <v>0</v>
      </c>
      <c r="AZ611" s="172">
        <v>-0.05</v>
      </c>
      <c r="BA611" s="173">
        <v>-1</v>
      </c>
      <c r="BB611" s="172">
        <v>6.54E-2</v>
      </c>
      <c r="BC611" s="173">
        <v>0</v>
      </c>
      <c r="BE611" s="169">
        <v>0</v>
      </c>
      <c r="BF611" s="169">
        <v>0</v>
      </c>
      <c r="BG611" s="169">
        <v>0</v>
      </c>
      <c r="BH611" s="169">
        <v>6.54E-2</v>
      </c>
      <c r="BI611" s="169">
        <v>0</v>
      </c>
      <c r="BJ611" s="169">
        <v>0</v>
      </c>
      <c r="BK611" s="169">
        <v>0</v>
      </c>
      <c r="BL611" s="169">
        <v>0</v>
      </c>
      <c r="BM611" s="169">
        <v>0</v>
      </c>
      <c r="BN611" s="169">
        <v>0</v>
      </c>
      <c r="BO611" s="169">
        <v>0</v>
      </c>
      <c r="BP611" s="169">
        <v>0</v>
      </c>
      <c r="BQ611" s="174">
        <v>6.54E-2</v>
      </c>
    </row>
    <row r="612" spans="11:69" x14ac:dyDescent="0.25">
      <c r="K612" s="165" t="s">
        <v>315</v>
      </c>
      <c r="N612" s="57" t="s">
        <v>1282</v>
      </c>
      <c r="V612" s="57" t="s">
        <v>902</v>
      </c>
      <c r="W612" s="57" t="s">
        <v>1261</v>
      </c>
      <c r="X612" s="57">
        <v>423</v>
      </c>
      <c r="AB612" s="166" t="s">
        <v>378</v>
      </c>
      <c r="AC612" s="209">
        <v>823463</v>
      </c>
      <c r="AD612" s="210" t="s">
        <v>1283</v>
      </c>
      <c r="AE612" s="169">
        <v>0</v>
      </c>
      <c r="AF612" s="38">
        <v>0</v>
      </c>
      <c r="AG612" s="38">
        <v>0</v>
      </c>
      <c r="AH612" s="170">
        <v>7.2400000000000006E-2</v>
      </c>
      <c r="AI612" s="171">
        <v>0</v>
      </c>
      <c r="AJ612" s="172">
        <v>0</v>
      </c>
      <c r="AK612" s="151">
        <v>0</v>
      </c>
      <c r="AL612" s="172">
        <v>0</v>
      </c>
      <c r="AM612" s="211">
        <v>7.2400000000000006E-2</v>
      </c>
      <c r="AN612" s="171">
        <v>0</v>
      </c>
      <c r="AO612" s="170">
        <v>0</v>
      </c>
      <c r="AP612" s="170">
        <v>0</v>
      </c>
      <c r="AQ612" s="170">
        <v>0</v>
      </c>
      <c r="AR612" s="172">
        <v>0</v>
      </c>
      <c r="AS612" s="173">
        <v>0</v>
      </c>
      <c r="AT612" s="172">
        <v>-7.2400000000000006E-2</v>
      </c>
      <c r="AU612" s="173">
        <v>-1</v>
      </c>
      <c r="AV612" s="172">
        <v>0</v>
      </c>
      <c r="AW612" s="173">
        <v>0</v>
      </c>
      <c r="AX612" s="172">
        <v>0</v>
      </c>
      <c r="AY612" s="173">
        <v>0</v>
      </c>
      <c r="AZ612" s="172">
        <v>-7.2400000000000006E-2</v>
      </c>
      <c r="BA612" s="173">
        <v>-1</v>
      </c>
      <c r="BB612" s="172">
        <v>0</v>
      </c>
      <c r="BC612" s="173">
        <v>0</v>
      </c>
      <c r="BE612" s="169">
        <v>0</v>
      </c>
      <c r="BF612" s="169">
        <v>0</v>
      </c>
      <c r="BG612" s="169">
        <v>0</v>
      </c>
      <c r="BH612" s="169">
        <v>0</v>
      </c>
      <c r="BI612" s="169">
        <v>0</v>
      </c>
      <c r="BJ612" s="169">
        <v>0</v>
      </c>
      <c r="BK612" s="169">
        <v>0</v>
      </c>
      <c r="BL612" s="169">
        <v>0</v>
      </c>
      <c r="BM612" s="169">
        <v>0</v>
      </c>
      <c r="BN612" s="169">
        <v>0</v>
      </c>
      <c r="BO612" s="169">
        <v>0</v>
      </c>
      <c r="BP612" s="169">
        <v>0</v>
      </c>
      <c r="BQ612" s="174">
        <v>0</v>
      </c>
    </row>
    <row r="613" spans="11:69" x14ac:dyDescent="0.25">
      <c r="K613" s="165" t="s">
        <v>315</v>
      </c>
      <c r="N613" s="57" t="s">
        <v>1284</v>
      </c>
      <c r="V613" s="57" t="s">
        <v>902</v>
      </c>
      <c r="W613" s="57" t="s">
        <v>1261</v>
      </c>
      <c r="X613" s="57">
        <v>423</v>
      </c>
      <c r="AB613" s="166" t="s">
        <v>378</v>
      </c>
      <c r="AC613" s="209">
        <v>823465</v>
      </c>
      <c r="AD613" s="210" t="s">
        <v>1285</v>
      </c>
      <c r="AE613" s="169">
        <v>0</v>
      </c>
      <c r="AF613" s="38">
        <v>0</v>
      </c>
      <c r="AG613" s="38">
        <v>0</v>
      </c>
      <c r="AH613" s="170">
        <v>7.2400000000000006E-2</v>
      </c>
      <c r="AI613" s="171">
        <v>0</v>
      </c>
      <c r="AJ613" s="172">
        <v>0</v>
      </c>
      <c r="AK613" s="151">
        <v>0</v>
      </c>
      <c r="AL613" s="172">
        <v>0</v>
      </c>
      <c r="AM613" s="211">
        <v>7.2400000000000006E-2</v>
      </c>
      <c r="AN613" s="171">
        <v>0</v>
      </c>
      <c r="AO613" s="170">
        <v>0</v>
      </c>
      <c r="AP613" s="170">
        <v>0</v>
      </c>
      <c r="AQ613" s="170">
        <v>0</v>
      </c>
      <c r="AR613" s="172">
        <v>0</v>
      </c>
      <c r="AS613" s="173">
        <v>0</v>
      </c>
      <c r="AT613" s="172">
        <v>-7.2400000000000006E-2</v>
      </c>
      <c r="AU613" s="173">
        <v>-1</v>
      </c>
      <c r="AV613" s="172">
        <v>0</v>
      </c>
      <c r="AW613" s="173">
        <v>0</v>
      </c>
      <c r="AX613" s="172">
        <v>0</v>
      </c>
      <c r="AY613" s="173">
        <v>0</v>
      </c>
      <c r="AZ613" s="172">
        <v>-7.2400000000000006E-2</v>
      </c>
      <c r="BA613" s="173">
        <v>-1</v>
      </c>
      <c r="BB613" s="172">
        <v>0</v>
      </c>
      <c r="BC613" s="173">
        <v>0</v>
      </c>
      <c r="BE613" s="169">
        <v>0</v>
      </c>
      <c r="BF613" s="169">
        <v>0</v>
      </c>
      <c r="BG613" s="169">
        <v>0</v>
      </c>
      <c r="BH613" s="169">
        <v>0</v>
      </c>
      <c r="BI613" s="169">
        <v>0</v>
      </c>
      <c r="BJ613" s="169">
        <v>0</v>
      </c>
      <c r="BK613" s="169">
        <v>0</v>
      </c>
      <c r="BL613" s="169">
        <v>0</v>
      </c>
      <c r="BM613" s="169">
        <v>0</v>
      </c>
      <c r="BN613" s="169">
        <v>0</v>
      </c>
      <c r="BO613" s="169">
        <v>0</v>
      </c>
      <c r="BP613" s="169">
        <v>0</v>
      </c>
      <c r="BQ613" s="174">
        <v>0</v>
      </c>
    </row>
    <row r="614" spans="11:69" x14ac:dyDescent="0.25">
      <c r="K614" s="165" t="s">
        <v>315</v>
      </c>
      <c r="N614" s="57" t="s">
        <v>1286</v>
      </c>
      <c r="V614" s="57" t="s">
        <v>902</v>
      </c>
      <c r="W614" s="57" t="s">
        <v>1261</v>
      </c>
      <c r="X614" s="57">
        <v>423</v>
      </c>
      <c r="AB614" s="166" t="s">
        <v>378</v>
      </c>
      <c r="AC614" s="209">
        <v>823467</v>
      </c>
      <c r="AD614" s="210" t="s">
        <v>1287</v>
      </c>
      <c r="AE614" s="169">
        <v>0</v>
      </c>
      <c r="AF614" s="38">
        <v>0</v>
      </c>
      <c r="AG614" s="38">
        <v>0</v>
      </c>
      <c r="AH614" s="170">
        <v>1.4999999999999999E-2</v>
      </c>
      <c r="AI614" s="171">
        <v>0</v>
      </c>
      <c r="AJ614" s="172">
        <v>0</v>
      </c>
      <c r="AK614" s="151">
        <v>0</v>
      </c>
      <c r="AL614" s="172">
        <v>0</v>
      </c>
      <c r="AM614" s="211">
        <v>1.4999999999999999E-2</v>
      </c>
      <c r="AN614" s="171">
        <v>0</v>
      </c>
      <c r="AO614" s="170">
        <v>0</v>
      </c>
      <c r="AP614" s="170">
        <v>0</v>
      </c>
      <c r="AQ614" s="170">
        <v>1.4999999999999999E-2</v>
      </c>
      <c r="AR614" s="172">
        <v>1.4999999999999999E-2</v>
      </c>
      <c r="AS614" s="173">
        <v>0</v>
      </c>
      <c r="AT614" s="172">
        <v>0</v>
      </c>
      <c r="AU614" s="173">
        <v>0</v>
      </c>
      <c r="AV614" s="172">
        <v>1.4999999999999999E-2</v>
      </c>
      <c r="AW614" s="173">
        <v>0</v>
      </c>
      <c r="AX614" s="172">
        <v>0</v>
      </c>
      <c r="AY614" s="173">
        <v>0</v>
      </c>
      <c r="AZ614" s="172">
        <v>-1.4999999999999999E-2</v>
      </c>
      <c r="BA614" s="173">
        <v>-1</v>
      </c>
      <c r="BB614" s="172">
        <v>1.4999999999999999E-2</v>
      </c>
      <c r="BC614" s="173">
        <v>0</v>
      </c>
      <c r="BE614" s="169">
        <v>0</v>
      </c>
      <c r="BF614" s="169">
        <v>0</v>
      </c>
      <c r="BG614" s="169">
        <v>0</v>
      </c>
      <c r="BH614" s="169">
        <v>1.4999999999999999E-2</v>
      </c>
      <c r="BI614" s="169">
        <v>0</v>
      </c>
      <c r="BJ614" s="169">
        <v>0</v>
      </c>
      <c r="BK614" s="169">
        <v>0</v>
      </c>
      <c r="BL614" s="169">
        <v>0</v>
      </c>
      <c r="BM614" s="169">
        <v>0</v>
      </c>
      <c r="BN614" s="169">
        <v>0</v>
      </c>
      <c r="BO614" s="169">
        <v>0</v>
      </c>
      <c r="BP614" s="169">
        <v>0</v>
      </c>
      <c r="BQ614" s="174">
        <v>1.4999999999999999E-2</v>
      </c>
    </row>
    <row r="615" spans="11:69" x14ac:dyDescent="0.25">
      <c r="K615" s="165" t="s">
        <v>315</v>
      </c>
      <c r="N615" s="57" t="s">
        <v>1288</v>
      </c>
      <c r="V615" s="57" t="s">
        <v>902</v>
      </c>
      <c r="W615" s="57" t="s">
        <v>1261</v>
      </c>
      <c r="X615" s="57">
        <v>423</v>
      </c>
      <c r="AB615" s="166" t="s">
        <v>378</v>
      </c>
      <c r="AC615" s="209">
        <v>823468</v>
      </c>
      <c r="AD615" s="210" t="s">
        <v>1289</v>
      </c>
      <c r="AE615" s="169">
        <v>0</v>
      </c>
      <c r="AF615" s="38">
        <v>0</v>
      </c>
      <c r="AG615" s="38">
        <v>0</v>
      </c>
      <c r="AH615" s="170">
        <v>1.4999999999999999E-2</v>
      </c>
      <c r="AI615" s="171">
        <v>0</v>
      </c>
      <c r="AJ615" s="172">
        <v>0</v>
      </c>
      <c r="AK615" s="151">
        <v>0</v>
      </c>
      <c r="AL615" s="172">
        <v>0</v>
      </c>
      <c r="AM615" s="211">
        <v>1.4999999999999999E-2</v>
      </c>
      <c r="AN615" s="171">
        <v>0</v>
      </c>
      <c r="AO615" s="170">
        <v>0</v>
      </c>
      <c r="AP615" s="170">
        <v>0</v>
      </c>
      <c r="AQ615" s="170">
        <v>1.4999999999999999E-2</v>
      </c>
      <c r="AR615" s="172">
        <v>1.4999999999999999E-2</v>
      </c>
      <c r="AS615" s="173">
        <v>0</v>
      </c>
      <c r="AT615" s="172">
        <v>0</v>
      </c>
      <c r="AU615" s="173">
        <v>0</v>
      </c>
      <c r="AV615" s="172">
        <v>1.4999999999999999E-2</v>
      </c>
      <c r="AW615" s="173">
        <v>0</v>
      </c>
      <c r="AX615" s="172">
        <v>0</v>
      </c>
      <c r="AY615" s="173">
        <v>0</v>
      </c>
      <c r="AZ615" s="172">
        <v>-1.4999999999999999E-2</v>
      </c>
      <c r="BA615" s="173">
        <v>-1</v>
      </c>
      <c r="BB615" s="172">
        <v>1.4999999999999999E-2</v>
      </c>
      <c r="BC615" s="173">
        <v>0</v>
      </c>
      <c r="BE615" s="169">
        <v>0</v>
      </c>
      <c r="BF615" s="169">
        <v>0</v>
      </c>
      <c r="BG615" s="169">
        <v>0</v>
      </c>
      <c r="BH615" s="169">
        <v>1.4999999999999999E-2</v>
      </c>
      <c r="BI615" s="169">
        <v>0</v>
      </c>
      <c r="BJ615" s="169">
        <v>0</v>
      </c>
      <c r="BK615" s="169">
        <v>0</v>
      </c>
      <c r="BL615" s="169">
        <v>0</v>
      </c>
      <c r="BM615" s="169">
        <v>0</v>
      </c>
      <c r="BN615" s="169">
        <v>0</v>
      </c>
      <c r="BO615" s="169">
        <v>0</v>
      </c>
      <c r="BP615" s="169">
        <v>0</v>
      </c>
      <c r="BQ615" s="174">
        <v>1.4999999999999999E-2</v>
      </c>
    </row>
    <row r="616" spans="11:69" x14ac:dyDescent="0.25">
      <c r="K616" s="165" t="s">
        <v>315</v>
      </c>
      <c r="N616" s="57" t="s">
        <v>1290</v>
      </c>
      <c r="V616" s="57" t="s">
        <v>902</v>
      </c>
      <c r="W616" s="57" t="s">
        <v>1261</v>
      </c>
      <c r="X616" s="57">
        <v>423</v>
      </c>
      <c r="AB616" s="166" t="s">
        <v>378</v>
      </c>
      <c r="AC616" s="209">
        <v>823469</v>
      </c>
      <c r="AD616" s="210" t="s">
        <v>1291</v>
      </c>
      <c r="AE616" s="169">
        <v>0</v>
      </c>
      <c r="AF616" s="38">
        <v>0</v>
      </c>
      <c r="AG616" s="38">
        <v>0</v>
      </c>
      <c r="AH616" s="170">
        <v>1.4999999999999999E-2</v>
      </c>
      <c r="AI616" s="171">
        <v>0</v>
      </c>
      <c r="AJ616" s="172">
        <v>0</v>
      </c>
      <c r="AK616" s="151">
        <v>0</v>
      </c>
      <c r="AL616" s="172">
        <v>0</v>
      </c>
      <c r="AM616" s="211">
        <v>1.4999999999999999E-2</v>
      </c>
      <c r="AN616" s="171">
        <v>0</v>
      </c>
      <c r="AO616" s="170">
        <v>0</v>
      </c>
      <c r="AP616" s="170">
        <v>0</v>
      </c>
      <c r="AQ616" s="170">
        <v>1.4999999999999999E-2</v>
      </c>
      <c r="AR616" s="172">
        <v>1.4999999999999999E-2</v>
      </c>
      <c r="AS616" s="173">
        <v>0</v>
      </c>
      <c r="AT616" s="172">
        <v>0</v>
      </c>
      <c r="AU616" s="173">
        <v>0</v>
      </c>
      <c r="AV616" s="172">
        <v>1.4999999999999999E-2</v>
      </c>
      <c r="AW616" s="173">
        <v>0</v>
      </c>
      <c r="AX616" s="172">
        <v>0</v>
      </c>
      <c r="AY616" s="173">
        <v>0</v>
      </c>
      <c r="AZ616" s="172">
        <v>-1.4999999999999999E-2</v>
      </c>
      <c r="BA616" s="173">
        <v>-1</v>
      </c>
      <c r="BB616" s="172">
        <v>1.4999999999999999E-2</v>
      </c>
      <c r="BC616" s="173">
        <v>0</v>
      </c>
      <c r="BE616" s="169">
        <v>0</v>
      </c>
      <c r="BF616" s="169">
        <v>0</v>
      </c>
      <c r="BG616" s="169">
        <v>0</v>
      </c>
      <c r="BH616" s="169">
        <v>1.4999999999999999E-2</v>
      </c>
      <c r="BI616" s="169">
        <v>0</v>
      </c>
      <c r="BJ616" s="169">
        <v>0</v>
      </c>
      <c r="BK616" s="169">
        <v>0</v>
      </c>
      <c r="BL616" s="169">
        <v>0</v>
      </c>
      <c r="BM616" s="169">
        <v>0</v>
      </c>
      <c r="BN616" s="169">
        <v>0</v>
      </c>
      <c r="BO616" s="169">
        <v>0</v>
      </c>
      <c r="BP616" s="169">
        <v>0</v>
      </c>
      <c r="BQ616" s="174">
        <v>1.4999999999999999E-2</v>
      </c>
    </row>
    <row r="617" spans="11:69" x14ac:dyDescent="0.25">
      <c r="K617" s="165" t="s">
        <v>315</v>
      </c>
      <c r="N617" s="57" t="s">
        <v>1292</v>
      </c>
      <c r="V617" s="57" t="s">
        <v>902</v>
      </c>
      <c r="W617" s="57" t="s">
        <v>1261</v>
      </c>
      <c r="X617" s="57">
        <v>423</v>
      </c>
      <c r="AB617" s="166" t="s">
        <v>378</v>
      </c>
      <c r="AC617" s="209">
        <v>823470</v>
      </c>
      <c r="AD617" s="210" t="s">
        <v>1293</v>
      </c>
      <c r="AE617" s="169">
        <v>0</v>
      </c>
      <c r="AF617" s="38">
        <v>0</v>
      </c>
      <c r="AG617" s="38">
        <v>0</v>
      </c>
      <c r="AH617" s="170">
        <v>0.05</v>
      </c>
      <c r="AI617" s="171">
        <v>0</v>
      </c>
      <c r="AJ617" s="172">
        <v>0</v>
      </c>
      <c r="AK617" s="151">
        <v>0</v>
      </c>
      <c r="AL617" s="172">
        <v>0</v>
      </c>
      <c r="AM617" s="211">
        <v>0.05</v>
      </c>
      <c r="AN617" s="171">
        <v>0</v>
      </c>
      <c r="AO617" s="170">
        <v>0</v>
      </c>
      <c r="AP617" s="170">
        <v>0</v>
      </c>
      <c r="AQ617" s="170">
        <v>6.54E-2</v>
      </c>
      <c r="AR617" s="172">
        <v>6.54E-2</v>
      </c>
      <c r="AS617" s="173">
        <v>0</v>
      </c>
      <c r="AT617" s="172">
        <v>1.5399999999999997E-2</v>
      </c>
      <c r="AU617" s="173">
        <v>0.30799999999999994</v>
      </c>
      <c r="AV617" s="172">
        <v>6.54E-2</v>
      </c>
      <c r="AW617" s="173">
        <v>0</v>
      </c>
      <c r="AX617" s="172">
        <v>0</v>
      </c>
      <c r="AY617" s="173">
        <v>0</v>
      </c>
      <c r="AZ617" s="172">
        <v>-0.05</v>
      </c>
      <c r="BA617" s="173">
        <v>-1</v>
      </c>
      <c r="BB617" s="172">
        <v>6.54E-2</v>
      </c>
      <c r="BC617" s="173">
        <v>0</v>
      </c>
      <c r="BE617" s="169">
        <v>0</v>
      </c>
      <c r="BF617" s="169">
        <v>0</v>
      </c>
      <c r="BG617" s="169">
        <v>0</v>
      </c>
      <c r="BH617" s="169">
        <v>6.54E-2</v>
      </c>
      <c r="BI617" s="169">
        <v>0</v>
      </c>
      <c r="BJ617" s="169">
        <v>0</v>
      </c>
      <c r="BK617" s="169">
        <v>0</v>
      </c>
      <c r="BL617" s="169">
        <v>0</v>
      </c>
      <c r="BM617" s="169">
        <v>0</v>
      </c>
      <c r="BN617" s="169">
        <v>0</v>
      </c>
      <c r="BO617" s="169">
        <v>0</v>
      </c>
      <c r="BP617" s="169">
        <v>0</v>
      </c>
      <c r="BQ617" s="174">
        <v>6.54E-2</v>
      </c>
    </row>
    <row r="618" spans="11:69" x14ac:dyDescent="0.25">
      <c r="K618" s="165" t="s">
        <v>315</v>
      </c>
      <c r="N618" s="57" t="s">
        <v>1294</v>
      </c>
      <c r="V618" s="57" t="s">
        <v>902</v>
      </c>
      <c r="W618" s="57" t="s">
        <v>1261</v>
      </c>
      <c r="X618" s="57">
        <v>423</v>
      </c>
      <c r="AB618" s="166" t="s">
        <v>378</v>
      </c>
      <c r="AC618" s="209">
        <v>824426</v>
      </c>
      <c r="AD618" s="210" t="s">
        <v>1295</v>
      </c>
      <c r="AE618" s="169">
        <v>0</v>
      </c>
      <c r="AF618" s="38">
        <v>0</v>
      </c>
      <c r="AG618" s="38">
        <v>1738.1106771209118</v>
      </c>
      <c r="AH618" s="170">
        <v>1791.546</v>
      </c>
      <c r="AI618" s="171">
        <v>596.9646561339199</v>
      </c>
      <c r="AJ618" s="172">
        <v>1790.8939684017596</v>
      </c>
      <c r="AK618" s="151">
        <v>1472.2960630443758</v>
      </c>
      <c r="AL618" s="172">
        <v>1766.7552756532511</v>
      </c>
      <c r="AM618" s="211">
        <v>1492.9549999999999</v>
      </c>
      <c r="AN618" s="171">
        <v>1770.887063044376</v>
      </c>
      <c r="AO618" s="170">
        <v>1789.0808534677774</v>
      </c>
      <c r="AP618" s="170">
        <v>0</v>
      </c>
      <c r="AQ618" s="170">
        <v>0</v>
      </c>
      <c r="AR618" s="172">
        <v>-1790.8939684017596</v>
      </c>
      <c r="AS618" s="173">
        <v>-1</v>
      </c>
      <c r="AT618" s="172">
        <v>-1791.546</v>
      </c>
      <c r="AU618" s="173">
        <v>-1</v>
      </c>
      <c r="AV618" s="172">
        <v>-1738.1106771209118</v>
      </c>
      <c r="AW618" s="173">
        <v>-1</v>
      </c>
      <c r="AX618" s="172">
        <v>-1790.8939684017596</v>
      </c>
      <c r="AY618" s="173">
        <v>-1</v>
      </c>
      <c r="AZ618" s="172">
        <v>-1791.546</v>
      </c>
      <c r="BA618" s="173">
        <v>-1</v>
      </c>
      <c r="BB618" s="172">
        <v>0</v>
      </c>
      <c r="BC618" s="173">
        <v>0</v>
      </c>
      <c r="BE618" s="169">
        <v>0</v>
      </c>
      <c r="BF618" s="169">
        <v>0</v>
      </c>
      <c r="BG618" s="169">
        <v>0</v>
      </c>
      <c r="BH618" s="169">
        <v>0</v>
      </c>
      <c r="BI618" s="169">
        <v>0</v>
      </c>
      <c r="BJ618" s="169">
        <v>0</v>
      </c>
      <c r="BK618" s="169">
        <v>0</v>
      </c>
      <c r="BL618" s="169">
        <v>0</v>
      </c>
      <c r="BM618" s="169">
        <v>0</v>
      </c>
      <c r="BN618" s="169">
        <v>0</v>
      </c>
      <c r="BO618" s="169">
        <v>0</v>
      </c>
      <c r="BP618" s="169">
        <v>0</v>
      </c>
      <c r="BQ618" s="174">
        <v>0</v>
      </c>
    </row>
    <row r="619" spans="11:69" x14ac:dyDescent="0.25">
      <c r="K619" s="165" t="s">
        <v>315</v>
      </c>
      <c r="N619" s="57" t="s">
        <v>1296</v>
      </c>
      <c r="V619" s="57" t="s">
        <v>902</v>
      </c>
      <c r="W619" s="57" t="s">
        <v>1261</v>
      </c>
      <c r="X619" s="57">
        <v>423</v>
      </c>
      <c r="AB619" s="166" t="s">
        <v>378</v>
      </c>
      <c r="AC619" s="209">
        <v>824427</v>
      </c>
      <c r="AD619" s="210" t="s">
        <v>1297</v>
      </c>
      <c r="AE619" s="169">
        <v>0</v>
      </c>
      <c r="AF619" s="38">
        <v>0</v>
      </c>
      <c r="AG619" s="38">
        <v>144.84837216614977</v>
      </c>
      <c r="AH619" s="170">
        <v>149.2955</v>
      </c>
      <c r="AI619" s="171">
        <v>149.69126403347997</v>
      </c>
      <c r="AJ619" s="172">
        <v>449.0737921004399</v>
      </c>
      <c r="AK619" s="151">
        <v>146.55964630443756</v>
      </c>
      <c r="AL619" s="172">
        <v>175.87157556532509</v>
      </c>
      <c r="AM619" s="211">
        <v>149.2955</v>
      </c>
      <c r="AN619" s="171">
        <v>146.55964630443756</v>
      </c>
      <c r="AO619" s="170">
        <v>257.26405661784594</v>
      </c>
      <c r="AP619" s="170">
        <v>0</v>
      </c>
      <c r="AQ619" s="170">
        <v>0</v>
      </c>
      <c r="AR619" s="172">
        <v>-449.0737921004399</v>
      </c>
      <c r="AS619" s="173">
        <v>-1</v>
      </c>
      <c r="AT619" s="172">
        <v>-149.2955</v>
      </c>
      <c r="AU619" s="173">
        <v>-1</v>
      </c>
      <c r="AV619" s="172">
        <v>-144.84837216614977</v>
      </c>
      <c r="AW619" s="173">
        <v>-1</v>
      </c>
      <c r="AX619" s="172">
        <v>-449.0737921004399</v>
      </c>
      <c r="AY619" s="173">
        <v>-1</v>
      </c>
      <c r="AZ619" s="172">
        <v>-149.2955</v>
      </c>
      <c r="BA619" s="173">
        <v>-1</v>
      </c>
      <c r="BB619" s="172">
        <v>0</v>
      </c>
      <c r="BC619" s="173">
        <v>0</v>
      </c>
      <c r="BE619" s="169">
        <v>0</v>
      </c>
      <c r="BF619" s="169">
        <v>0</v>
      </c>
      <c r="BG619" s="169">
        <v>0</v>
      </c>
      <c r="BH619" s="169">
        <v>0</v>
      </c>
      <c r="BI619" s="169">
        <v>0</v>
      </c>
      <c r="BJ619" s="169">
        <v>0</v>
      </c>
      <c r="BK619" s="169">
        <v>0</v>
      </c>
      <c r="BL619" s="169">
        <v>0</v>
      </c>
      <c r="BM619" s="169">
        <v>0</v>
      </c>
      <c r="BN619" s="169">
        <v>0</v>
      </c>
      <c r="BO619" s="169">
        <v>0</v>
      </c>
      <c r="BP619" s="169">
        <v>0</v>
      </c>
      <c r="BQ619" s="174">
        <v>0</v>
      </c>
    </row>
    <row r="620" spans="11:69" x14ac:dyDescent="0.25">
      <c r="K620" s="165" t="s">
        <v>315</v>
      </c>
      <c r="N620" s="57" t="s">
        <v>1298</v>
      </c>
      <c r="V620" s="57" t="s">
        <v>902</v>
      </c>
      <c r="W620" s="57" t="s">
        <v>1261</v>
      </c>
      <c r="X620" s="57">
        <v>423</v>
      </c>
      <c r="AB620" s="166" t="s">
        <v>378</v>
      </c>
      <c r="AC620" s="209">
        <v>824511</v>
      </c>
      <c r="AD620" s="210" t="s">
        <v>1299</v>
      </c>
      <c r="AE620" s="169">
        <v>0</v>
      </c>
      <c r="AF620" s="38">
        <v>0</v>
      </c>
      <c r="AG620" s="38">
        <v>48829668</v>
      </c>
      <c r="AH620" s="170">
        <v>49927476.713411257</v>
      </c>
      <c r="AI620" s="171">
        <v>11723120</v>
      </c>
      <c r="AJ620" s="172">
        <v>35169360</v>
      </c>
      <c r="AK620" s="151">
        <v>29307800</v>
      </c>
      <c r="AL620" s="172">
        <v>35169360</v>
      </c>
      <c r="AM620" s="211">
        <v>41670517.938112877</v>
      </c>
      <c r="AN620" s="171">
        <v>37564758.775298379</v>
      </c>
      <c r="AO620" s="170">
        <v>35169360</v>
      </c>
      <c r="AP620" s="170">
        <v>35448460.462546699</v>
      </c>
      <c r="AQ620" s="170">
        <v>35448460.462546669</v>
      </c>
      <c r="AR620" s="172">
        <v>279100.46254666895</v>
      </c>
      <c r="AS620" s="173">
        <v>7.9358982519633272E-3</v>
      </c>
      <c r="AT620" s="172">
        <v>-14479016.250864588</v>
      </c>
      <c r="AU620" s="173">
        <v>-0.29000096147409171</v>
      </c>
      <c r="AV620" s="172">
        <v>-13381207.537453331</v>
      </c>
      <c r="AW620" s="173">
        <v>-0.2740384705759894</v>
      </c>
      <c r="AX620" s="172">
        <v>279100.46254669875</v>
      </c>
      <c r="AY620" s="173">
        <v>7.9358982519641737E-3</v>
      </c>
      <c r="AZ620" s="172">
        <v>-14479016.250864558</v>
      </c>
      <c r="BA620" s="173">
        <v>-0.2900009614740911</v>
      </c>
      <c r="BB620" s="172">
        <v>-2.9802322387695313E-8</v>
      </c>
      <c r="BC620" s="173">
        <v>-8.4072261527924888E-16</v>
      </c>
      <c r="BE620" s="169">
        <v>3209795.29898417</v>
      </c>
      <c r="BF620" s="169">
        <v>2791283.9637209801</v>
      </c>
      <c r="BG620" s="169">
        <v>2930787.7421420501</v>
      </c>
      <c r="BH620" s="169">
        <v>2930787.7421420501</v>
      </c>
      <c r="BI620" s="169">
        <v>2791283.9637209801</v>
      </c>
      <c r="BJ620" s="169">
        <v>2930787.7421420501</v>
      </c>
      <c r="BK620" s="169">
        <v>3070291.5205631098</v>
      </c>
      <c r="BL620" s="169">
        <v>2930787.7421420501</v>
      </c>
      <c r="BM620" s="169">
        <v>2930787.7421420501</v>
      </c>
      <c r="BN620" s="169">
        <v>3070291.5205631098</v>
      </c>
      <c r="BO620" s="169">
        <v>2930787.7421420501</v>
      </c>
      <c r="BP620" s="169">
        <v>2930787.74214201</v>
      </c>
      <c r="BQ620" s="174">
        <v>35448460.462546669</v>
      </c>
    </row>
    <row r="621" spans="11:69" x14ac:dyDescent="0.25">
      <c r="K621" s="165" t="s">
        <v>315</v>
      </c>
      <c r="N621" s="57" t="s">
        <v>1300</v>
      </c>
      <c r="V621" s="57" t="s">
        <v>902</v>
      </c>
      <c r="W621" s="57" t="s">
        <v>1261</v>
      </c>
      <c r="X621" s="57">
        <v>423</v>
      </c>
      <c r="AB621" s="166" t="s">
        <v>378</v>
      </c>
      <c r="AC621" s="209">
        <v>824655</v>
      </c>
      <c r="AD621" s="210" t="s">
        <v>1301</v>
      </c>
      <c r="AE621" s="169">
        <v>289022</v>
      </c>
      <c r="AF621" s="38">
        <v>219869</v>
      </c>
      <c r="AG621" s="38">
        <v>215905</v>
      </c>
      <c r="AH621" s="170">
        <v>0</v>
      </c>
      <c r="AI621" s="171">
        <v>74686</v>
      </c>
      <c r="AJ621" s="172">
        <v>224058</v>
      </c>
      <c r="AK621" s="151">
        <v>171857</v>
      </c>
      <c r="AL621" s="172">
        <v>206228.40000000002</v>
      </c>
      <c r="AM621" s="211">
        <v>0</v>
      </c>
      <c r="AN621" s="171">
        <v>171857</v>
      </c>
      <c r="AO621" s="170">
        <v>226062.85714285701</v>
      </c>
      <c r="AP621" s="170">
        <v>0</v>
      </c>
      <c r="AQ621" s="170">
        <v>0</v>
      </c>
      <c r="AR621" s="172">
        <v>-224058</v>
      </c>
      <c r="AS621" s="173">
        <v>-1</v>
      </c>
      <c r="AT621" s="172">
        <v>0</v>
      </c>
      <c r="AU621" s="173">
        <v>0</v>
      </c>
      <c r="AV621" s="172">
        <v>-215905</v>
      </c>
      <c r="AW621" s="173">
        <v>-1</v>
      </c>
      <c r="AX621" s="172">
        <v>-224058</v>
      </c>
      <c r="AY621" s="173">
        <v>-1</v>
      </c>
      <c r="AZ621" s="172">
        <v>0</v>
      </c>
      <c r="BA621" s="173">
        <v>0</v>
      </c>
      <c r="BB621" s="172">
        <v>0</v>
      </c>
      <c r="BC621" s="173">
        <v>0</v>
      </c>
      <c r="BE621" s="169">
        <v>0</v>
      </c>
      <c r="BF621" s="169">
        <v>0</v>
      </c>
      <c r="BG621" s="169">
        <v>0</v>
      </c>
      <c r="BH621" s="169">
        <v>0</v>
      </c>
      <c r="BI621" s="169">
        <v>0</v>
      </c>
      <c r="BJ621" s="169">
        <v>0</v>
      </c>
      <c r="BK621" s="169">
        <v>0</v>
      </c>
      <c r="BL621" s="169">
        <v>0</v>
      </c>
      <c r="BM621" s="169">
        <v>0</v>
      </c>
      <c r="BN621" s="169">
        <v>0</v>
      </c>
      <c r="BO621" s="169">
        <v>0</v>
      </c>
      <c r="BP621" s="169">
        <v>0</v>
      </c>
      <c r="BQ621" s="174">
        <v>0</v>
      </c>
    </row>
    <row r="622" spans="11:69" x14ac:dyDescent="0.25">
      <c r="K622" s="165" t="s">
        <v>315</v>
      </c>
      <c r="N622" s="57" t="s">
        <v>1302</v>
      </c>
      <c r="V622" s="57" t="s">
        <v>902</v>
      </c>
      <c r="W622" s="57" t="s">
        <v>1261</v>
      </c>
      <c r="X622" s="57">
        <v>423</v>
      </c>
      <c r="AB622" s="166" t="s">
        <v>378</v>
      </c>
      <c r="AC622" s="209">
        <v>824656</v>
      </c>
      <c r="AD622" s="210" t="s">
        <v>1303</v>
      </c>
      <c r="AE622" s="169">
        <v>609</v>
      </c>
      <c r="AF622" s="38">
        <v>632</v>
      </c>
      <c r="AG622" s="38">
        <v>623</v>
      </c>
      <c r="AH622" s="170">
        <v>0</v>
      </c>
      <c r="AI622" s="171">
        <v>179</v>
      </c>
      <c r="AJ622" s="172">
        <v>537</v>
      </c>
      <c r="AK622" s="151">
        <v>380</v>
      </c>
      <c r="AL622" s="172">
        <v>456</v>
      </c>
      <c r="AM622" s="211">
        <v>0</v>
      </c>
      <c r="AN622" s="171">
        <v>380</v>
      </c>
      <c r="AO622" s="170">
        <v>531.42857142857099</v>
      </c>
      <c r="AP622" s="170">
        <v>0</v>
      </c>
      <c r="AQ622" s="170">
        <v>0</v>
      </c>
      <c r="AR622" s="172">
        <v>-537</v>
      </c>
      <c r="AS622" s="173">
        <v>-1</v>
      </c>
      <c r="AT622" s="172">
        <v>0</v>
      </c>
      <c r="AU622" s="173">
        <v>0</v>
      </c>
      <c r="AV622" s="172">
        <v>-623</v>
      </c>
      <c r="AW622" s="173">
        <v>-1</v>
      </c>
      <c r="AX622" s="172">
        <v>-537</v>
      </c>
      <c r="AY622" s="173">
        <v>-1</v>
      </c>
      <c r="AZ622" s="172">
        <v>0</v>
      </c>
      <c r="BA622" s="173">
        <v>0</v>
      </c>
      <c r="BB622" s="172">
        <v>0</v>
      </c>
      <c r="BC622" s="173">
        <v>0</v>
      </c>
      <c r="BE622" s="169">
        <v>0</v>
      </c>
      <c r="BF622" s="169">
        <v>0</v>
      </c>
      <c r="BG622" s="169">
        <v>0</v>
      </c>
      <c r="BH622" s="169">
        <v>0</v>
      </c>
      <c r="BI622" s="169">
        <v>0</v>
      </c>
      <c r="BJ622" s="169">
        <v>0</v>
      </c>
      <c r="BK622" s="169">
        <v>0</v>
      </c>
      <c r="BL622" s="169">
        <v>0</v>
      </c>
      <c r="BM622" s="169">
        <v>0</v>
      </c>
      <c r="BN622" s="169">
        <v>0</v>
      </c>
      <c r="BO622" s="169">
        <v>0</v>
      </c>
      <c r="BP622" s="169">
        <v>0</v>
      </c>
      <c r="BQ622" s="174">
        <v>0</v>
      </c>
    </row>
    <row r="623" spans="11:69" x14ac:dyDescent="0.25">
      <c r="K623" s="165" t="s">
        <v>315</v>
      </c>
      <c r="N623" s="57" t="s">
        <v>1304</v>
      </c>
      <c r="V623" s="57" t="s">
        <v>902</v>
      </c>
      <c r="W623" s="57" t="s">
        <v>1261</v>
      </c>
      <c r="X623" s="57">
        <v>423</v>
      </c>
      <c r="AB623" s="166" t="s">
        <v>378</v>
      </c>
      <c r="AC623" s="209">
        <v>824658</v>
      </c>
      <c r="AD623" s="210" t="s">
        <v>1305</v>
      </c>
      <c r="AE623" s="169">
        <v>5808</v>
      </c>
      <c r="AF623" s="38">
        <v>4170</v>
      </c>
      <c r="AG623" s="38">
        <v>3974</v>
      </c>
      <c r="AH623" s="170">
        <v>0</v>
      </c>
      <c r="AI623" s="171">
        <v>1135</v>
      </c>
      <c r="AJ623" s="172">
        <v>3405</v>
      </c>
      <c r="AK623" s="151">
        <v>2437</v>
      </c>
      <c r="AL623" s="172">
        <v>2924.3999999999996</v>
      </c>
      <c r="AM623" s="211">
        <v>0</v>
      </c>
      <c r="AN623" s="171">
        <v>2437</v>
      </c>
      <c r="AO623" s="170">
        <v>3414.8571428571399</v>
      </c>
      <c r="AP623" s="170">
        <v>0</v>
      </c>
      <c r="AQ623" s="170">
        <v>0</v>
      </c>
      <c r="AR623" s="172">
        <v>-3405</v>
      </c>
      <c r="AS623" s="173">
        <v>-1</v>
      </c>
      <c r="AT623" s="172">
        <v>0</v>
      </c>
      <c r="AU623" s="173">
        <v>0</v>
      </c>
      <c r="AV623" s="172">
        <v>-3974</v>
      </c>
      <c r="AW623" s="173">
        <v>-1</v>
      </c>
      <c r="AX623" s="172">
        <v>-3405</v>
      </c>
      <c r="AY623" s="173">
        <v>-1</v>
      </c>
      <c r="AZ623" s="172">
        <v>0</v>
      </c>
      <c r="BA623" s="173">
        <v>0</v>
      </c>
      <c r="BB623" s="172">
        <v>0</v>
      </c>
      <c r="BC623" s="173">
        <v>0</v>
      </c>
      <c r="BE623" s="169">
        <v>0</v>
      </c>
      <c r="BF623" s="169">
        <v>0</v>
      </c>
      <c r="BG623" s="169">
        <v>0</v>
      </c>
      <c r="BH623" s="169">
        <v>0</v>
      </c>
      <c r="BI623" s="169">
        <v>0</v>
      </c>
      <c r="BJ623" s="169">
        <v>0</v>
      </c>
      <c r="BK623" s="169">
        <v>0</v>
      </c>
      <c r="BL623" s="169">
        <v>0</v>
      </c>
      <c r="BM623" s="169">
        <v>0</v>
      </c>
      <c r="BN623" s="169">
        <v>0</v>
      </c>
      <c r="BO623" s="169">
        <v>0</v>
      </c>
      <c r="BP623" s="169">
        <v>0</v>
      </c>
      <c r="BQ623" s="174">
        <v>0</v>
      </c>
    </row>
    <row r="624" spans="11:69" x14ac:dyDescent="0.25">
      <c r="K624" s="165" t="s">
        <v>315</v>
      </c>
      <c r="N624" s="57" t="s">
        <v>1306</v>
      </c>
      <c r="V624" s="57" t="s">
        <v>902</v>
      </c>
      <c r="W624" s="57" t="s">
        <v>1261</v>
      </c>
      <c r="X624" s="57">
        <v>423</v>
      </c>
      <c r="AB624" s="166" t="s">
        <v>378</v>
      </c>
      <c r="AC624" s="209">
        <v>824660</v>
      </c>
      <c r="AD624" s="210" t="s">
        <v>1307</v>
      </c>
      <c r="AE624" s="169">
        <v>842411</v>
      </c>
      <c r="AF624" s="38">
        <v>684016</v>
      </c>
      <c r="AG624" s="38">
        <v>536607</v>
      </c>
      <c r="AH624" s="170">
        <v>0</v>
      </c>
      <c r="AI624" s="171">
        <v>123775</v>
      </c>
      <c r="AJ624" s="172">
        <v>371325</v>
      </c>
      <c r="AK624" s="151">
        <v>372136</v>
      </c>
      <c r="AL624" s="172">
        <v>446563.19999999995</v>
      </c>
      <c r="AM624" s="211">
        <v>0</v>
      </c>
      <c r="AN624" s="171">
        <v>372136</v>
      </c>
      <c r="AO624" s="170">
        <v>453948</v>
      </c>
      <c r="AP624" s="170">
        <v>0</v>
      </c>
      <c r="AQ624" s="170">
        <v>0</v>
      </c>
      <c r="AR624" s="172">
        <v>-371325</v>
      </c>
      <c r="AS624" s="173">
        <v>-1</v>
      </c>
      <c r="AT624" s="172">
        <v>0</v>
      </c>
      <c r="AU624" s="173">
        <v>0</v>
      </c>
      <c r="AV624" s="172">
        <v>-536607</v>
      </c>
      <c r="AW624" s="173">
        <v>-1</v>
      </c>
      <c r="AX624" s="172">
        <v>-371325</v>
      </c>
      <c r="AY624" s="173">
        <v>-1</v>
      </c>
      <c r="AZ624" s="172">
        <v>0</v>
      </c>
      <c r="BA624" s="173">
        <v>0</v>
      </c>
      <c r="BB624" s="172">
        <v>0</v>
      </c>
      <c r="BC624" s="173">
        <v>0</v>
      </c>
      <c r="BE624" s="169">
        <v>0</v>
      </c>
      <c r="BF624" s="169">
        <v>0</v>
      </c>
      <c r="BG624" s="169">
        <v>0</v>
      </c>
      <c r="BH624" s="169">
        <v>0</v>
      </c>
      <c r="BI624" s="169">
        <v>0</v>
      </c>
      <c r="BJ624" s="169">
        <v>0</v>
      </c>
      <c r="BK624" s="169">
        <v>0</v>
      </c>
      <c r="BL624" s="169">
        <v>0</v>
      </c>
      <c r="BM624" s="169">
        <v>0</v>
      </c>
      <c r="BN624" s="169">
        <v>0</v>
      </c>
      <c r="BO624" s="169">
        <v>0</v>
      </c>
      <c r="BP624" s="169">
        <v>0</v>
      </c>
      <c r="BQ624" s="174">
        <v>0</v>
      </c>
    </row>
    <row r="625" spans="2:69" x14ac:dyDescent="0.25">
      <c r="K625" s="165" t="s">
        <v>315</v>
      </c>
      <c r="N625" s="57" t="s">
        <v>1308</v>
      </c>
      <c r="V625" s="57" t="s">
        <v>902</v>
      </c>
      <c r="W625" s="57" t="s">
        <v>1261</v>
      </c>
      <c r="X625" s="57">
        <v>423</v>
      </c>
      <c r="AB625" s="166" t="s">
        <v>378</v>
      </c>
      <c r="AC625" s="209">
        <v>824661</v>
      </c>
      <c r="AD625" s="210" t="s">
        <v>1309</v>
      </c>
      <c r="AE625" s="169">
        <v>2875</v>
      </c>
      <c r="AF625" s="38">
        <v>3345</v>
      </c>
      <c r="AG625" s="38">
        <v>3197</v>
      </c>
      <c r="AH625" s="170">
        <v>0</v>
      </c>
      <c r="AI625" s="171">
        <v>397</v>
      </c>
      <c r="AJ625" s="172">
        <v>1191</v>
      </c>
      <c r="AK625" s="151">
        <v>1604</v>
      </c>
      <c r="AL625" s="172">
        <v>1924.8000000000002</v>
      </c>
      <c r="AM625" s="211">
        <v>0</v>
      </c>
      <c r="AN625" s="171">
        <v>1604</v>
      </c>
      <c r="AO625" s="170">
        <v>1793.1428571428601</v>
      </c>
      <c r="AP625" s="170">
        <v>0</v>
      </c>
      <c r="AQ625" s="170">
        <v>0</v>
      </c>
      <c r="AR625" s="172">
        <v>-1191</v>
      </c>
      <c r="AS625" s="173">
        <v>-1</v>
      </c>
      <c r="AT625" s="172">
        <v>0</v>
      </c>
      <c r="AU625" s="173">
        <v>0</v>
      </c>
      <c r="AV625" s="172">
        <v>-3197</v>
      </c>
      <c r="AW625" s="173">
        <v>-1</v>
      </c>
      <c r="AX625" s="172">
        <v>-1191</v>
      </c>
      <c r="AY625" s="173">
        <v>-1</v>
      </c>
      <c r="AZ625" s="172">
        <v>0</v>
      </c>
      <c r="BA625" s="173">
        <v>0</v>
      </c>
      <c r="BB625" s="172">
        <v>0</v>
      </c>
      <c r="BC625" s="173">
        <v>0</v>
      </c>
      <c r="BE625" s="169">
        <v>0</v>
      </c>
      <c r="BF625" s="169">
        <v>0</v>
      </c>
      <c r="BG625" s="169">
        <v>0</v>
      </c>
      <c r="BH625" s="169">
        <v>0</v>
      </c>
      <c r="BI625" s="169">
        <v>0</v>
      </c>
      <c r="BJ625" s="169">
        <v>0</v>
      </c>
      <c r="BK625" s="169">
        <v>0</v>
      </c>
      <c r="BL625" s="169">
        <v>0</v>
      </c>
      <c r="BM625" s="169">
        <v>0</v>
      </c>
      <c r="BN625" s="169">
        <v>0</v>
      </c>
      <c r="BO625" s="169">
        <v>0</v>
      </c>
      <c r="BP625" s="169">
        <v>0</v>
      </c>
      <c r="BQ625" s="174">
        <v>0</v>
      </c>
    </row>
    <row r="626" spans="2:69" x14ac:dyDescent="0.25">
      <c r="K626" s="165" t="s">
        <v>315</v>
      </c>
      <c r="N626" s="57" t="s">
        <v>1310</v>
      </c>
      <c r="V626" s="57" t="s">
        <v>902</v>
      </c>
      <c r="W626" s="57" t="s">
        <v>1261</v>
      </c>
      <c r="X626" s="57">
        <v>423</v>
      </c>
      <c r="AB626" s="166" t="s">
        <v>378</v>
      </c>
      <c r="AC626" s="209">
        <v>824663</v>
      </c>
      <c r="AD626" s="210" t="s">
        <v>1311</v>
      </c>
      <c r="AE626" s="169">
        <v>33429</v>
      </c>
      <c r="AF626" s="38">
        <v>20698</v>
      </c>
      <c r="AG626" s="38">
        <v>17583</v>
      </c>
      <c r="AH626" s="170">
        <v>0</v>
      </c>
      <c r="AI626" s="171">
        <v>2411</v>
      </c>
      <c r="AJ626" s="172">
        <v>7233</v>
      </c>
      <c r="AK626" s="151">
        <v>9281</v>
      </c>
      <c r="AL626" s="172">
        <v>11137.2</v>
      </c>
      <c r="AM626" s="211">
        <v>0</v>
      </c>
      <c r="AN626" s="171">
        <v>9281</v>
      </c>
      <c r="AO626" s="170">
        <v>10493.142857142901</v>
      </c>
      <c r="AP626" s="170">
        <v>0</v>
      </c>
      <c r="AQ626" s="170">
        <v>0</v>
      </c>
      <c r="AR626" s="172">
        <v>-7233</v>
      </c>
      <c r="AS626" s="173">
        <v>-1</v>
      </c>
      <c r="AT626" s="172">
        <v>0</v>
      </c>
      <c r="AU626" s="173">
        <v>0</v>
      </c>
      <c r="AV626" s="172">
        <v>-17583</v>
      </c>
      <c r="AW626" s="173">
        <v>-1</v>
      </c>
      <c r="AX626" s="172">
        <v>-7233</v>
      </c>
      <c r="AY626" s="173">
        <v>-1</v>
      </c>
      <c r="AZ626" s="172">
        <v>0</v>
      </c>
      <c r="BA626" s="173">
        <v>0</v>
      </c>
      <c r="BB626" s="172">
        <v>0</v>
      </c>
      <c r="BC626" s="173">
        <v>0</v>
      </c>
      <c r="BE626" s="169">
        <v>0</v>
      </c>
      <c r="BF626" s="169">
        <v>0</v>
      </c>
      <c r="BG626" s="169">
        <v>0</v>
      </c>
      <c r="BH626" s="169">
        <v>0</v>
      </c>
      <c r="BI626" s="169">
        <v>0</v>
      </c>
      <c r="BJ626" s="169">
        <v>0</v>
      </c>
      <c r="BK626" s="169">
        <v>0</v>
      </c>
      <c r="BL626" s="169">
        <v>0</v>
      </c>
      <c r="BM626" s="169">
        <v>0</v>
      </c>
      <c r="BN626" s="169">
        <v>0</v>
      </c>
      <c r="BO626" s="169">
        <v>0</v>
      </c>
      <c r="BP626" s="169">
        <v>0</v>
      </c>
      <c r="BQ626" s="174">
        <v>0</v>
      </c>
    </row>
    <row r="627" spans="2:69" x14ac:dyDescent="0.25">
      <c r="K627" s="165" t="s">
        <v>315</v>
      </c>
      <c r="N627" s="57" t="s">
        <v>1312</v>
      </c>
      <c r="V627" s="57" t="s">
        <v>902</v>
      </c>
      <c r="W627" s="57" t="s">
        <v>1261</v>
      </c>
      <c r="X627" s="57">
        <v>423</v>
      </c>
      <c r="AB627" s="166" t="s">
        <v>378</v>
      </c>
      <c r="AC627" s="209">
        <v>824715</v>
      </c>
      <c r="AD627" s="210" t="s">
        <v>1313</v>
      </c>
      <c r="AE627" s="169">
        <v>0</v>
      </c>
      <c r="AF627" s="38">
        <v>0</v>
      </c>
      <c r="AG627" s="38">
        <v>0</v>
      </c>
      <c r="AH627" s="170">
        <v>29749886.780682664</v>
      </c>
      <c r="AI627" s="171">
        <v>0</v>
      </c>
      <c r="AJ627" s="172">
        <v>0</v>
      </c>
      <c r="AK627" s="151">
        <v>0</v>
      </c>
      <c r="AL627" s="172">
        <v>0</v>
      </c>
      <c r="AM627" s="211">
        <v>24651730.650568888</v>
      </c>
      <c r="AN627" s="171">
        <v>5098156.1301137768</v>
      </c>
      <c r="AO627" s="170">
        <v>0</v>
      </c>
      <c r="AP627" s="170">
        <v>33107805.916829787</v>
      </c>
      <c r="AQ627" s="170">
        <v>33107805.916829817</v>
      </c>
      <c r="AR627" s="172">
        <v>33107805.916829817</v>
      </c>
      <c r="AS627" s="173">
        <v>0</v>
      </c>
      <c r="AT627" s="172">
        <v>3357919.1361471526</v>
      </c>
      <c r="AU627" s="173">
        <v>0.11287166102183395</v>
      </c>
      <c r="AV627" s="172">
        <v>33107805.916829817</v>
      </c>
      <c r="AW627" s="173">
        <v>0</v>
      </c>
      <c r="AX627" s="172">
        <v>33107805.916829787</v>
      </c>
      <c r="AY627" s="173">
        <v>0</v>
      </c>
      <c r="AZ627" s="172">
        <v>3357919.1361471228</v>
      </c>
      <c r="BA627" s="173">
        <v>0.11287166102183295</v>
      </c>
      <c r="BB627" s="172">
        <v>2.9802322387695313E-8</v>
      </c>
      <c r="BC627" s="173">
        <v>9.0015999436996245E-16</v>
      </c>
      <c r="BE627" s="169">
        <v>2753614.9930874109</v>
      </c>
      <c r="BF627" s="169">
        <v>2753960.9930850007</v>
      </c>
      <c r="BG627" s="169">
        <v>2756049.9930657409</v>
      </c>
      <c r="BH627" s="169">
        <v>2751519.9930657409</v>
      </c>
      <c r="BI627" s="169">
        <v>2741519.9930657409</v>
      </c>
      <c r="BJ627" s="169">
        <v>2749519.9930657409</v>
      </c>
      <c r="BK627" s="169">
        <v>2756519.9930657409</v>
      </c>
      <c r="BL627" s="169">
        <v>2749519.9930657409</v>
      </c>
      <c r="BM627" s="169">
        <v>2746519.9930657409</v>
      </c>
      <c r="BN627" s="169">
        <v>2787519.9930657409</v>
      </c>
      <c r="BO627" s="169">
        <v>2796519.9930657409</v>
      </c>
      <c r="BP627" s="169">
        <v>2765019.9930657409</v>
      </c>
      <c r="BQ627" s="174">
        <v>33107805.916829821</v>
      </c>
    </row>
    <row r="628" spans="2:69" x14ac:dyDescent="0.25">
      <c r="K628" s="165" t="s">
        <v>315</v>
      </c>
      <c r="N628" s="57" t="s">
        <v>1314</v>
      </c>
      <c r="V628" s="57" t="s">
        <v>902</v>
      </c>
      <c r="W628" s="57" t="s">
        <v>1261</v>
      </c>
      <c r="X628" s="57">
        <v>423</v>
      </c>
      <c r="AB628" s="166" t="s">
        <v>378</v>
      </c>
      <c r="AC628" s="209">
        <v>824831</v>
      </c>
      <c r="AD628" s="210" t="s">
        <v>889</v>
      </c>
      <c r="AE628" s="169">
        <v>0</v>
      </c>
      <c r="AF628" s="38">
        <v>0</v>
      </c>
      <c r="AG628" s="38">
        <v>0</v>
      </c>
      <c r="AH628" s="170">
        <v>22043.269564061673</v>
      </c>
      <c r="AI628" s="171">
        <v>0</v>
      </c>
      <c r="AJ628" s="172">
        <v>0</v>
      </c>
      <c r="AK628" s="151">
        <v>0</v>
      </c>
      <c r="AL628" s="172">
        <v>0</v>
      </c>
      <c r="AM628" s="211">
        <v>18395.462045613571</v>
      </c>
      <c r="AN628" s="171">
        <v>3647.8075184481022</v>
      </c>
      <c r="AO628" s="170">
        <v>0</v>
      </c>
      <c r="AP628" s="170">
        <v>0</v>
      </c>
      <c r="AQ628" s="170">
        <v>0</v>
      </c>
      <c r="AR628" s="172">
        <v>0</v>
      </c>
      <c r="AS628" s="173">
        <v>0</v>
      </c>
      <c r="AT628" s="172">
        <v>-22043.269564061673</v>
      </c>
      <c r="AU628" s="173">
        <v>-1</v>
      </c>
      <c r="AV628" s="172">
        <v>0</v>
      </c>
      <c r="AW628" s="173">
        <v>0</v>
      </c>
      <c r="AX628" s="172">
        <v>0</v>
      </c>
      <c r="AY628" s="173">
        <v>0</v>
      </c>
      <c r="AZ628" s="172">
        <v>-22043.269564061673</v>
      </c>
      <c r="BA628" s="173">
        <v>-1</v>
      </c>
      <c r="BB628" s="172">
        <v>0</v>
      </c>
      <c r="BC628" s="173">
        <v>0</v>
      </c>
      <c r="BE628" s="169">
        <v>0</v>
      </c>
      <c r="BF628" s="169">
        <v>0</v>
      </c>
      <c r="BG628" s="169">
        <v>0</v>
      </c>
      <c r="BH628" s="169">
        <v>0</v>
      </c>
      <c r="BI628" s="169">
        <v>0</v>
      </c>
      <c r="BJ628" s="169">
        <v>0</v>
      </c>
      <c r="BK628" s="169">
        <v>0</v>
      </c>
      <c r="BL628" s="169">
        <v>0</v>
      </c>
      <c r="BM628" s="169">
        <v>0</v>
      </c>
      <c r="BN628" s="169">
        <v>0</v>
      </c>
      <c r="BO628" s="169">
        <v>0</v>
      </c>
      <c r="BP628" s="169">
        <v>0</v>
      </c>
      <c r="BQ628" s="174">
        <v>0</v>
      </c>
    </row>
    <row r="629" spans="2:69" x14ac:dyDescent="0.25">
      <c r="K629" s="165" t="s">
        <v>315</v>
      </c>
      <c r="N629" s="57" t="s">
        <v>1315</v>
      </c>
      <c r="V629" s="57" t="s">
        <v>902</v>
      </c>
      <c r="W629" s="57" t="s">
        <v>1261</v>
      </c>
      <c r="X629" s="57">
        <v>423</v>
      </c>
      <c r="AB629" s="166" t="s">
        <v>378</v>
      </c>
      <c r="AC629" s="209">
        <v>824971</v>
      </c>
      <c r="AD629" s="210" t="s">
        <v>1316</v>
      </c>
      <c r="AE629" s="169">
        <v>0</v>
      </c>
      <c r="AF629" s="38">
        <v>0</v>
      </c>
      <c r="AG629" s="38">
        <v>0</v>
      </c>
      <c r="AH629" s="170">
        <v>116351621.53140664</v>
      </c>
      <c r="AI629" s="171">
        <v>0</v>
      </c>
      <c r="AJ629" s="172">
        <v>0</v>
      </c>
      <c r="AK629" s="151">
        <v>0</v>
      </c>
      <c r="AL629" s="172">
        <v>0</v>
      </c>
      <c r="AM629" s="211">
        <v>97094688.478545398</v>
      </c>
      <c r="AN629" s="171">
        <v>19256933.052861243</v>
      </c>
      <c r="AO629" s="170">
        <v>0</v>
      </c>
      <c r="AP629" s="170">
        <v>123538260.05229931</v>
      </c>
      <c r="AQ629" s="170">
        <v>123538260.05229931</v>
      </c>
      <c r="AR629" s="172">
        <v>123538260.05229931</v>
      </c>
      <c r="AS629" s="173">
        <v>0</v>
      </c>
      <c r="AT629" s="172">
        <v>7186638.5208926648</v>
      </c>
      <c r="AU629" s="173">
        <v>6.1766552337672274E-2</v>
      </c>
      <c r="AV629" s="172">
        <v>123538260.05229931</v>
      </c>
      <c r="AW629" s="173">
        <v>0</v>
      </c>
      <c r="AX629" s="172">
        <v>123538260.05229931</v>
      </c>
      <c r="AY629" s="173">
        <v>0</v>
      </c>
      <c r="AZ629" s="172">
        <v>7186638.5208926648</v>
      </c>
      <c r="BA629" s="173">
        <v>6.1766552337672274E-2</v>
      </c>
      <c r="BB629" s="172">
        <v>0</v>
      </c>
      <c r="BC629" s="173">
        <v>0</v>
      </c>
      <c r="BE629" s="169">
        <v>10622907.63423544</v>
      </c>
      <c r="BF629" s="169">
        <v>10121424.029679829</v>
      </c>
      <c r="BG629" s="169">
        <v>10486719.23404422</v>
      </c>
      <c r="BH629" s="169">
        <v>10536110.697369501</v>
      </c>
      <c r="BI629" s="169">
        <v>9486383.1766352095</v>
      </c>
      <c r="BJ629" s="169">
        <v>10443509.660155131</v>
      </c>
      <c r="BK629" s="169">
        <v>10111620.500529381</v>
      </c>
      <c r="BL629" s="169">
        <v>10444762.63304876</v>
      </c>
      <c r="BM629" s="169">
        <v>10159821.400557632</v>
      </c>
      <c r="BN629" s="169">
        <v>10505430.833996</v>
      </c>
      <c r="BO629" s="169">
        <v>10454252.39679143</v>
      </c>
      <c r="BP629" s="169">
        <v>10165317.85525677</v>
      </c>
      <c r="BQ629" s="174">
        <v>123538260.05229929</v>
      </c>
    </row>
    <row r="630" spans="2:69" x14ac:dyDescent="0.25">
      <c r="K630" s="165" t="s">
        <v>315</v>
      </c>
      <c r="N630" s="57" t="s">
        <v>1317</v>
      </c>
      <c r="V630" s="57" t="s">
        <v>902</v>
      </c>
      <c r="W630" s="57" t="s">
        <v>1261</v>
      </c>
      <c r="X630" s="57">
        <v>423</v>
      </c>
      <c r="AB630" s="166" t="s">
        <v>378</v>
      </c>
      <c r="AC630" s="209">
        <v>824991</v>
      </c>
      <c r="AD630" s="210" t="s">
        <v>1318</v>
      </c>
      <c r="AE630" s="169">
        <v>132734.3331229405</v>
      </c>
      <c r="AF630" s="38">
        <v>137192.2763886652</v>
      </c>
      <c r="AG630" s="38">
        <v>139651.33817780702</v>
      </c>
      <c r="AH630" s="170">
        <v>141333.17992431598</v>
      </c>
      <c r="AI630" s="171">
        <v>50150.036824892893</v>
      </c>
      <c r="AJ630" s="172">
        <v>150450.11047467869</v>
      </c>
      <c r="AK630" s="151">
        <v>111223.63625293801</v>
      </c>
      <c r="AL630" s="172">
        <v>133468.36350352562</v>
      </c>
      <c r="AM630" s="211">
        <v>117777.64993692997</v>
      </c>
      <c r="AN630" s="171">
        <v>134779.16624032403</v>
      </c>
      <c r="AO630" s="170">
        <v>148854.91706894399</v>
      </c>
      <c r="AP630" s="170">
        <v>139758.98079783801</v>
      </c>
      <c r="AQ630" s="170">
        <v>139758.98079783839</v>
      </c>
      <c r="AR630" s="172">
        <v>-10691.129676840297</v>
      </c>
      <c r="AS630" s="173">
        <v>-7.1060962621490753E-2</v>
      </c>
      <c r="AT630" s="172">
        <v>-1574.1991264775861</v>
      </c>
      <c r="AU630" s="173">
        <v>-1.1138213456462034E-2</v>
      </c>
      <c r="AV630" s="172">
        <v>107.64262003137264</v>
      </c>
      <c r="AW630" s="173">
        <v>7.7079547848170132E-4</v>
      </c>
      <c r="AX630" s="172">
        <v>-10691.129676840676</v>
      </c>
      <c r="AY630" s="173">
        <v>-7.1060962621493265E-2</v>
      </c>
      <c r="AZ630" s="172">
        <v>-1574.1991264779645</v>
      </c>
      <c r="BA630" s="173">
        <v>-1.1138213456464712E-2</v>
      </c>
      <c r="BB630" s="172">
        <v>3.7834979593753815E-10</v>
      </c>
      <c r="BC630" s="173">
        <v>2.7071590947334026E-15</v>
      </c>
      <c r="BE630" s="169">
        <v>11646.5817331532</v>
      </c>
      <c r="BF630" s="169">
        <v>11646.5817331532</v>
      </c>
      <c r="BG630" s="169">
        <v>11646.5817331532</v>
      </c>
      <c r="BH630" s="169">
        <v>11646.5817331532</v>
      </c>
      <c r="BI630" s="169">
        <v>11646.5817331532</v>
      </c>
      <c r="BJ630" s="169">
        <v>11646.5817331532</v>
      </c>
      <c r="BK630" s="169">
        <v>11646.5817331532</v>
      </c>
      <c r="BL630" s="169">
        <v>11646.5817331532</v>
      </c>
      <c r="BM630" s="169">
        <v>11646.5817331532</v>
      </c>
      <c r="BN630" s="169">
        <v>11646.5817331532</v>
      </c>
      <c r="BO630" s="169">
        <v>11646.5817331532</v>
      </c>
      <c r="BP630" s="169">
        <v>11646.5817331532</v>
      </c>
      <c r="BQ630" s="174">
        <v>139758.98079783839</v>
      </c>
    </row>
    <row r="631" spans="2:69" x14ac:dyDescent="0.25">
      <c r="K631" s="165" t="s">
        <v>315</v>
      </c>
      <c r="N631" s="57" t="s">
        <v>1319</v>
      </c>
      <c r="V631" s="57" t="s">
        <v>902</v>
      </c>
      <c r="W631" s="57" t="s">
        <v>1261</v>
      </c>
      <c r="X631" s="57">
        <v>423</v>
      </c>
      <c r="AB631" s="166" t="s">
        <v>378</v>
      </c>
      <c r="AC631" s="209">
        <v>824992</v>
      </c>
      <c r="AD631" s="210" t="s">
        <v>1320</v>
      </c>
      <c r="AE631" s="169">
        <v>132271.3299870663</v>
      </c>
      <c r="AF631" s="38">
        <v>120300.89017832631</v>
      </c>
      <c r="AG631" s="38">
        <v>141359.3246394156</v>
      </c>
      <c r="AH631" s="170">
        <v>0</v>
      </c>
      <c r="AI631" s="171">
        <v>46511.881809294297</v>
      </c>
      <c r="AJ631" s="172">
        <v>139535.6454278829</v>
      </c>
      <c r="AK631" s="151">
        <v>104126.921276265</v>
      </c>
      <c r="AL631" s="172">
        <v>124952.30553151801</v>
      </c>
      <c r="AM631" s="211">
        <v>0</v>
      </c>
      <c r="AN631" s="171">
        <v>104126.921276265</v>
      </c>
      <c r="AO631" s="170">
        <v>139145.47206565301</v>
      </c>
      <c r="AP631" s="170">
        <v>0</v>
      </c>
      <c r="AQ631" s="170">
        <v>0</v>
      </c>
      <c r="AR631" s="172">
        <v>-139535.6454278829</v>
      </c>
      <c r="AS631" s="173">
        <v>-1</v>
      </c>
      <c r="AT631" s="172">
        <v>0</v>
      </c>
      <c r="AU631" s="173">
        <v>0</v>
      </c>
      <c r="AV631" s="172">
        <v>-141359.3246394156</v>
      </c>
      <c r="AW631" s="173">
        <v>-1</v>
      </c>
      <c r="AX631" s="172">
        <v>-139535.6454278829</v>
      </c>
      <c r="AY631" s="173">
        <v>-1</v>
      </c>
      <c r="AZ631" s="172">
        <v>0</v>
      </c>
      <c r="BA631" s="173">
        <v>0</v>
      </c>
      <c r="BB631" s="172">
        <v>0</v>
      </c>
      <c r="BC631" s="173">
        <v>0</v>
      </c>
      <c r="BE631" s="169">
        <v>0</v>
      </c>
      <c r="BF631" s="169">
        <v>0</v>
      </c>
      <c r="BG631" s="169">
        <v>0</v>
      </c>
      <c r="BH631" s="169">
        <v>0</v>
      </c>
      <c r="BI631" s="169">
        <v>0</v>
      </c>
      <c r="BJ631" s="169">
        <v>0</v>
      </c>
      <c r="BK631" s="169">
        <v>0</v>
      </c>
      <c r="BL631" s="169">
        <v>0</v>
      </c>
      <c r="BM631" s="169">
        <v>0</v>
      </c>
      <c r="BN631" s="169">
        <v>0</v>
      </c>
      <c r="BO631" s="169">
        <v>0</v>
      </c>
      <c r="BP631" s="169">
        <v>0</v>
      </c>
      <c r="BQ631" s="174">
        <v>0</v>
      </c>
    </row>
    <row r="632" spans="2:69" x14ac:dyDescent="0.25">
      <c r="K632" s="165" t="s">
        <v>315</v>
      </c>
      <c r="N632" s="57" t="s">
        <v>1321</v>
      </c>
      <c r="V632" s="57" t="s">
        <v>902</v>
      </c>
      <c r="W632" s="57" t="s">
        <v>1261</v>
      </c>
      <c r="X632" s="57">
        <v>423</v>
      </c>
      <c r="AB632" s="166" t="s">
        <v>378</v>
      </c>
      <c r="AC632" s="209">
        <v>220099814200</v>
      </c>
      <c r="AD632" s="210" t="s">
        <v>1322</v>
      </c>
      <c r="AE632" s="169">
        <v>4577268.24</v>
      </c>
      <c r="AF632" s="38">
        <v>5039597.3100000005</v>
      </c>
      <c r="AG632" s="38">
        <v>0</v>
      </c>
      <c r="AH632" s="170">
        <v>0</v>
      </c>
      <c r="AI632" s="171">
        <v>0</v>
      </c>
      <c r="AJ632" s="172">
        <v>0</v>
      </c>
      <c r="AK632" s="151">
        <v>0</v>
      </c>
      <c r="AL632" s="172">
        <v>0</v>
      </c>
      <c r="AM632" s="211">
        <v>0</v>
      </c>
      <c r="AN632" s="171">
        <v>0</v>
      </c>
      <c r="AO632" s="170">
        <v>0</v>
      </c>
      <c r="AP632" s="170">
        <v>0</v>
      </c>
      <c r="AQ632" s="170">
        <v>0</v>
      </c>
      <c r="AR632" s="172">
        <v>0</v>
      </c>
      <c r="AS632" s="173">
        <v>0</v>
      </c>
      <c r="AT632" s="172">
        <v>0</v>
      </c>
      <c r="AU632" s="173">
        <v>0</v>
      </c>
      <c r="AV632" s="172">
        <v>0</v>
      </c>
      <c r="AW632" s="173">
        <v>0</v>
      </c>
      <c r="AX632" s="172">
        <v>0</v>
      </c>
      <c r="AY632" s="173">
        <v>0</v>
      </c>
      <c r="AZ632" s="172">
        <v>0</v>
      </c>
      <c r="BA632" s="173">
        <v>0</v>
      </c>
      <c r="BB632" s="172">
        <v>0</v>
      </c>
      <c r="BC632" s="173">
        <v>0</v>
      </c>
      <c r="BE632" s="169">
        <v>0</v>
      </c>
      <c r="BF632" s="169">
        <v>0</v>
      </c>
      <c r="BG632" s="169">
        <v>0</v>
      </c>
      <c r="BH632" s="169">
        <v>0</v>
      </c>
      <c r="BI632" s="169">
        <v>0</v>
      </c>
      <c r="BJ632" s="169">
        <v>0</v>
      </c>
      <c r="BK632" s="169">
        <v>0</v>
      </c>
      <c r="BL632" s="169">
        <v>0</v>
      </c>
      <c r="BM632" s="169">
        <v>0</v>
      </c>
      <c r="BN632" s="169">
        <v>0</v>
      </c>
      <c r="BO632" s="169">
        <v>0</v>
      </c>
      <c r="BP632" s="169">
        <v>0</v>
      </c>
      <c r="BQ632" s="174">
        <v>0</v>
      </c>
    </row>
    <row r="633" spans="2:69" x14ac:dyDescent="0.25">
      <c r="K633" s="165" t="s">
        <v>315</v>
      </c>
      <c r="N633" s="57" t="s">
        <v>1323</v>
      </c>
      <c r="V633" s="57" t="s">
        <v>902</v>
      </c>
      <c r="W633" s="57" t="s">
        <v>1261</v>
      </c>
      <c r="X633" s="57">
        <v>423</v>
      </c>
      <c r="AB633" s="166" t="s">
        <v>378</v>
      </c>
      <c r="AC633" s="209">
        <v>220099814831</v>
      </c>
      <c r="AD633" s="210" t="s">
        <v>889</v>
      </c>
      <c r="AE633" s="169">
        <v>265677.71999999991</v>
      </c>
      <c r="AF633" s="38">
        <v>294497.28000000003</v>
      </c>
      <c r="AG633" s="38">
        <v>303130.65999999997</v>
      </c>
      <c r="AH633" s="170">
        <v>0</v>
      </c>
      <c r="AI633" s="171">
        <v>100102.24</v>
      </c>
      <c r="AJ633" s="172">
        <v>300306.72000000003</v>
      </c>
      <c r="AK633" s="151">
        <v>253582</v>
      </c>
      <c r="AL633" s="172">
        <v>304298.40000000002</v>
      </c>
      <c r="AM633" s="211">
        <v>0</v>
      </c>
      <c r="AN633" s="171">
        <v>253582</v>
      </c>
      <c r="AO633" s="170">
        <v>299128.80000000057</v>
      </c>
      <c r="AP633" s="170">
        <v>339843.84276048496</v>
      </c>
      <c r="AQ633" s="170">
        <v>339843.84276048519</v>
      </c>
      <c r="AR633" s="172">
        <v>39537.122760485159</v>
      </c>
      <c r="AS633" s="173">
        <v>0.1316558043072934</v>
      </c>
      <c r="AT633" s="172">
        <v>339843.84276048519</v>
      </c>
      <c r="AU633" s="173">
        <v>0</v>
      </c>
      <c r="AV633" s="172">
        <v>36713.182760485215</v>
      </c>
      <c r="AW633" s="173">
        <v>0.1211133930183282</v>
      </c>
      <c r="AX633" s="172">
        <v>39537.122760484926</v>
      </c>
      <c r="AY633" s="173">
        <v>0.13165580430729262</v>
      </c>
      <c r="AZ633" s="172">
        <v>339843.84276048496</v>
      </c>
      <c r="BA633" s="173">
        <v>0</v>
      </c>
      <c r="BB633" s="172">
        <v>2.3283064365386963E-10</v>
      </c>
      <c r="BC633" s="173">
        <v>6.8511067248602156E-16</v>
      </c>
      <c r="BE633" s="169">
        <v>30410.57974674314</v>
      </c>
      <c r="BF633" s="169">
        <v>27086.445293731882</v>
      </c>
      <c r="BG633" s="169">
        <v>28107.389015490538</v>
      </c>
      <c r="BH633" s="169">
        <v>27707.3423279667</v>
      </c>
      <c r="BI633" s="169">
        <v>26233.337191916824</v>
      </c>
      <c r="BJ633" s="169">
        <v>29111.238555827262</v>
      </c>
      <c r="BK633" s="169">
        <v>29012.730222267957</v>
      </c>
      <c r="BL633" s="169">
        <v>28613.323995225059</v>
      </c>
      <c r="BM633" s="169">
        <v>28510.189437723981</v>
      </c>
      <c r="BN633" s="169">
        <v>28821.495599548962</v>
      </c>
      <c r="BO633" s="169">
        <v>28823.499263639354</v>
      </c>
      <c r="BP633" s="169">
        <v>27406.272110403479</v>
      </c>
      <c r="BQ633" s="174">
        <v>339843.84276048507</v>
      </c>
    </row>
    <row r="634" spans="2:69" x14ac:dyDescent="0.25">
      <c r="K634" s="165" t="s">
        <v>315</v>
      </c>
      <c r="N634" s="57" t="s">
        <v>1324</v>
      </c>
      <c r="V634" s="57" t="s">
        <v>902</v>
      </c>
      <c r="W634" s="57" t="s">
        <v>1261</v>
      </c>
      <c r="X634" s="57">
        <v>423</v>
      </c>
      <c r="AB634" s="166" t="s">
        <v>378</v>
      </c>
      <c r="AC634" s="209">
        <v>220099824511</v>
      </c>
      <c r="AD634" s="210" t="s">
        <v>1325</v>
      </c>
      <c r="AE634" s="169">
        <v>64654476</v>
      </c>
      <c r="AF634" s="38">
        <v>63980687.707139172</v>
      </c>
      <c r="AG634" s="38">
        <v>0</v>
      </c>
      <c r="AH634" s="170">
        <v>0</v>
      </c>
      <c r="AI634" s="171">
        <v>0</v>
      </c>
      <c r="AJ634" s="172">
        <v>0</v>
      </c>
      <c r="AK634" s="151">
        <v>0</v>
      </c>
      <c r="AL634" s="172">
        <v>0</v>
      </c>
      <c r="AM634" s="211">
        <v>0</v>
      </c>
      <c r="AN634" s="171">
        <v>0</v>
      </c>
      <c r="AO634" s="170">
        <v>0</v>
      </c>
      <c r="AP634" s="170">
        <v>0</v>
      </c>
      <c r="AQ634" s="170">
        <v>0</v>
      </c>
      <c r="AR634" s="172">
        <v>0</v>
      </c>
      <c r="AS634" s="173">
        <v>0</v>
      </c>
      <c r="AT634" s="172">
        <v>0</v>
      </c>
      <c r="AU634" s="173">
        <v>0</v>
      </c>
      <c r="AV634" s="172">
        <v>0</v>
      </c>
      <c r="AW634" s="173">
        <v>0</v>
      </c>
      <c r="AX634" s="172">
        <v>0</v>
      </c>
      <c r="AY634" s="173">
        <v>0</v>
      </c>
      <c r="AZ634" s="172">
        <v>0</v>
      </c>
      <c r="BA634" s="173">
        <v>0</v>
      </c>
      <c r="BB634" s="172">
        <v>0</v>
      </c>
      <c r="BC634" s="173">
        <v>0</v>
      </c>
      <c r="BE634" s="169">
        <v>0</v>
      </c>
      <c r="BF634" s="169">
        <v>0</v>
      </c>
      <c r="BG634" s="169">
        <v>0</v>
      </c>
      <c r="BH634" s="169">
        <v>0</v>
      </c>
      <c r="BI634" s="169">
        <v>0</v>
      </c>
      <c r="BJ634" s="169">
        <v>0</v>
      </c>
      <c r="BK634" s="169">
        <v>0</v>
      </c>
      <c r="BL634" s="169">
        <v>0</v>
      </c>
      <c r="BM634" s="169">
        <v>0</v>
      </c>
      <c r="BN634" s="169">
        <v>0</v>
      </c>
      <c r="BO634" s="169">
        <v>0</v>
      </c>
      <c r="BP634" s="169">
        <v>0</v>
      </c>
      <c r="BQ634" s="174">
        <v>0</v>
      </c>
    </row>
    <row r="635" spans="2:69" ht="18.75" hidden="1" x14ac:dyDescent="0.3">
      <c r="B635" s="150" t="s">
        <v>305</v>
      </c>
      <c r="C635" s="150" t="s">
        <v>305</v>
      </c>
      <c r="J635" s="150" t="s">
        <v>305</v>
      </c>
      <c r="K635" s="165" t="s">
        <v>308</v>
      </c>
      <c r="N635" s="57" t="s">
        <v>310</v>
      </c>
      <c r="AC635" s="175"/>
      <c r="AD635" s="195"/>
      <c r="AE635" s="38"/>
      <c r="AI635" s="193"/>
      <c r="AS635" s="57"/>
      <c r="AU635" s="57"/>
      <c r="AW635" s="57"/>
      <c r="AY635" s="57"/>
      <c r="BA635" s="57"/>
      <c r="BB635" s="57"/>
      <c r="BC635" s="57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196"/>
    </row>
    <row r="636" spans="2:69" ht="17.25" x14ac:dyDescent="0.3">
      <c r="K636" s="165" t="s">
        <v>312</v>
      </c>
      <c r="V636" s="57" t="s">
        <v>902</v>
      </c>
      <c r="W636" s="57" t="s">
        <v>1261</v>
      </c>
      <c r="AB636" s="166" t="s">
        <v>378</v>
      </c>
      <c r="AC636" s="197" t="s">
        <v>1326</v>
      </c>
      <c r="AD636" s="168"/>
      <c r="AE636" s="198">
        <v>70936581.623110011</v>
      </c>
      <c r="AF636" s="198">
        <v>70505005.463706166</v>
      </c>
      <c r="AG636" s="198">
        <v>55530785.151866511</v>
      </c>
      <c r="AH636" s="199">
        <v>201827479.84060466</v>
      </c>
      <c r="AI636" s="200">
        <v>14073117.084554356</v>
      </c>
      <c r="AJ636" s="199">
        <v>42219351.253663063</v>
      </c>
      <c r="AK636" s="200">
        <v>33941333.90323855</v>
      </c>
      <c r="AL636" s="199">
        <v>40729600.68388626</v>
      </c>
      <c r="AM636" s="200">
        <v>168249067.12310621</v>
      </c>
      <c r="AN636" s="200">
        <v>67519746.620737001</v>
      </c>
      <c r="AO636" s="199">
        <v>40333118.122616097</v>
      </c>
      <c r="AP636" s="199">
        <v>198394765.42449835</v>
      </c>
      <c r="AQ636" s="199">
        <v>198394765.9453983</v>
      </c>
      <c r="AR636" s="199">
        <v>156175414.69173524</v>
      </c>
      <c r="AS636" s="201">
        <v>3.6991429298237986</v>
      </c>
      <c r="AT636" s="199">
        <v>-3432713.895206362</v>
      </c>
      <c r="AU636" s="201">
        <v>-1.7008159136294936E-2</v>
      </c>
      <c r="AV636" s="199">
        <v>142863980.79353178</v>
      </c>
      <c r="AW636" s="201">
        <v>2.5726987364364651</v>
      </c>
      <c r="AX636" s="199">
        <v>156175414.17083529</v>
      </c>
      <c r="AY636" s="201">
        <v>3.6991429174858554</v>
      </c>
      <c r="AZ636" s="199">
        <v>-3432714.4161063135</v>
      </c>
      <c r="BA636" s="201">
        <v>-1.7008161717211825E-2</v>
      </c>
      <c r="BB636" s="199">
        <v>0.52089995145797729</v>
      </c>
      <c r="BC636" s="201">
        <v>2.6255730605766028E-9</v>
      </c>
      <c r="BE636" s="198">
        <v>17122730.488464154</v>
      </c>
      <c r="BF636" s="198">
        <v>16183810.465780994</v>
      </c>
      <c r="BG636" s="198">
        <v>16707666.340677893</v>
      </c>
      <c r="BH636" s="198">
        <v>16752128.278215652</v>
      </c>
      <c r="BI636" s="198">
        <v>15503581.607797399</v>
      </c>
      <c r="BJ636" s="198">
        <v>16658930.616329143</v>
      </c>
      <c r="BK636" s="198">
        <v>16457499.778381951</v>
      </c>
      <c r="BL636" s="198">
        <v>16659685.674662169</v>
      </c>
      <c r="BM636" s="198">
        <v>16355694.3592046</v>
      </c>
      <c r="BN636" s="198">
        <v>16898065.825634792</v>
      </c>
      <c r="BO636" s="198">
        <v>16716385.613673253</v>
      </c>
      <c r="BP636" s="198">
        <v>16378586.896576328</v>
      </c>
      <c r="BQ636" s="202">
        <v>198394765.9453983</v>
      </c>
    </row>
    <row r="637" spans="2:69" ht="18.75" x14ac:dyDescent="0.3">
      <c r="K637" s="165" t="s">
        <v>312</v>
      </c>
      <c r="AC637" s="175"/>
      <c r="AD637" s="203"/>
      <c r="AE637" s="204"/>
      <c r="AI637" s="205"/>
      <c r="AS637" s="57"/>
      <c r="AU637" s="57"/>
      <c r="AW637" s="57"/>
      <c r="AY637" s="57"/>
      <c r="BA637" s="57"/>
      <c r="BB637" s="57"/>
      <c r="BC637" s="57"/>
      <c r="BE637" s="204"/>
      <c r="BF637" s="204"/>
      <c r="BG637" s="204"/>
      <c r="BH637" s="204"/>
      <c r="BI637" s="204"/>
      <c r="BJ637" s="204"/>
      <c r="BK637" s="204"/>
      <c r="BL637" s="204"/>
      <c r="BM637" s="204"/>
      <c r="BN637" s="204"/>
      <c r="BO637" s="204"/>
      <c r="BP637" s="204"/>
      <c r="BQ637" s="206"/>
    </row>
    <row r="638" spans="2:69" hidden="1" x14ac:dyDescent="0.25">
      <c r="B638" s="150" t="s">
        <v>305</v>
      </c>
      <c r="C638" s="150" t="s">
        <v>305</v>
      </c>
      <c r="J638" s="150" t="s">
        <v>305</v>
      </c>
      <c r="K638" s="165" t="s">
        <v>306</v>
      </c>
      <c r="M638" s="57" t="s">
        <v>310</v>
      </c>
      <c r="AE638" s="38"/>
      <c r="AI638" s="182"/>
      <c r="AS638" s="57"/>
      <c r="AU638" s="57"/>
      <c r="AW638" s="57"/>
      <c r="AY638" s="57"/>
      <c r="BA638" s="57"/>
      <c r="BB638" s="57"/>
      <c r="BC638" s="57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183"/>
    </row>
    <row r="639" spans="2:69" ht="18.75" x14ac:dyDescent="0.3">
      <c r="K639" s="165" t="s">
        <v>308</v>
      </c>
      <c r="V639" s="57" t="s">
        <v>902</v>
      </c>
      <c r="AB639" s="166" t="s">
        <v>378</v>
      </c>
      <c r="AC639" s="184" t="s">
        <v>1327</v>
      </c>
      <c r="AD639" s="185"/>
      <c r="AE639" s="186">
        <v>3360525808.6714425</v>
      </c>
      <c r="AF639" s="186">
        <v>3788320950.1505737</v>
      </c>
      <c r="AG639" s="186">
        <v>4360581475.1196108</v>
      </c>
      <c r="AH639" s="186">
        <v>205460706.31489015</v>
      </c>
      <c r="AI639" s="187">
        <v>763072061.21455431</v>
      </c>
      <c r="AJ639" s="186">
        <v>2289216183.6436629</v>
      </c>
      <c r="AK639" s="187">
        <v>2920825612.7838583</v>
      </c>
      <c r="AL639" s="186">
        <v>3504990735.3406296</v>
      </c>
      <c r="AM639" s="187">
        <v>171280570.47555763</v>
      </c>
      <c r="AN639" s="187">
        <v>2955005748.6231909</v>
      </c>
      <c r="AO639" s="186">
        <v>3236326396.1808219</v>
      </c>
      <c r="AP639" s="186">
        <v>202177285.62567893</v>
      </c>
      <c r="AQ639" s="186">
        <v>202177287.42567894</v>
      </c>
      <c r="AR639" s="186">
        <v>-2087038896.217984</v>
      </c>
      <c r="AS639" s="188">
        <v>-0.91168274588034726</v>
      </c>
      <c r="AT639" s="186">
        <v>-3283418.8892112076</v>
      </c>
      <c r="AU639" s="188">
        <v>-1.59807631741469E-2</v>
      </c>
      <c r="AV639" s="186">
        <v>-4158404187.6939321</v>
      </c>
      <c r="AW639" s="188">
        <v>-0.95363524599201921</v>
      </c>
      <c r="AX639" s="186">
        <v>-2087038898.0179839</v>
      </c>
      <c r="AY639" s="188">
        <v>-0.91168274666664262</v>
      </c>
      <c r="AZ639" s="186">
        <v>-3283420.6892112195</v>
      </c>
      <c r="BA639" s="188">
        <v>-1.5980771934946198E-2</v>
      </c>
      <c r="BB639" s="186">
        <v>1.800000011920929</v>
      </c>
      <c r="BC639" s="188">
        <v>8.903077347934814E-9</v>
      </c>
      <c r="BE639" s="186">
        <v>17453838.562516559</v>
      </c>
      <c r="BF639" s="186">
        <v>16492663.292936798</v>
      </c>
      <c r="BG639" s="186">
        <v>17025594.265194319</v>
      </c>
      <c r="BH639" s="186">
        <v>17062236.306053646</v>
      </c>
      <c r="BI639" s="186">
        <v>15795968.857334081</v>
      </c>
      <c r="BJ639" s="186">
        <v>16986191.945744038</v>
      </c>
      <c r="BK639" s="186">
        <v>16772145.313837465</v>
      </c>
      <c r="BL639" s="186">
        <v>16977212.313604675</v>
      </c>
      <c r="BM639" s="186">
        <v>16671311.457524598</v>
      </c>
      <c r="BN639" s="186">
        <v>17208883.924127761</v>
      </c>
      <c r="BO639" s="186">
        <v>17038021.373627383</v>
      </c>
      <c r="BP639" s="186">
        <v>16693219.813177604</v>
      </c>
      <c r="BQ639" s="189">
        <v>202177287.42567894</v>
      </c>
    </row>
    <row r="640" spans="2:69" hidden="1" x14ac:dyDescent="0.25">
      <c r="B640" s="150" t="s">
        <v>305</v>
      </c>
      <c r="C640" s="150" t="s">
        <v>305</v>
      </c>
      <c r="D640" s="150" t="s">
        <v>305</v>
      </c>
      <c r="E640" s="150" t="s">
        <v>305</v>
      </c>
      <c r="F640" s="150" t="s">
        <v>305</v>
      </c>
      <c r="G640" s="150" t="s">
        <v>305</v>
      </c>
      <c r="H640" s="150" t="s">
        <v>305</v>
      </c>
      <c r="I640" s="150" t="s">
        <v>305</v>
      </c>
      <c r="J640" s="150" t="s">
        <v>305</v>
      </c>
      <c r="L640" s="57" t="s">
        <v>310</v>
      </c>
      <c r="AC640" s="175"/>
      <c r="AD640" s="168"/>
      <c r="AE640" s="175"/>
      <c r="AH640" s="168"/>
      <c r="AI640" s="288"/>
      <c r="AK640" s="289"/>
      <c r="AL640" s="290"/>
      <c r="AM640" s="291"/>
      <c r="AN640" s="291"/>
      <c r="AO640" s="290"/>
      <c r="AP640" s="290"/>
      <c r="AQ640" s="290"/>
      <c r="AR640" s="290"/>
      <c r="AS640" s="292"/>
      <c r="AT640" s="290"/>
      <c r="AU640" s="292"/>
      <c r="AV640" s="290"/>
      <c r="AW640" s="292"/>
      <c r="AX640" s="290"/>
      <c r="AY640" s="292"/>
      <c r="AZ640" s="290"/>
      <c r="BA640" s="292"/>
      <c r="BB640" s="290"/>
      <c r="BC640" s="292"/>
    </row>
    <row r="641" spans="2:96" x14ac:dyDescent="0.25">
      <c r="B641" s="150" t="s">
        <v>307</v>
      </c>
      <c r="C641" s="150" t="s">
        <v>307</v>
      </c>
      <c r="D641" s="150" t="s">
        <v>307</v>
      </c>
      <c r="E641" s="150" t="s">
        <v>307</v>
      </c>
      <c r="F641" s="150" t="s">
        <v>307</v>
      </c>
      <c r="G641" s="150" t="s">
        <v>307</v>
      </c>
      <c r="H641" s="150" t="s">
        <v>307</v>
      </c>
      <c r="I641" s="150" t="s">
        <v>307</v>
      </c>
      <c r="J641" s="150" t="s">
        <v>307</v>
      </c>
      <c r="AC641" s="175"/>
      <c r="AD641" s="168"/>
      <c r="AE641" s="175"/>
      <c r="AP641" s="168"/>
      <c r="AQ641" s="168"/>
      <c r="AR641" s="168"/>
      <c r="AS641" s="271"/>
      <c r="AT641" s="168"/>
      <c r="AU641" s="271"/>
      <c r="AV641" s="168"/>
      <c r="AW641" s="271"/>
      <c r="AX641" s="168"/>
      <c r="AY641" s="271"/>
      <c r="AZ641" s="168"/>
      <c r="BA641" s="271"/>
      <c r="BB641" s="168"/>
      <c r="BC641" s="271"/>
    </row>
    <row r="642" spans="2:96" x14ac:dyDescent="0.25">
      <c r="B642" s="150" t="s">
        <v>307</v>
      </c>
      <c r="C642" s="150" t="s">
        <v>307</v>
      </c>
      <c r="D642" s="150" t="s">
        <v>307</v>
      </c>
      <c r="E642" s="150" t="s">
        <v>307</v>
      </c>
      <c r="F642" s="150" t="s">
        <v>307</v>
      </c>
      <c r="G642" s="150" t="s">
        <v>307</v>
      </c>
      <c r="H642" s="150" t="s">
        <v>307</v>
      </c>
      <c r="I642" s="150" t="s">
        <v>307</v>
      </c>
      <c r="J642" s="150" t="s">
        <v>307</v>
      </c>
      <c r="L642" s="57" t="s">
        <v>1328</v>
      </c>
      <c r="AC642" s="246"/>
      <c r="AD642" s="294"/>
      <c r="AE642" s="246"/>
      <c r="AF642" s="247"/>
      <c r="AG642" s="247"/>
      <c r="AH642" s="247"/>
      <c r="AI642" s="354"/>
      <c r="AJ642" s="247"/>
      <c r="AK642" s="354"/>
      <c r="AL642" s="247"/>
      <c r="AM642" s="354"/>
      <c r="AN642" s="354"/>
      <c r="AO642" s="247"/>
      <c r="AP642" s="294"/>
      <c r="AQ642" s="294"/>
      <c r="AR642" s="294"/>
      <c r="AS642" s="355"/>
      <c r="AT642" s="294"/>
      <c r="AU642" s="355"/>
      <c r="AV642" s="294"/>
      <c r="AW642" s="355"/>
      <c r="AX642" s="294"/>
      <c r="AY642" s="355"/>
      <c r="AZ642" s="294"/>
      <c r="BA642" s="355"/>
      <c r="BB642" s="294"/>
      <c r="BC642" s="355"/>
    </row>
    <row r="643" spans="2:96" ht="21" x14ac:dyDescent="0.35">
      <c r="K643" s="165" t="s">
        <v>308</v>
      </c>
      <c r="L643" s="57" t="s">
        <v>607</v>
      </c>
      <c r="M643" s="57" t="s">
        <v>1329</v>
      </c>
      <c r="V643" s="57" t="s">
        <v>607</v>
      </c>
      <c r="AC643" s="176" t="s">
        <v>1330</v>
      </c>
      <c r="AD643" s="177"/>
      <c r="AE643" s="178"/>
      <c r="AF643" s="177"/>
      <c r="AG643" s="177"/>
      <c r="AH643" s="177"/>
      <c r="AI643" s="179"/>
      <c r="AJ643" s="177"/>
      <c r="AK643" s="180"/>
      <c r="AL643" s="177"/>
      <c r="AM643" s="180"/>
      <c r="AN643" s="180"/>
      <c r="AO643" s="177"/>
      <c r="AP643" s="177"/>
      <c r="AQ643" s="177"/>
      <c r="AR643" s="177"/>
      <c r="AS643" s="177"/>
      <c r="AT643" s="177"/>
      <c r="AU643" s="177"/>
      <c r="AV643" s="177"/>
      <c r="AW643" s="177"/>
      <c r="AX643" s="177"/>
      <c r="AY643" s="177"/>
      <c r="AZ643" s="177"/>
      <c r="BA643" s="177"/>
      <c r="BB643" s="177"/>
      <c r="BC643" s="177"/>
      <c r="BD643" s="181"/>
      <c r="BE643" s="178"/>
      <c r="BF643" s="178"/>
      <c r="BG643" s="178"/>
      <c r="BH643" s="178"/>
      <c r="BI643" s="178"/>
      <c r="BJ643" s="178"/>
      <c r="BK643" s="178"/>
      <c r="BL643" s="178"/>
      <c r="BM643" s="178"/>
      <c r="BN643" s="178"/>
      <c r="BO643" s="178"/>
      <c r="BP643" s="178"/>
      <c r="BQ643" s="178"/>
      <c r="BR643" s="181"/>
      <c r="BS643" s="57">
        <v>189736.17571428569</v>
      </c>
      <c r="BT643" s="57">
        <v>366559.50928571424</v>
      </c>
      <c r="BU643" s="57">
        <v>353355.31142857141</v>
      </c>
      <c r="BV643" s="57">
        <v>335591.35183464567</v>
      </c>
      <c r="BW643" s="57">
        <v>123715.62571428571</v>
      </c>
      <c r="BY643" s="57">
        <v>307901.94999999995</v>
      </c>
      <c r="CA643" s="57">
        <v>280336.90394221246</v>
      </c>
      <c r="CC643" s="57">
        <v>386992.60775510222</v>
      </c>
      <c r="CD643" s="57">
        <v>372260.21097272966</v>
      </c>
      <c r="CE643" s="57">
        <v>372260.21097272943</v>
      </c>
      <c r="CG643" s="57">
        <v>32109.627221401857</v>
      </c>
      <c r="CH643" s="57">
        <v>30165.707167575853</v>
      </c>
      <c r="CI643" s="57">
        <v>31659.361738403419</v>
      </c>
      <c r="CJ643" s="57">
        <v>31426.158282399581</v>
      </c>
      <c r="CK643" s="57">
        <v>29169.441419584138</v>
      </c>
      <c r="CL643" s="57">
        <v>31887.685963871889</v>
      </c>
      <c r="CM643" s="57">
        <v>31226.340162547</v>
      </c>
      <c r="CN643" s="57">
        <v>31818.544143434359</v>
      </c>
      <c r="CO643" s="57">
        <v>30495.159879337618</v>
      </c>
      <c r="CP643" s="57">
        <v>30988.492577587382</v>
      </c>
      <c r="CQ643" s="57">
        <v>31148.626836867115</v>
      </c>
      <c r="CR643" s="57">
        <v>30165.065579719208</v>
      </c>
    </row>
    <row r="644" spans="2:96" ht="18.75" x14ac:dyDescent="0.3">
      <c r="K644" s="165" t="s">
        <v>312</v>
      </c>
      <c r="M644" s="57" t="s">
        <v>609</v>
      </c>
      <c r="N644" s="57" t="s">
        <v>1331</v>
      </c>
      <c r="V644" s="57" t="s">
        <v>607</v>
      </c>
      <c r="W644" s="57" t="s">
        <v>610</v>
      </c>
      <c r="X644" s="57">
        <v>430</v>
      </c>
      <c r="AB644" s="166" t="s">
        <v>411</v>
      </c>
      <c r="AC644" s="192" t="s">
        <v>1330</v>
      </c>
      <c r="AD644" s="168"/>
      <c r="AE644" s="63"/>
      <c r="AI644" s="193"/>
      <c r="AS644" s="57"/>
      <c r="AU644" s="57"/>
      <c r="AW644" s="57"/>
      <c r="AY644" s="57"/>
      <c r="BA644" s="57"/>
      <c r="BB644" s="57"/>
      <c r="BC644" s="57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194"/>
      <c r="BS644" s="57">
        <v>189736.17571428569</v>
      </c>
      <c r="BT644" s="57">
        <v>366559.50928571424</v>
      </c>
      <c r="BU644" s="57">
        <v>353355.31142857141</v>
      </c>
      <c r="BV644" s="57">
        <v>335591.35183464567</v>
      </c>
      <c r="BW644" s="57">
        <v>123715.62571428571</v>
      </c>
      <c r="BX644" s="57">
        <v>371146.87714285712</v>
      </c>
      <c r="BY644" s="57">
        <v>307901.94999999995</v>
      </c>
      <c r="BZ644" s="57">
        <v>369482.33999999997</v>
      </c>
      <c r="CA644" s="57">
        <v>280336.90394221246</v>
      </c>
      <c r="CB644" s="57">
        <v>363156.39789243316</v>
      </c>
      <c r="CC644" s="57">
        <v>386992.60775510222</v>
      </c>
      <c r="CD644" s="57">
        <v>372260.21097272966</v>
      </c>
      <c r="CE644" s="57">
        <v>372260.21097272943</v>
      </c>
      <c r="CG644" s="57">
        <v>32109.627221401857</v>
      </c>
      <c r="CH644" s="57">
        <v>30165.707167575853</v>
      </c>
      <c r="CI644" s="57">
        <v>31659.361738403419</v>
      </c>
      <c r="CJ644" s="57">
        <v>31426.158282399581</v>
      </c>
      <c r="CK644" s="57">
        <v>29169.441419584138</v>
      </c>
      <c r="CL644" s="57">
        <v>31887.685963871889</v>
      </c>
      <c r="CM644" s="57">
        <v>31226.340162547</v>
      </c>
      <c r="CN644" s="57">
        <v>31818.544143434359</v>
      </c>
      <c r="CO644" s="57">
        <v>30495.159879337618</v>
      </c>
      <c r="CP644" s="57">
        <v>30988.492577587382</v>
      </c>
      <c r="CQ644" s="57">
        <v>31148.626836867115</v>
      </c>
      <c r="CR644" s="57">
        <v>30165.065579719208</v>
      </c>
    </row>
    <row r="645" spans="2:96" x14ac:dyDescent="0.25">
      <c r="K645" s="165" t="s">
        <v>315</v>
      </c>
      <c r="N645" s="57" t="s">
        <v>1332</v>
      </c>
      <c r="V645" s="57" t="s">
        <v>607</v>
      </c>
      <c r="W645" s="57" t="s">
        <v>610</v>
      </c>
      <c r="X645" s="57">
        <v>430</v>
      </c>
      <c r="AB645" s="166" t="s">
        <v>411</v>
      </c>
      <c r="AC645" s="209">
        <v>96000001</v>
      </c>
      <c r="AD645" s="210" t="s">
        <v>1333</v>
      </c>
      <c r="AE645" s="169">
        <v>189736.17571428569</v>
      </c>
      <c r="AF645" s="38">
        <v>366559.50928571424</v>
      </c>
      <c r="AG645" s="38">
        <v>353355.31142857141</v>
      </c>
      <c r="AH645" s="170">
        <v>335591.35183464567</v>
      </c>
      <c r="AI645" s="171">
        <v>123715.62571428571</v>
      </c>
      <c r="AJ645" s="172">
        <v>371146.87714285712</v>
      </c>
      <c r="AK645" s="151">
        <v>307901.94999999995</v>
      </c>
      <c r="AL645" s="172">
        <v>369482.33999999997</v>
      </c>
      <c r="AM645" s="211">
        <v>280336.90394221246</v>
      </c>
      <c r="AN645" s="171">
        <v>363156.39789243316</v>
      </c>
      <c r="AO645" s="170">
        <v>386992.60775510222</v>
      </c>
      <c r="AP645" s="170">
        <v>372260.21097272966</v>
      </c>
      <c r="AQ645" s="170">
        <v>372260.21097272943</v>
      </c>
      <c r="AR645" s="172">
        <v>-1113.3338298723102</v>
      </c>
      <c r="AS645" s="173">
        <v>-2.9997122391084538E-3</v>
      </c>
      <c r="AT645" s="172">
        <v>-36668.859138083761</v>
      </c>
      <c r="AU645" s="173">
        <v>-0.1092664007508496</v>
      </c>
      <c r="AV645" s="172">
        <v>-18904.899544158019</v>
      </c>
      <c r="AW645" s="173">
        <v>-5.3501104788061256E-2</v>
      </c>
      <c r="AX645" s="172">
        <v>-1113.333829872543</v>
      </c>
      <c r="AY645" s="173">
        <v>-2.9997122391090814E-3</v>
      </c>
      <c r="AZ645" s="172">
        <v>-36668.859138083993</v>
      </c>
      <c r="BA645" s="173">
        <v>-0.1092664007508503</v>
      </c>
      <c r="BB645" s="172">
        <v>2.3283064365386963E-10</v>
      </c>
      <c r="BC645" s="173">
        <v>6.2545132891177002E-16</v>
      </c>
      <c r="BE645" s="169">
        <v>32109.627221401857</v>
      </c>
      <c r="BF645" s="169">
        <v>30165.707167575853</v>
      </c>
      <c r="BG645" s="169">
        <v>31659.361738403419</v>
      </c>
      <c r="BH645" s="169">
        <v>31426.158282399581</v>
      </c>
      <c r="BI645" s="169">
        <v>29169.441419584138</v>
      </c>
      <c r="BJ645" s="169">
        <v>31887.685963871889</v>
      </c>
      <c r="BK645" s="169">
        <v>31226.340162547</v>
      </c>
      <c r="BL645" s="169">
        <v>31818.544143434359</v>
      </c>
      <c r="BM645" s="169">
        <v>30495.159879337618</v>
      </c>
      <c r="BN645" s="169">
        <v>30988.492577587382</v>
      </c>
      <c r="BO645" s="169">
        <v>31148.626836867115</v>
      </c>
      <c r="BP645" s="169">
        <v>30165.065579719208</v>
      </c>
      <c r="BQ645" s="174">
        <v>372260.21097272943</v>
      </c>
    </row>
    <row r="646" spans="2:96" ht="18.75" hidden="1" x14ac:dyDescent="0.3">
      <c r="B646" s="150" t="s">
        <v>305</v>
      </c>
      <c r="C646" s="150" t="s">
        <v>305</v>
      </c>
      <c r="J646" s="150" t="s">
        <v>305</v>
      </c>
      <c r="K646" s="165" t="s">
        <v>308</v>
      </c>
      <c r="N646" s="57" t="s">
        <v>310</v>
      </c>
      <c r="AC646" s="175"/>
      <c r="AD646" s="195"/>
      <c r="AE646" s="38"/>
      <c r="AI646" s="193"/>
      <c r="AS646" s="57"/>
      <c r="AU646" s="57"/>
      <c r="AW646" s="57"/>
      <c r="AY646" s="57"/>
      <c r="BA646" s="57"/>
      <c r="BB646" s="57"/>
      <c r="BC646" s="57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196"/>
    </row>
    <row r="647" spans="2:96" ht="17.25" x14ac:dyDescent="0.3">
      <c r="K647" s="165" t="s">
        <v>312</v>
      </c>
      <c r="V647" s="57" t="s">
        <v>607</v>
      </c>
      <c r="W647" s="57" t="s">
        <v>610</v>
      </c>
      <c r="AB647" s="166" t="s">
        <v>411</v>
      </c>
      <c r="AC647" s="197" t="s">
        <v>1334</v>
      </c>
      <c r="AD647" s="168"/>
      <c r="AE647" s="198">
        <v>189736.17571428569</v>
      </c>
      <c r="AF647" s="198">
        <v>366559.50928571424</v>
      </c>
      <c r="AG647" s="198">
        <v>353355.31142857141</v>
      </c>
      <c r="AH647" s="199">
        <v>335591.35183464567</v>
      </c>
      <c r="AI647" s="200">
        <v>123715.62571428571</v>
      </c>
      <c r="AJ647" s="199">
        <v>371146.87714285712</v>
      </c>
      <c r="AK647" s="200">
        <v>307901.94999999995</v>
      </c>
      <c r="AL647" s="199">
        <v>369482.33999999997</v>
      </c>
      <c r="AM647" s="200">
        <v>280336.90394221246</v>
      </c>
      <c r="AN647" s="200">
        <v>363156.39789243316</v>
      </c>
      <c r="AO647" s="199">
        <v>386992.60775510222</v>
      </c>
      <c r="AP647" s="199">
        <v>372260.21097272966</v>
      </c>
      <c r="AQ647" s="199">
        <v>372260.21097272943</v>
      </c>
      <c r="AR647" s="199">
        <v>-1113.3338298723102</v>
      </c>
      <c r="AS647" s="201">
        <v>-2.9997122391084538E-3</v>
      </c>
      <c r="AT647" s="199">
        <v>-36668.859138083761</v>
      </c>
      <c r="AU647" s="201">
        <v>-0.1092664007508496</v>
      </c>
      <c r="AV647" s="199">
        <v>-18904.899544158019</v>
      </c>
      <c r="AW647" s="201">
        <v>-5.3501104788061256E-2</v>
      </c>
      <c r="AX647" s="199">
        <v>-1113.333829872543</v>
      </c>
      <c r="AY647" s="201">
        <v>-2.9997122391090814E-3</v>
      </c>
      <c r="AZ647" s="199">
        <v>-36668.859138083993</v>
      </c>
      <c r="BA647" s="201">
        <v>-0.1092664007508503</v>
      </c>
      <c r="BB647" s="199">
        <v>2.3283064365386963E-10</v>
      </c>
      <c r="BC647" s="201">
        <v>6.2545132891177002E-16</v>
      </c>
      <c r="BE647" s="198">
        <v>32109.627221401857</v>
      </c>
      <c r="BF647" s="198">
        <v>30165.707167575853</v>
      </c>
      <c r="BG647" s="198">
        <v>31659.361738403419</v>
      </c>
      <c r="BH647" s="198">
        <v>31426.158282399581</v>
      </c>
      <c r="BI647" s="198">
        <v>29169.441419584138</v>
      </c>
      <c r="BJ647" s="198">
        <v>31887.685963871889</v>
      </c>
      <c r="BK647" s="198">
        <v>31226.340162547</v>
      </c>
      <c r="BL647" s="198">
        <v>31818.544143434359</v>
      </c>
      <c r="BM647" s="198">
        <v>30495.159879337618</v>
      </c>
      <c r="BN647" s="198">
        <v>30988.492577587382</v>
      </c>
      <c r="BO647" s="198">
        <v>31148.626836867115</v>
      </c>
      <c r="BP647" s="198">
        <v>30165.065579719208</v>
      </c>
      <c r="BQ647" s="202">
        <v>372260.21097272943</v>
      </c>
    </row>
    <row r="648" spans="2:96" ht="18.75" x14ac:dyDescent="0.3">
      <c r="K648" s="165" t="s">
        <v>312</v>
      </c>
      <c r="AC648" s="175"/>
      <c r="AD648" s="203"/>
      <c r="AE648" s="204"/>
      <c r="AI648" s="205"/>
      <c r="AS648" s="57"/>
      <c r="AU648" s="57"/>
      <c r="AW648" s="57"/>
      <c r="AY648" s="57"/>
      <c r="BA648" s="57"/>
      <c r="BB648" s="57"/>
      <c r="BC648" s="57"/>
      <c r="BE648" s="204"/>
      <c r="BF648" s="204"/>
      <c r="BG648" s="204"/>
      <c r="BH648" s="204"/>
      <c r="BI648" s="204"/>
      <c r="BJ648" s="204"/>
      <c r="BK648" s="204"/>
      <c r="BL648" s="204"/>
      <c r="BM648" s="204"/>
      <c r="BN648" s="204"/>
      <c r="BO648" s="204"/>
      <c r="BP648" s="204"/>
      <c r="BQ648" s="206"/>
    </row>
    <row r="649" spans="2:96" hidden="1" x14ac:dyDescent="0.25">
      <c r="B649" s="150" t="s">
        <v>305</v>
      </c>
      <c r="C649" s="150" t="s">
        <v>305</v>
      </c>
      <c r="J649" s="150" t="s">
        <v>305</v>
      </c>
      <c r="K649" s="165" t="s">
        <v>306</v>
      </c>
      <c r="M649" s="57" t="s">
        <v>310</v>
      </c>
      <c r="AE649" s="38"/>
      <c r="AI649" s="182"/>
      <c r="AS649" s="57"/>
      <c r="AU649" s="57"/>
      <c r="AW649" s="57"/>
      <c r="AY649" s="57"/>
      <c r="BA649" s="57"/>
      <c r="BB649" s="57"/>
      <c r="BC649" s="57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183"/>
    </row>
    <row r="650" spans="2:96" ht="18.75" x14ac:dyDescent="0.3">
      <c r="K650" s="165" t="s">
        <v>308</v>
      </c>
      <c r="V650" s="57" t="s">
        <v>607</v>
      </c>
      <c r="AB650" s="166" t="s">
        <v>411</v>
      </c>
      <c r="AC650" s="184" t="s">
        <v>1334</v>
      </c>
      <c r="AD650" s="185"/>
      <c r="AE650" s="186">
        <v>189736.17571428569</v>
      </c>
      <c r="AF650" s="186">
        <v>366559.50928571424</v>
      </c>
      <c r="AG650" s="186">
        <v>353355.31142857141</v>
      </c>
      <c r="AH650" s="186">
        <v>335591.35183464567</v>
      </c>
      <c r="AI650" s="187">
        <v>123715.62571428571</v>
      </c>
      <c r="AJ650" s="186">
        <v>371146.87714285712</v>
      </c>
      <c r="AK650" s="187">
        <v>307901.94999999995</v>
      </c>
      <c r="AL650" s="186">
        <v>369482.33999999997</v>
      </c>
      <c r="AM650" s="187">
        <v>280336.90394221246</v>
      </c>
      <c r="AN650" s="187">
        <v>363156.39789243316</v>
      </c>
      <c r="AO650" s="186">
        <v>386992.60775510222</v>
      </c>
      <c r="AP650" s="186">
        <v>372260.21097272966</v>
      </c>
      <c r="AQ650" s="186">
        <v>372260.21097272943</v>
      </c>
      <c r="AR650" s="186">
        <v>-1113.3338298723102</v>
      </c>
      <c r="AS650" s="188">
        <v>-2.9997122391084538E-3</v>
      </c>
      <c r="AT650" s="186">
        <v>-36668.859138083761</v>
      </c>
      <c r="AU650" s="188">
        <v>-0.1092664007508496</v>
      </c>
      <c r="AV650" s="186">
        <v>-18904.899544158019</v>
      </c>
      <c r="AW650" s="188">
        <v>-5.3501104788061256E-2</v>
      </c>
      <c r="AX650" s="186">
        <v>-1113.333829872543</v>
      </c>
      <c r="AY650" s="188">
        <v>-2.9997122391090814E-3</v>
      </c>
      <c r="AZ650" s="186">
        <v>-36668.859138083993</v>
      </c>
      <c r="BA650" s="188">
        <v>-0.1092664007508503</v>
      </c>
      <c r="BB650" s="186">
        <v>2.3283064365386963E-10</v>
      </c>
      <c r="BC650" s="188">
        <v>6.2545132891177002E-16</v>
      </c>
      <c r="BE650" s="186">
        <v>32109.627221401857</v>
      </c>
      <c r="BF650" s="186">
        <v>30165.707167575853</v>
      </c>
      <c r="BG650" s="186">
        <v>31659.361738403419</v>
      </c>
      <c r="BH650" s="186">
        <v>31426.158282399581</v>
      </c>
      <c r="BI650" s="186">
        <v>29169.441419584138</v>
      </c>
      <c r="BJ650" s="186">
        <v>31887.685963871889</v>
      </c>
      <c r="BK650" s="186">
        <v>31226.340162547</v>
      </c>
      <c r="BL650" s="186">
        <v>31818.544143434359</v>
      </c>
      <c r="BM650" s="186">
        <v>30495.159879337618</v>
      </c>
      <c r="BN650" s="186">
        <v>30988.492577587382</v>
      </c>
      <c r="BO650" s="186">
        <v>31148.626836867115</v>
      </c>
      <c r="BP650" s="186">
        <v>30165.065579719208</v>
      </c>
      <c r="BQ650" s="189">
        <v>372260.21097272943</v>
      </c>
    </row>
    <row r="651" spans="2:96" hidden="1" x14ac:dyDescent="0.25">
      <c r="B651" s="150" t="s">
        <v>305</v>
      </c>
      <c r="C651" s="150" t="s">
        <v>305</v>
      </c>
      <c r="D651" s="150" t="s">
        <v>305</v>
      </c>
      <c r="E651" s="150" t="s">
        <v>305</v>
      </c>
      <c r="F651" s="150" t="s">
        <v>305</v>
      </c>
      <c r="G651" s="150" t="s">
        <v>305</v>
      </c>
      <c r="H651" s="150" t="s">
        <v>305</v>
      </c>
      <c r="I651" s="150" t="s">
        <v>305</v>
      </c>
      <c r="J651" s="150" t="s">
        <v>305</v>
      </c>
      <c r="L651" s="57" t="s">
        <v>310</v>
      </c>
      <c r="AC651" s="175"/>
      <c r="AD651" s="168"/>
      <c r="AH651" s="168"/>
      <c r="AI651" s="288"/>
      <c r="AK651" s="289"/>
      <c r="AL651" s="290"/>
      <c r="AM651" s="291"/>
      <c r="AN651" s="291"/>
      <c r="AO651" s="290"/>
      <c r="AP651" s="290"/>
      <c r="AQ651" s="290"/>
      <c r="AR651" s="290"/>
      <c r="AS651" s="292"/>
      <c r="AT651" s="290"/>
      <c r="AU651" s="292"/>
      <c r="AV651" s="290"/>
      <c r="AW651" s="292"/>
      <c r="AX651" s="290"/>
      <c r="AY651" s="292"/>
      <c r="AZ651" s="290"/>
      <c r="BA651" s="292"/>
      <c r="BB651" s="290"/>
      <c r="BC651" s="292"/>
    </row>
    <row r="652" spans="2:96" x14ac:dyDescent="0.25">
      <c r="B652" s="150" t="s">
        <v>307</v>
      </c>
      <c r="C652" s="150" t="s">
        <v>307</v>
      </c>
      <c r="D652" s="150" t="s">
        <v>307</v>
      </c>
      <c r="E652" s="150" t="s">
        <v>307</v>
      </c>
      <c r="F652" s="150" t="s">
        <v>307</v>
      </c>
      <c r="G652" s="150" t="s">
        <v>307</v>
      </c>
      <c r="H652" s="150" t="s">
        <v>307</v>
      </c>
      <c r="I652" s="150" t="s">
        <v>307</v>
      </c>
      <c r="J652" s="150" t="s">
        <v>307</v>
      </c>
      <c r="AC652" s="175"/>
      <c r="AD652" s="168"/>
      <c r="AS652" s="271"/>
      <c r="AU652" s="271"/>
      <c r="AW652" s="271"/>
      <c r="AY652" s="271"/>
      <c r="BA652" s="271"/>
      <c r="BB652" s="57"/>
      <c r="BC652" s="271"/>
    </row>
    <row r="653" spans="2:96" x14ac:dyDescent="0.25">
      <c r="B653" s="150" t="s">
        <v>307</v>
      </c>
      <c r="C653" s="150" t="s">
        <v>307</v>
      </c>
      <c r="D653" s="150" t="s">
        <v>307</v>
      </c>
      <c r="E653" s="150" t="s">
        <v>307</v>
      </c>
      <c r="F653" s="150" t="s">
        <v>307</v>
      </c>
      <c r="G653" s="150" t="s">
        <v>307</v>
      </c>
      <c r="H653" s="150" t="s">
        <v>307</v>
      </c>
      <c r="I653" s="150" t="s">
        <v>307</v>
      </c>
      <c r="J653" s="150" t="s">
        <v>307</v>
      </c>
      <c r="L653" s="57" t="s">
        <v>1335</v>
      </c>
      <c r="AC653" s="246"/>
      <c r="AD653" s="294"/>
      <c r="AE653" s="247"/>
      <c r="AF653" s="247"/>
      <c r="AG653" s="247"/>
      <c r="AH653" s="247"/>
      <c r="AI653" s="354"/>
      <c r="AJ653" s="247"/>
      <c r="AK653" s="354"/>
      <c r="AL653" s="247"/>
      <c r="AM653" s="354"/>
      <c r="AN653" s="354"/>
      <c r="AO653" s="247"/>
      <c r="AP653" s="247"/>
      <c r="AQ653" s="247"/>
      <c r="AR653" s="247"/>
      <c r="AS653" s="355"/>
      <c r="AT653" s="247"/>
      <c r="AU653" s="355"/>
      <c r="AV653" s="247"/>
      <c r="AW653" s="355"/>
      <c r="AX653" s="247"/>
      <c r="AY653" s="355"/>
      <c r="AZ653" s="247"/>
      <c r="BA653" s="355"/>
      <c r="BB653" s="247"/>
      <c r="BC653" s="355"/>
    </row>
    <row r="654" spans="2:96" ht="21" x14ac:dyDescent="0.35">
      <c r="K654" s="165" t="s">
        <v>308</v>
      </c>
      <c r="L654" s="57" t="s">
        <v>390</v>
      </c>
      <c r="M654" s="57" t="s">
        <v>1336</v>
      </c>
      <c r="V654" s="57" t="s">
        <v>390</v>
      </c>
      <c r="AC654" s="176" t="s">
        <v>391</v>
      </c>
      <c r="AD654" s="177"/>
      <c r="AE654" s="178"/>
      <c r="AF654" s="177"/>
      <c r="AG654" s="177"/>
      <c r="AH654" s="177"/>
      <c r="AI654" s="179"/>
      <c r="AJ654" s="177"/>
      <c r="AK654" s="180"/>
      <c r="AL654" s="177"/>
      <c r="AM654" s="180"/>
      <c r="AN654" s="180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81"/>
      <c r="BE654" s="178"/>
      <c r="BF654" s="178"/>
      <c r="BG654" s="178"/>
      <c r="BH654" s="178"/>
      <c r="BI654" s="178"/>
      <c r="BJ654" s="178"/>
      <c r="BK654" s="178"/>
      <c r="BL654" s="178"/>
      <c r="BM654" s="178"/>
      <c r="BN654" s="178"/>
      <c r="BO654" s="178"/>
      <c r="BP654" s="178"/>
      <c r="BQ654" s="178"/>
      <c r="BR654" s="181"/>
      <c r="BS654" s="57">
        <v>465268488.42000002</v>
      </c>
      <c r="BT654" s="57">
        <v>521057212.97999996</v>
      </c>
      <c r="BU654" s="57">
        <v>599019048.80999994</v>
      </c>
      <c r="BV654" s="57">
        <v>621589882.12625921</v>
      </c>
      <c r="BW654" s="57">
        <v>222797814.41</v>
      </c>
      <c r="BY654" s="57">
        <v>556711411.70000005</v>
      </c>
      <c r="CA654" s="57">
        <v>518743809.450647</v>
      </c>
      <c r="CC654" s="57">
        <v>660597952.81714272</v>
      </c>
      <c r="CD654" s="57">
        <v>677551829.5332849</v>
      </c>
      <c r="CE654" s="57">
        <v>721826621.60375452</v>
      </c>
      <c r="CG654" s="57">
        <v>64592672.404279135</v>
      </c>
      <c r="CH654" s="57">
        <v>57531054.163302235</v>
      </c>
      <c r="CI654" s="57">
        <v>59699679.411477394</v>
      </c>
      <c r="CJ654" s="57">
        <v>58849986.151757218</v>
      </c>
      <c r="CK654" s="57">
        <v>55719738.518855825</v>
      </c>
      <c r="CL654" s="57">
        <v>61831841.018606134</v>
      </c>
      <c r="CM654" s="57">
        <v>61621001.331724189</v>
      </c>
      <c r="CN654" s="57">
        <v>60774277.840970732</v>
      </c>
      <c r="CO654" s="57">
        <v>60555566.056614764</v>
      </c>
      <c r="CP654" s="57">
        <v>61216928.762815811</v>
      </c>
      <c r="CQ654" s="57">
        <v>61220687.00895261</v>
      </c>
      <c r="CR654" s="57">
        <v>58213188.93439848</v>
      </c>
    </row>
    <row r="655" spans="2:96" ht="18.75" x14ac:dyDescent="0.3">
      <c r="K655" s="165" t="s">
        <v>312</v>
      </c>
      <c r="M655" s="57" t="s">
        <v>393</v>
      </c>
      <c r="N655" s="57" t="s">
        <v>1337</v>
      </c>
      <c r="V655" s="57" t="s">
        <v>390</v>
      </c>
      <c r="W655" s="57" t="s">
        <v>394</v>
      </c>
      <c r="X655" s="57">
        <v>100</v>
      </c>
      <c r="AB655" s="166" t="s">
        <v>378</v>
      </c>
      <c r="AC655" s="192" t="s">
        <v>395</v>
      </c>
      <c r="AD655" s="168"/>
      <c r="AE655" s="63"/>
      <c r="AI655" s="193"/>
      <c r="AS655" s="57"/>
      <c r="AU655" s="57"/>
      <c r="AW655" s="57"/>
      <c r="AY655" s="57"/>
      <c r="BA655" s="57"/>
      <c r="BB655" s="57"/>
      <c r="BC655" s="57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194"/>
      <c r="BS655" s="57">
        <v>95809508.049999997</v>
      </c>
      <c r="BT655" s="57">
        <v>103999968.17999999</v>
      </c>
      <c r="BU655" s="57">
        <v>116863515.22999999</v>
      </c>
      <c r="BV655" s="57">
        <v>126156821.26609282</v>
      </c>
      <c r="BW655" s="57">
        <v>45909796.690000005</v>
      </c>
      <c r="BX655" s="57">
        <v>137729390.07000002</v>
      </c>
      <c r="BY655" s="57">
        <v>110307368.83</v>
      </c>
      <c r="BZ655" s="57">
        <v>132368842.59599999</v>
      </c>
      <c r="CA655" s="57">
        <v>105132641.23024087</v>
      </c>
      <c r="CB655" s="57">
        <v>131331548.86585195</v>
      </c>
      <c r="CC655" s="57">
        <v>135810912.41142857</v>
      </c>
      <c r="CD655" s="57">
        <v>134319239.62251663</v>
      </c>
      <c r="CE655" s="57">
        <v>143103132.72659364</v>
      </c>
      <c r="CG655" s="57">
        <v>12154105.688202154</v>
      </c>
      <c r="CH655" s="57">
        <v>11761814.722807521</v>
      </c>
      <c r="CI655" s="57">
        <v>12153908.13822964</v>
      </c>
      <c r="CJ655" s="57">
        <v>12153908.13822964</v>
      </c>
      <c r="CK655" s="57">
        <v>10977825.440974902</v>
      </c>
      <c r="CL655" s="57">
        <v>12153908.13822964</v>
      </c>
      <c r="CM655" s="57">
        <v>11761539.393358007</v>
      </c>
      <c r="CN655" s="57">
        <v>12153908.13822964</v>
      </c>
      <c r="CO655" s="57">
        <v>11761913.49779382</v>
      </c>
      <c r="CP655" s="57">
        <v>12154006.913215937</v>
      </c>
      <c r="CQ655" s="57">
        <v>12153908.13822964</v>
      </c>
      <c r="CR655" s="57">
        <v>11762386.379093111</v>
      </c>
    </row>
    <row r="656" spans="2:96" x14ac:dyDescent="0.25">
      <c r="K656" s="165" t="s">
        <v>315</v>
      </c>
      <c r="N656" s="57" t="s">
        <v>1338</v>
      </c>
      <c r="V656" s="57" t="s">
        <v>390</v>
      </c>
      <c r="W656" s="57" t="s">
        <v>394</v>
      </c>
      <c r="X656" s="57">
        <v>100</v>
      </c>
      <c r="AB656" s="166" t="s">
        <v>378</v>
      </c>
      <c r="AC656" s="209">
        <v>3020090</v>
      </c>
      <c r="AD656" s="210" t="s">
        <v>1339</v>
      </c>
      <c r="AE656" s="169">
        <v>4830483.9499999993</v>
      </c>
      <c r="AF656" s="38">
        <v>5130414.17</v>
      </c>
      <c r="AG656" s="38">
        <v>6095717.2100000009</v>
      </c>
      <c r="AH656" s="170">
        <v>6313779.7715761587</v>
      </c>
      <c r="AI656" s="171">
        <v>2438204.0900000003</v>
      </c>
      <c r="AJ656" s="172">
        <v>7314612.2700000014</v>
      </c>
      <c r="AK656" s="151">
        <v>5748572.2299999995</v>
      </c>
      <c r="AL656" s="172">
        <v>6898286.676</v>
      </c>
      <c r="AM656" s="211">
        <v>5261572.2749352083</v>
      </c>
      <c r="AN656" s="171">
        <v>6800779.72664095</v>
      </c>
      <c r="AO656" s="170">
        <v>6787660.6971428553</v>
      </c>
      <c r="AP656" s="170">
        <v>7129012.5322108092</v>
      </c>
      <c r="AQ656" s="170">
        <v>7595218.8939840775</v>
      </c>
      <c r="AR656" s="172">
        <v>280606.62398407608</v>
      </c>
      <c r="AS656" s="173">
        <v>3.8362474130713704E-2</v>
      </c>
      <c r="AT656" s="172">
        <v>1281439.1224079188</v>
      </c>
      <c r="AU656" s="173">
        <v>0.20295910987849092</v>
      </c>
      <c r="AV656" s="172">
        <v>1499501.6839840766</v>
      </c>
      <c r="AW656" s="173">
        <v>0.24599265883334448</v>
      </c>
      <c r="AX656" s="172">
        <v>-185599.73778919224</v>
      </c>
      <c r="AY656" s="173">
        <v>-2.5373831303459125E-2</v>
      </c>
      <c r="AZ656" s="172">
        <v>815232.76063465048</v>
      </c>
      <c r="BA656" s="173">
        <v>0.12911960665855432</v>
      </c>
      <c r="BB656" s="172">
        <v>466206.36177326832</v>
      </c>
      <c r="BC656" s="173">
        <v>6.5395643459290012E-2</v>
      </c>
      <c r="BE656" s="169">
        <v>645073.38549310889</v>
      </c>
      <c r="BF656" s="169">
        <v>624264.56663455081</v>
      </c>
      <c r="BG656" s="169">
        <v>645073.38549310889</v>
      </c>
      <c r="BH656" s="169">
        <v>645073.38549310889</v>
      </c>
      <c r="BI656" s="169">
        <v>582646.92883243575</v>
      </c>
      <c r="BJ656" s="169">
        <v>645073.38549310889</v>
      </c>
      <c r="BK656" s="169">
        <v>624264.56663455081</v>
      </c>
      <c r="BL656" s="169">
        <v>645073.38549310889</v>
      </c>
      <c r="BM656" s="169">
        <v>624264.56663455081</v>
      </c>
      <c r="BN656" s="169">
        <v>645073.38549310889</v>
      </c>
      <c r="BO656" s="169">
        <v>645073.38549310889</v>
      </c>
      <c r="BP656" s="169">
        <v>624264.56679622643</v>
      </c>
      <c r="BQ656" s="174">
        <v>7595218.8939840775</v>
      </c>
    </row>
    <row r="657" spans="11:69" x14ac:dyDescent="0.25">
      <c r="K657" s="165" t="s">
        <v>315</v>
      </c>
      <c r="N657" s="57" t="s">
        <v>1340</v>
      </c>
      <c r="V657" s="57" t="s">
        <v>390</v>
      </c>
      <c r="W657" s="57" t="s">
        <v>394</v>
      </c>
      <c r="X657" s="57">
        <v>100</v>
      </c>
      <c r="AB657" s="166" t="s">
        <v>378</v>
      </c>
      <c r="AC657" s="209">
        <v>3020105</v>
      </c>
      <c r="AD657" s="210" t="s">
        <v>1341</v>
      </c>
      <c r="AE657" s="169">
        <v>4125678.4</v>
      </c>
      <c r="AF657" s="38">
        <v>1058112.5</v>
      </c>
      <c r="AG657" s="38">
        <v>978810.37</v>
      </c>
      <c r="AH657" s="170">
        <v>1237089.708726981</v>
      </c>
      <c r="AI657" s="171">
        <v>537565.89</v>
      </c>
      <c r="AJ657" s="172">
        <v>1612697.67</v>
      </c>
      <c r="AK657" s="151">
        <v>937326.19000000006</v>
      </c>
      <c r="AL657" s="172">
        <v>1124791.4280000001</v>
      </c>
      <c r="AM657" s="211">
        <v>1030975.4972543251</v>
      </c>
      <c r="AN657" s="171">
        <v>1143440.4014726561</v>
      </c>
      <c r="AO657" s="170">
        <v>1229365.8000000003</v>
      </c>
      <c r="AP657" s="170">
        <v>1605651.3739856542</v>
      </c>
      <c r="AQ657" s="170">
        <v>1710653.9787587388</v>
      </c>
      <c r="AR657" s="172">
        <v>97956.308758738916</v>
      </c>
      <c r="AS657" s="173">
        <v>6.0740652498579552E-2</v>
      </c>
      <c r="AT657" s="172">
        <v>473564.27003175789</v>
      </c>
      <c r="AU657" s="173">
        <v>0.38280511646893911</v>
      </c>
      <c r="AV657" s="172">
        <v>731843.60875873885</v>
      </c>
      <c r="AW657" s="173">
        <v>0.74768681574015083</v>
      </c>
      <c r="AX657" s="172">
        <v>-7046.2960143457167</v>
      </c>
      <c r="AY657" s="173">
        <v>-4.3692603675341809E-3</v>
      </c>
      <c r="AZ657" s="172">
        <v>368561.66525867325</v>
      </c>
      <c r="BA657" s="173">
        <v>0.29792638533703364</v>
      </c>
      <c r="BB657" s="172">
        <v>105002.60477308463</v>
      </c>
      <c r="BC657" s="173">
        <v>6.5395643459289804E-2</v>
      </c>
      <c r="BE657" s="169">
        <v>145288.42010245079</v>
      </c>
      <c r="BF657" s="169">
        <v>140601.69688645264</v>
      </c>
      <c r="BG657" s="169">
        <v>145288.42010245079</v>
      </c>
      <c r="BH657" s="169">
        <v>145288.42010245079</v>
      </c>
      <c r="BI657" s="169">
        <v>131228.25041606664</v>
      </c>
      <c r="BJ657" s="169">
        <v>145288.42010245079</v>
      </c>
      <c r="BK657" s="169">
        <v>140601.69688645264</v>
      </c>
      <c r="BL657" s="169">
        <v>145288.42010245079</v>
      </c>
      <c r="BM657" s="169">
        <v>140601.69688645264</v>
      </c>
      <c r="BN657" s="169">
        <v>145288.42010245079</v>
      </c>
      <c r="BO657" s="169">
        <v>145288.42010245079</v>
      </c>
      <c r="BP657" s="169">
        <v>140601.69696615881</v>
      </c>
      <c r="BQ657" s="174">
        <v>1710653.9787587388</v>
      </c>
    </row>
    <row r="658" spans="11:69" x14ac:dyDescent="0.25">
      <c r="K658" s="165" t="s">
        <v>315</v>
      </c>
      <c r="N658" s="57" t="s">
        <v>1342</v>
      </c>
      <c r="V658" s="57" t="s">
        <v>390</v>
      </c>
      <c r="W658" s="57" t="s">
        <v>394</v>
      </c>
      <c r="X658" s="57">
        <v>100</v>
      </c>
      <c r="AB658" s="166" t="s">
        <v>378</v>
      </c>
      <c r="AC658" s="209">
        <v>3020107</v>
      </c>
      <c r="AD658" s="210" t="s">
        <v>1343</v>
      </c>
      <c r="AE658" s="169">
        <v>0</v>
      </c>
      <c r="AF658" s="38">
        <v>74187.960000000006</v>
      </c>
      <c r="AG658" s="38">
        <v>23349.52</v>
      </c>
      <c r="AH658" s="170">
        <v>0</v>
      </c>
      <c r="AI658" s="171">
        <v>0</v>
      </c>
      <c r="AJ658" s="172">
        <v>0</v>
      </c>
      <c r="AK658" s="151">
        <v>0</v>
      </c>
      <c r="AL658" s="172">
        <v>0</v>
      </c>
      <c r="AM658" s="211">
        <v>0</v>
      </c>
      <c r="AN658" s="171">
        <v>0</v>
      </c>
      <c r="AO658" s="170">
        <v>0</v>
      </c>
      <c r="AP658" s="170">
        <v>0</v>
      </c>
      <c r="AQ658" s="170">
        <v>0</v>
      </c>
      <c r="AR658" s="172">
        <v>0</v>
      </c>
      <c r="AS658" s="173">
        <v>0</v>
      </c>
      <c r="AT658" s="172">
        <v>0</v>
      </c>
      <c r="AU658" s="173">
        <v>0</v>
      </c>
      <c r="AV658" s="172">
        <v>-23349.52</v>
      </c>
      <c r="AW658" s="173">
        <v>-1</v>
      </c>
      <c r="AX658" s="172">
        <v>0</v>
      </c>
      <c r="AY658" s="173">
        <v>0</v>
      </c>
      <c r="AZ658" s="172">
        <v>0</v>
      </c>
      <c r="BA658" s="173">
        <v>0</v>
      </c>
      <c r="BB658" s="172">
        <v>0</v>
      </c>
      <c r="BC658" s="173">
        <v>0</v>
      </c>
      <c r="BE658" s="169">
        <v>0</v>
      </c>
      <c r="BF658" s="169">
        <v>0</v>
      </c>
      <c r="BG658" s="169">
        <v>0</v>
      </c>
      <c r="BH658" s="169">
        <v>0</v>
      </c>
      <c r="BI658" s="169">
        <v>0</v>
      </c>
      <c r="BJ658" s="169">
        <v>0</v>
      </c>
      <c r="BK658" s="169">
        <v>0</v>
      </c>
      <c r="BL658" s="169">
        <v>0</v>
      </c>
      <c r="BM658" s="169">
        <v>0</v>
      </c>
      <c r="BN658" s="169">
        <v>0</v>
      </c>
      <c r="BO658" s="169">
        <v>0</v>
      </c>
      <c r="BP658" s="169">
        <v>0</v>
      </c>
      <c r="BQ658" s="174">
        <v>0</v>
      </c>
    </row>
    <row r="659" spans="11:69" x14ac:dyDescent="0.25">
      <c r="K659" s="165" t="s">
        <v>315</v>
      </c>
      <c r="N659" s="57" t="s">
        <v>1344</v>
      </c>
      <c r="V659" s="57" t="s">
        <v>390</v>
      </c>
      <c r="W659" s="57" t="s">
        <v>394</v>
      </c>
      <c r="X659" s="57">
        <v>100</v>
      </c>
      <c r="AB659" s="166" t="s">
        <v>378</v>
      </c>
      <c r="AC659" s="209">
        <v>3020109</v>
      </c>
      <c r="AD659" s="210" t="s">
        <v>1345</v>
      </c>
      <c r="AE659" s="169">
        <v>0</v>
      </c>
      <c r="AF659" s="38">
        <v>13053.86</v>
      </c>
      <c r="AG659" s="38">
        <v>66034.490000000005</v>
      </c>
      <c r="AH659" s="170">
        <v>72331.064231877244</v>
      </c>
      <c r="AI659" s="171">
        <v>46261.68</v>
      </c>
      <c r="AJ659" s="172">
        <v>138785.04</v>
      </c>
      <c r="AK659" s="151">
        <v>68303.789999999994</v>
      </c>
      <c r="AL659" s="172">
        <v>81964.547999999981</v>
      </c>
      <c r="AM659" s="211">
        <v>60275.886859812337</v>
      </c>
      <c r="AN659" s="171">
        <v>80358.967372064901</v>
      </c>
      <c r="AO659" s="170">
        <v>117092.21142857142</v>
      </c>
      <c r="AP659" s="170">
        <v>131782.30298068305</v>
      </c>
      <c r="AQ659" s="170">
        <v>140400.29148065179</v>
      </c>
      <c r="AR659" s="172">
        <v>1615.2514806517866</v>
      </c>
      <c r="AS659" s="173">
        <v>1.1638512916462656E-2</v>
      </c>
      <c r="AT659" s="172">
        <v>68069.22724877455</v>
      </c>
      <c r="AU659" s="173">
        <v>0.94107874634002076</v>
      </c>
      <c r="AV659" s="172">
        <v>74365.801480651789</v>
      </c>
      <c r="AW659" s="173">
        <v>1.1261660608062813</v>
      </c>
      <c r="AX659" s="172">
        <v>-7002.7370193169627</v>
      </c>
      <c r="AY659" s="173">
        <v>-5.0457434168098829E-2</v>
      </c>
      <c r="AZ659" s="172">
        <v>59451.238748805801</v>
      </c>
      <c r="BA659" s="173">
        <v>0.82193231055219096</v>
      </c>
      <c r="BB659" s="172">
        <v>8617.9884999687492</v>
      </c>
      <c r="BC659" s="173">
        <v>6.5395643459289027E-2</v>
      </c>
      <c r="BE659" s="169">
        <v>11924.408317541816</v>
      </c>
      <c r="BF659" s="169">
        <v>11539.749984782482</v>
      </c>
      <c r="BG659" s="169">
        <v>11924.408317541816</v>
      </c>
      <c r="BH659" s="169">
        <v>11924.408317541816</v>
      </c>
      <c r="BI659" s="169">
        <v>10770.43331897087</v>
      </c>
      <c r="BJ659" s="169">
        <v>11924.408317541816</v>
      </c>
      <c r="BK659" s="169">
        <v>11539.749984782482</v>
      </c>
      <c r="BL659" s="169">
        <v>11924.408317541816</v>
      </c>
      <c r="BM659" s="169">
        <v>11539.749984782482</v>
      </c>
      <c r="BN659" s="169">
        <v>11924.408317541816</v>
      </c>
      <c r="BO659" s="169">
        <v>11924.408317541816</v>
      </c>
      <c r="BP659" s="169">
        <v>11539.749984540776</v>
      </c>
      <c r="BQ659" s="174">
        <v>140400.29148065182</v>
      </c>
    </row>
    <row r="660" spans="11:69" x14ac:dyDescent="0.25">
      <c r="K660" s="165" t="s">
        <v>315</v>
      </c>
      <c r="N660" s="57" t="s">
        <v>1346</v>
      </c>
      <c r="V660" s="57" t="s">
        <v>390</v>
      </c>
      <c r="W660" s="57" t="s">
        <v>394</v>
      </c>
      <c r="X660" s="57">
        <v>100</v>
      </c>
      <c r="AB660" s="166" t="s">
        <v>378</v>
      </c>
      <c r="AC660" s="209">
        <v>3020110</v>
      </c>
      <c r="AD660" s="210" t="s">
        <v>1347</v>
      </c>
      <c r="AE660" s="169">
        <v>0</v>
      </c>
      <c r="AF660" s="38">
        <v>2177040.2799999998</v>
      </c>
      <c r="AG660" s="38">
        <v>2511330.02</v>
      </c>
      <c r="AH660" s="170">
        <v>3191401.4336579237</v>
      </c>
      <c r="AI660" s="171">
        <v>974776.05</v>
      </c>
      <c r="AJ660" s="172">
        <v>2924328.1500000004</v>
      </c>
      <c r="AK660" s="151">
        <v>2615018.2400000002</v>
      </c>
      <c r="AL660" s="172">
        <v>3138021.8880000003</v>
      </c>
      <c r="AM660" s="211">
        <v>2659555.7989584575</v>
      </c>
      <c r="AN660" s="171">
        <v>3146863.8746994664</v>
      </c>
      <c r="AO660" s="170">
        <v>3379541.4857142856</v>
      </c>
      <c r="AP660" s="170">
        <v>2815196.3247670126</v>
      </c>
      <c r="AQ660" s="170">
        <v>2999297.8998893797</v>
      </c>
      <c r="AR660" s="172">
        <v>74969.749889379367</v>
      </c>
      <c r="AS660" s="173">
        <v>2.5636572246305313E-2</v>
      </c>
      <c r="AT660" s="172">
        <v>-192103.53376854397</v>
      </c>
      <c r="AU660" s="173">
        <v>-6.0194098975621051E-2</v>
      </c>
      <c r="AV660" s="172">
        <v>487967.87988937972</v>
      </c>
      <c r="AW660" s="173">
        <v>0.19430655310263831</v>
      </c>
      <c r="AX660" s="172">
        <v>-109131.82523298776</v>
      </c>
      <c r="AY660" s="173">
        <v>-3.7318597515462737E-2</v>
      </c>
      <c r="AZ660" s="172">
        <v>-376205.1088909111</v>
      </c>
      <c r="BA660" s="173">
        <v>-0.11788084849598879</v>
      </c>
      <c r="BB660" s="172">
        <v>184101.57512236713</v>
      </c>
      <c r="BC660" s="173">
        <v>6.5395643459289998E-2</v>
      </c>
      <c r="BE660" s="169">
        <v>254734.8901163867</v>
      </c>
      <c r="BF660" s="169">
        <v>246517.6356114654</v>
      </c>
      <c r="BG660" s="169">
        <v>254734.8901163867</v>
      </c>
      <c r="BH660" s="169">
        <v>254734.8901163867</v>
      </c>
      <c r="BI660" s="169">
        <v>230083.1265580332</v>
      </c>
      <c r="BJ660" s="169">
        <v>254734.8901163867</v>
      </c>
      <c r="BK660" s="169">
        <v>246517.6356114654</v>
      </c>
      <c r="BL660" s="169">
        <v>254734.8901163867</v>
      </c>
      <c r="BM660" s="169">
        <v>246517.6356114654</v>
      </c>
      <c r="BN660" s="169">
        <v>254734.8901163867</v>
      </c>
      <c r="BO660" s="169">
        <v>254734.8901163867</v>
      </c>
      <c r="BP660" s="169">
        <v>246517.63568224327</v>
      </c>
      <c r="BQ660" s="174">
        <v>2999297.8998893793</v>
      </c>
    </row>
    <row r="661" spans="11:69" x14ac:dyDescent="0.25">
      <c r="K661" s="165" t="s">
        <v>315</v>
      </c>
      <c r="N661" s="57" t="s">
        <v>1348</v>
      </c>
      <c r="V661" s="57" t="s">
        <v>390</v>
      </c>
      <c r="W661" s="57" t="s">
        <v>394</v>
      </c>
      <c r="X661" s="57">
        <v>100</v>
      </c>
      <c r="AB661" s="166" t="s">
        <v>378</v>
      </c>
      <c r="AC661" s="209">
        <v>3020113</v>
      </c>
      <c r="AD661" s="210" t="s">
        <v>1349</v>
      </c>
      <c r="AE661" s="169">
        <v>2507310.6999999997</v>
      </c>
      <c r="AF661" s="38">
        <v>2054597.4500000002</v>
      </c>
      <c r="AG661" s="38">
        <v>1921073.5300000003</v>
      </c>
      <c r="AH661" s="170">
        <v>1853615.5936908657</v>
      </c>
      <c r="AI661" s="171">
        <v>786704.26</v>
      </c>
      <c r="AJ661" s="172">
        <v>2360112.7800000003</v>
      </c>
      <c r="AK661" s="151">
        <v>2099866.58</v>
      </c>
      <c r="AL661" s="172">
        <v>2519839.8959999997</v>
      </c>
      <c r="AM661" s="211">
        <v>1544732.0251365432</v>
      </c>
      <c r="AN661" s="171">
        <v>2408750.1485543223</v>
      </c>
      <c r="AO661" s="170">
        <v>2304298.1828571423</v>
      </c>
      <c r="AP661" s="170">
        <v>2316956.4213489019</v>
      </c>
      <c r="AQ661" s="170">
        <v>2468475.2773901462</v>
      </c>
      <c r="AR661" s="172">
        <v>108362.4973901459</v>
      </c>
      <c r="AS661" s="173">
        <v>4.5914118303340523E-2</v>
      </c>
      <c r="AT661" s="172">
        <v>614859.68369928049</v>
      </c>
      <c r="AU661" s="173">
        <v>0.33170830337858226</v>
      </c>
      <c r="AV661" s="172">
        <v>547401.7473901459</v>
      </c>
      <c r="AW661" s="173">
        <v>0.28494575498635172</v>
      </c>
      <c r="AX661" s="172">
        <v>-43156.35865109833</v>
      </c>
      <c r="AY661" s="173">
        <v>-1.8285718808360642E-2</v>
      </c>
      <c r="AZ661" s="172">
        <v>463340.82765803626</v>
      </c>
      <c r="BA661" s="173">
        <v>0.24996597419395108</v>
      </c>
      <c r="BB661" s="172">
        <v>151518.85604124423</v>
      </c>
      <c r="BC661" s="173">
        <v>6.539564345928954E-2</v>
      </c>
      <c r="BE661" s="169">
        <v>209651.32492486294</v>
      </c>
      <c r="BF661" s="169">
        <v>202888.37896711452</v>
      </c>
      <c r="BG661" s="169">
        <v>209651.32492486294</v>
      </c>
      <c r="BH661" s="169">
        <v>209651.32492486294</v>
      </c>
      <c r="BI661" s="169">
        <v>189362.48703191488</v>
      </c>
      <c r="BJ661" s="169">
        <v>209651.32492486294</v>
      </c>
      <c r="BK661" s="169">
        <v>202888.37896711452</v>
      </c>
      <c r="BL661" s="169">
        <v>209651.32492486294</v>
      </c>
      <c r="BM661" s="169">
        <v>202888.37896711452</v>
      </c>
      <c r="BN661" s="169">
        <v>209651.32492486294</v>
      </c>
      <c r="BO661" s="169">
        <v>209651.32492486294</v>
      </c>
      <c r="BP661" s="169">
        <v>202888.37898284697</v>
      </c>
      <c r="BQ661" s="174">
        <v>2468475.2773901462</v>
      </c>
    </row>
    <row r="662" spans="11:69" x14ac:dyDescent="0.25">
      <c r="K662" s="165" t="s">
        <v>315</v>
      </c>
      <c r="N662" s="57" t="s">
        <v>1350</v>
      </c>
      <c r="V662" s="57" t="s">
        <v>390</v>
      </c>
      <c r="W662" s="57" t="s">
        <v>394</v>
      </c>
      <c r="X662" s="57">
        <v>100</v>
      </c>
      <c r="AB662" s="166" t="s">
        <v>378</v>
      </c>
      <c r="AC662" s="209">
        <v>3020114</v>
      </c>
      <c r="AD662" s="210" t="s">
        <v>1351</v>
      </c>
      <c r="AE662" s="169">
        <v>1451986.1</v>
      </c>
      <c r="AF662" s="38">
        <v>1557311.4100000001</v>
      </c>
      <c r="AG662" s="38">
        <v>694647.13</v>
      </c>
      <c r="AH662" s="170">
        <v>927747.44291797036</v>
      </c>
      <c r="AI662" s="171">
        <v>312238.57999999996</v>
      </c>
      <c r="AJ662" s="172">
        <v>936715.73999999987</v>
      </c>
      <c r="AK662" s="151">
        <v>1101711.8</v>
      </c>
      <c r="AL662" s="172">
        <v>1322054.1600000001</v>
      </c>
      <c r="AM662" s="211">
        <v>773122.86909975833</v>
      </c>
      <c r="AN662" s="171">
        <v>1256336.3738182122</v>
      </c>
      <c r="AO662" s="170">
        <v>1540033.8171428575</v>
      </c>
      <c r="AP662" s="170">
        <v>884123.00528215093</v>
      </c>
      <c r="AQ662" s="170">
        <v>941940.79810973885</v>
      </c>
      <c r="AR662" s="172">
        <v>5225.0581097389804</v>
      </c>
      <c r="AS662" s="173">
        <v>5.5780616110272484E-3</v>
      </c>
      <c r="AT662" s="172">
        <v>14193.355191768496</v>
      </c>
      <c r="AU662" s="173">
        <v>1.5298727363911954E-2</v>
      </c>
      <c r="AV662" s="172">
        <v>247293.66810973885</v>
      </c>
      <c r="AW662" s="173">
        <v>0.35599897765321342</v>
      </c>
      <c r="AX662" s="172">
        <v>-52592.734717848944</v>
      </c>
      <c r="AY662" s="173">
        <v>-5.6145885536042078E-2</v>
      </c>
      <c r="AZ662" s="172">
        <v>-43624.437635819428</v>
      </c>
      <c r="BA662" s="173">
        <v>-4.7021889382535993E-2</v>
      </c>
      <c r="BB662" s="172">
        <v>57817.792827587924</v>
      </c>
      <c r="BC662" s="173">
        <v>6.539564345929047E-2</v>
      </c>
      <c r="BE662" s="169">
        <v>80000.451340429019</v>
      </c>
      <c r="BF662" s="169">
        <v>77419.791626157719</v>
      </c>
      <c r="BG662" s="169">
        <v>80000.451340429019</v>
      </c>
      <c r="BH662" s="169">
        <v>80000.451340429019</v>
      </c>
      <c r="BI662" s="169">
        <v>72258.472177704447</v>
      </c>
      <c r="BJ662" s="169">
        <v>80000.451340429019</v>
      </c>
      <c r="BK662" s="169">
        <v>77419.791626157719</v>
      </c>
      <c r="BL662" s="169">
        <v>80000.451340429019</v>
      </c>
      <c r="BM662" s="169">
        <v>77419.791626157719</v>
      </c>
      <c r="BN662" s="169">
        <v>80000.451340429019</v>
      </c>
      <c r="BO662" s="169">
        <v>80000.451340429019</v>
      </c>
      <c r="BP662" s="169">
        <v>77419.791670558217</v>
      </c>
      <c r="BQ662" s="174">
        <v>941940.79810973885</v>
      </c>
    </row>
    <row r="663" spans="11:69" x14ac:dyDescent="0.25">
      <c r="K663" s="165" t="s">
        <v>315</v>
      </c>
      <c r="N663" s="57" t="s">
        <v>1352</v>
      </c>
      <c r="V663" s="57" t="s">
        <v>390</v>
      </c>
      <c r="W663" s="57" t="s">
        <v>394</v>
      </c>
      <c r="X663" s="57">
        <v>100</v>
      </c>
      <c r="AB663" s="166" t="s">
        <v>378</v>
      </c>
      <c r="AC663" s="209">
        <v>3020115</v>
      </c>
      <c r="AD663" s="210" t="s">
        <v>1353</v>
      </c>
      <c r="AE663" s="169">
        <v>37539607.759999998</v>
      </c>
      <c r="AF663" s="38">
        <v>23328582.650000002</v>
      </c>
      <c r="AG663" s="38">
        <v>18432635.25</v>
      </c>
      <c r="AH663" s="170">
        <v>20636744.957689483</v>
      </c>
      <c r="AI663" s="171">
        <v>7710302.9299999997</v>
      </c>
      <c r="AJ663" s="172">
        <v>23130908.789999999</v>
      </c>
      <c r="AK663" s="151">
        <v>16762071.43</v>
      </c>
      <c r="AL663" s="172">
        <v>20114485.715999998</v>
      </c>
      <c r="AM663" s="211">
        <v>17197671.437603842</v>
      </c>
      <c r="AN663" s="171">
        <v>20201144.95008564</v>
      </c>
      <c r="AO663" s="170">
        <v>21060960.068571411</v>
      </c>
      <c r="AP663" s="170">
        <v>22540077.690752793</v>
      </c>
      <c r="AQ663" s="170">
        <v>24014100.574961957</v>
      </c>
      <c r="AR663" s="172">
        <v>883191.78496195748</v>
      </c>
      <c r="AS663" s="173">
        <v>3.8182321022500451E-2</v>
      </c>
      <c r="AT663" s="172">
        <v>3377355.6172724739</v>
      </c>
      <c r="AU663" s="173">
        <v>0.16365738027954033</v>
      </c>
      <c r="AV663" s="172">
        <v>5581465.3249619566</v>
      </c>
      <c r="AW663" s="173">
        <v>0.30280343799251147</v>
      </c>
      <c r="AX663" s="172">
        <v>-590831.099247206</v>
      </c>
      <c r="AY663" s="173">
        <v>-2.5542926333384501E-2</v>
      </c>
      <c r="AZ663" s="172">
        <v>1903332.7330633104</v>
      </c>
      <c r="BA663" s="173">
        <v>9.2230278416757155E-2</v>
      </c>
      <c r="BB663" s="172">
        <v>1474022.8842091635</v>
      </c>
      <c r="BC663" s="173">
        <v>6.5395643459289873E-2</v>
      </c>
      <c r="BE663" s="169">
        <v>2039616.8119137057</v>
      </c>
      <c r="BF663" s="169">
        <v>1973722.9566793789</v>
      </c>
      <c r="BG663" s="169">
        <v>2039528.4490137047</v>
      </c>
      <c r="BH663" s="169">
        <v>2039528.4490137047</v>
      </c>
      <c r="BI663" s="169">
        <v>1842200.3347958506</v>
      </c>
      <c r="BJ663" s="169">
        <v>2039528.4490137047</v>
      </c>
      <c r="BK663" s="169">
        <v>1973792.5921255441</v>
      </c>
      <c r="BL663" s="169">
        <v>2039528.4490137047</v>
      </c>
      <c r="BM663" s="169">
        <v>1973767.1381293968</v>
      </c>
      <c r="BN663" s="169">
        <v>2039572.6304637226</v>
      </c>
      <c r="BO663" s="169">
        <v>2039528.4490137047</v>
      </c>
      <c r="BP663" s="169">
        <v>1973785.8657858358</v>
      </c>
      <c r="BQ663" s="174">
        <v>24014100.57496196</v>
      </c>
    </row>
    <row r="664" spans="11:69" x14ac:dyDescent="0.25">
      <c r="K664" s="165" t="s">
        <v>315</v>
      </c>
      <c r="N664" s="57" t="s">
        <v>1354</v>
      </c>
      <c r="V664" s="57" t="s">
        <v>390</v>
      </c>
      <c r="W664" s="57" t="s">
        <v>394</v>
      </c>
      <c r="X664" s="57">
        <v>100</v>
      </c>
      <c r="AB664" s="166" t="s">
        <v>378</v>
      </c>
      <c r="AC664" s="209">
        <v>3020120</v>
      </c>
      <c r="AD664" s="210" t="s">
        <v>1355</v>
      </c>
      <c r="AE664" s="169">
        <v>6301305.8900000006</v>
      </c>
      <c r="AF664" s="38">
        <v>6715455.6800000006</v>
      </c>
      <c r="AG664" s="38">
        <v>5396696.9299999997</v>
      </c>
      <c r="AH664" s="170">
        <v>6820075.4043844603</v>
      </c>
      <c r="AI664" s="171">
        <v>2015335.1600000001</v>
      </c>
      <c r="AJ664" s="172">
        <v>6046005.4800000004</v>
      </c>
      <c r="AK664" s="151">
        <v>5978703.8300000001</v>
      </c>
      <c r="AL664" s="172">
        <v>7174444.5960000008</v>
      </c>
      <c r="AM664" s="211">
        <v>5683515.9989681803</v>
      </c>
      <c r="AN664" s="171">
        <v>7115263.2354162801</v>
      </c>
      <c r="AO664" s="170">
        <v>6467451.9600000037</v>
      </c>
      <c r="AP664" s="170">
        <v>5843907.7381386338</v>
      </c>
      <c r="AQ664" s="170">
        <v>6226073.8449909287</v>
      </c>
      <c r="AR664" s="172">
        <v>180068.36499092821</v>
      </c>
      <c r="AS664" s="173">
        <v>2.9783030396943702E-2</v>
      </c>
      <c r="AT664" s="172">
        <v>-594001.55939353164</v>
      </c>
      <c r="AU664" s="173">
        <v>-8.7096039878336612E-2</v>
      </c>
      <c r="AV664" s="172">
        <v>829376.91499092896</v>
      </c>
      <c r="AW664" s="173">
        <v>0.15368232193667564</v>
      </c>
      <c r="AX664" s="172">
        <v>-202097.74186136667</v>
      </c>
      <c r="AY664" s="173">
        <v>-3.3426655422311435E-2</v>
      </c>
      <c r="AZ664" s="172">
        <v>-976167.66624582652</v>
      </c>
      <c r="BA664" s="173">
        <v>-0.14313150637869371</v>
      </c>
      <c r="BB664" s="172">
        <v>382166.10685229488</v>
      </c>
      <c r="BC664" s="173">
        <v>6.5395643459289124E-2</v>
      </c>
      <c r="BE664" s="169">
        <v>528789.83339170925</v>
      </c>
      <c r="BF664" s="169">
        <v>511732.09685478528</v>
      </c>
      <c r="BG664" s="169">
        <v>528789.83339170925</v>
      </c>
      <c r="BH664" s="169">
        <v>528789.83339170925</v>
      </c>
      <c r="BI664" s="169">
        <v>477616.62370935443</v>
      </c>
      <c r="BJ664" s="169">
        <v>528789.83339170925</v>
      </c>
      <c r="BK664" s="169">
        <v>511732.09685478528</v>
      </c>
      <c r="BL664" s="169">
        <v>528789.83339170925</v>
      </c>
      <c r="BM664" s="169">
        <v>511732.09685478528</v>
      </c>
      <c r="BN664" s="169">
        <v>528789.83339170925</v>
      </c>
      <c r="BO664" s="169">
        <v>528789.83339170925</v>
      </c>
      <c r="BP664" s="169">
        <v>511732.09697525267</v>
      </c>
      <c r="BQ664" s="174">
        <v>6226073.8449909287</v>
      </c>
    </row>
    <row r="665" spans="11:69" x14ac:dyDescent="0.25">
      <c r="K665" s="165" t="s">
        <v>315</v>
      </c>
      <c r="N665" s="57" t="s">
        <v>1356</v>
      </c>
      <c r="V665" s="57" t="s">
        <v>390</v>
      </c>
      <c r="W665" s="57" t="s">
        <v>394</v>
      </c>
      <c r="X665" s="57">
        <v>100</v>
      </c>
      <c r="AB665" s="166" t="s">
        <v>378</v>
      </c>
      <c r="AC665" s="209">
        <v>3020125</v>
      </c>
      <c r="AD665" s="210" t="s">
        <v>1357</v>
      </c>
      <c r="AE665" s="169">
        <v>0</v>
      </c>
      <c r="AF665" s="38">
        <v>241444.46999999997</v>
      </c>
      <c r="AG665" s="38">
        <v>261997.92000000004</v>
      </c>
      <c r="AH665" s="170">
        <v>494303.36693516938</v>
      </c>
      <c r="AI665" s="171">
        <v>54097.1</v>
      </c>
      <c r="AJ665" s="172">
        <v>162291.29999999999</v>
      </c>
      <c r="AK665" s="151">
        <v>181348.24</v>
      </c>
      <c r="AL665" s="172">
        <v>217617.88800000001</v>
      </c>
      <c r="AM665" s="211">
        <v>411919.47244879865</v>
      </c>
      <c r="AN665" s="171">
        <v>263732.13448637072</v>
      </c>
      <c r="AO665" s="170">
        <v>292042.19999999978</v>
      </c>
      <c r="AP665" s="170">
        <v>140160.00976545349</v>
      </c>
      <c r="AQ665" s="170">
        <v>149325.86379132571</v>
      </c>
      <c r="AR665" s="172">
        <v>-12965.436208674277</v>
      </c>
      <c r="AS665" s="173">
        <v>-7.9889902962600443E-2</v>
      </c>
      <c r="AT665" s="172">
        <v>-344977.50314384367</v>
      </c>
      <c r="AU665" s="173">
        <v>-0.69790644009327452</v>
      </c>
      <c r="AV665" s="172">
        <v>-112672.05620867433</v>
      </c>
      <c r="AW665" s="173">
        <v>-0.43004943019652336</v>
      </c>
      <c r="AX665" s="172">
        <v>-22131.290234546497</v>
      </c>
      <c r="AY665" s="173">
        <v>-0.13636769336709054</v>
      </c>
      <c r="AZ665" s="172">
        <v>-354143.35716971592</v>
      </c>
      <c r="BA665" s="173">
        <v>-0.71644941317214172</v>
      </c>
      <c r="BB665" s="172">
        <v>9165.8540258722205</v>
      </c>
      <c r="BC665" s="173">
        <v>6.5395643459290137E-2</v>
      </c>
      <c r="BE665" s="169">
        <v>12682.470623430328</v>
      </c>
      <c r="BF665" s="169">
        <v>12273.358667828696</v>
      </c>
      <c r="BG665" s="169">
        <v>12682.470623430328</v>
      </c>
      <c r="BH665" s="169">
        <v>12682.470623430328</v>
      </c>
      <c r="BI665" s="169">
        <v>11455.134756460433</v>
      </c>
      <c r="BJ665" s="169">
        <v>12682.470623430328</v>
      </c>
      <c r="BK665" s="169">
        <v>12273.358667828696</v>
      </c>
      <c r="BL665" s="169">
        <v>12682.470623430328</v>
      </c>
      <c r="BM665" s="169">
        <v>12273.358667828696</v>
      </c>
      <c r="BN665" s="169">
        <v>12682.470623430328</v>
      </c>
      <c r="BO665" s="169">
        <v>12682.470623430328</v>
      </c>
      <c r="BP665" s="169">
        <v>12273.35866736688</v>
      </c>
      <c r="BQ665" s="174">
        <v>149325.86379132571</v>
      </c>
    </row>
    <row r="666" spans="11:69" x14ac:dyDescent="0.25">
      <c r="K666" s="165" t="s">
        <v>315</v>
      </c>
      <c r="N666" s="57" t="s">
        <v>1358</v>
      </c>
      <c r="V666" s="57" t="s">
        <v>390</v>
      </c>
      <c r="W666" s="57" t="s">
        <v>394</v>
      </c>
      <c r="X666" s="57">
        <v>100</v>
      </c>
      <c r="AB666" s="166" t="s">
        <v>378</v>
      </c>
      <c r="AC666" s="209">
        <v>3020130</v>
      </c>
      <c r="AD666" s="210" t="s">
        <v>1359</v>
      </c>
      <c r="AE666" s="169">
        <v>2165689.75</v>
      </c>
      <c r="AF666" s="38">
        <v>2458001.9099999997</v>
      </c>
      <c r="AG666" s="38">
        <v>4236872</v>
      </c>
      <c r="AH666" s="170">
        <v>4859353.8625350315</v>
      </c>
      <c r="AI666" s="171">
        <v>1416040.43</v>
      </c>
      <c r="AJ666" s="172">
        <v>4248121.29</v>
      </c>
      <c r="AK666" s="151">
        <v>3051899.3000000003</v>
      </c>
      <c r="AL666" s="172">
        <v>3662279.1600000006</v>
      </c>
      <c r="AM666" s="211">
        <v>4049478.8834341839</v>
      </c>
      <c r="AN666" s="171">
        <v>3861774.2791008479</v>
      </c>
      <c r="AO666" s="170">
        <v>3333096.068571426</v>
      </c>
      <c r="AP666" s="170">
        <v>4148113.5713346861</v>
      </c>
      <c r="AQ666" s="170">
        <v>4419382.1274743266</v>
      </c>
      <c r="AR666" s="172">
        <v>171260.8374743266</v>
      </c>
      <c r="AS666" s="173">
        <v>4.031448863700561E-2</v>
      </c>
      <c r="AT666" s="172">
        <v>-439971.73506070487</v>
      </c>
      <c r="AU666" s="173">
        <v>-9.0541201054080075E-2</v>
      </c>
      <c r="AV666" s="172">
        <v>182510.12747432664</v>
      </c>
      <c r="AW666" s="173">
        <v>4.3076620552692325E-2</v>
      </c>
      <c r="AX666" s="172">
        <v>-100007.71866531391</v>
      </c>
      <c r="AY666" s="173">
        <v>-2.3541634486927258E-2</v>
      </c>
      <c r="AZ666" s="172">
        <v>-711240.29120034538</v>
      </c>
      <c r="BA666" s="173">
        <v>-0.14636519819721566</v>
      </c>
      <c r="BB666" s="172">
        <v>271268.55613964051</v>
      </c>
      <c r="BC666" s="173">
        <v>6.539564345928886E-2</v>
      </c>
      <c r="BE666" s="169">
        <v>375344.78342081246</v>
      </c>
      <c r="BF666" s="169">
        <v>363236.88718970522</v>
      </c>
      <c r="BG666" s="169">
        <v>375344.78342081246</v>
      </c>
      <c r="BH666" s="169">
        <v>375344.78342081246</v>
      </c>
      <c r="BI666" s="169">
        <v>339021.09470389673</v>
      </c>
      <c r="BJ666" s="169">
        <v>375344.78342081246</v>
      </c>
      <c r="BK666" s="169">
        <v>363162.84479273844</v>
      </c>
      <c r="BL666" s="169">
        <v>375344.78342081246</v>
      </c>
      <c r="BM666" s="169">
        <v>363236.88718970522</v>
      </c>
      <c r="BN666" s="169">
        <v>375344.78342081246</v>
      </c>
      <c r="BO666" s="169">
        <v>375344.78342081246</v>
      </c>
      <c r="BP666" s="169">
        <v>363310.92965259432</v>
      </c>
      <c r="BQ666" s="174">
        <v>4419382.1274743266</v>
      </c>
    </row>
    <row r="667" spans="11:69" x14ac:dyDescent="0.25">
      <c r="K667" s="165" t="s">
        <v>315</v>
      </c>
      <c r="N667" s="57" t="s">
        <v>1360</v>
      </c>
      <c r="V667" s="57" t="s">
        <v>390</v>
      </c>
      <c r="W667" s="57" t="s">
        <v>394</v>
      </c>
      <c r="X667" s="57">
        <v>100</v>
      </c>
      <c r="AB667" s="166" t="s">
        <v>378</v>
      </c>
      <c r="AC667" s="209">
        <v>3020131</v>
      </c>
      <c r="AD667" s="210" t="s">
        <v>1361</v>
      </c>
      <c r="AE667" s="169">
        <v>0</v>
      </c>
      <c r="AF667" s="38">
        <v>11347464.710000001</v>
      </c>
      <c r="AG667" s="38">
        <v>15861092.249999998</v>
      </c>
      <c r="AH667" s="170">
        <v>17792559.467435062</v>
      </c>
      <c r="AI667" s="171">
        <v>8001041.21</v>
      </c>
      <c r="AJ667" s="172">
        <v>24003123.629999999</v>
      </c>
      <c r="AK667" s="151">
        <v>19413678.48</v>
      </c>
      <c r="AL667" s="172">
        <v>23296414.175999999</v>
      </c>
      <c r="AM667" s="211">
        <v>14827412.046537222</v>
      </c>
      <c r="AN667" s="171">
        <v>22378825.900897838</v>
      </c>
      <c r="AO667" s="170">
        <v>25144808.211428575</v>
      </c>
      <c r="AP667" s="170">
        <v>23508868.601299446</v>
      </c>
      <c r="AQ667" s="170">
        <v>25046246.190481313</v>
      </c>
      <c r="AR667" s="172">
        <v>1043122.5604813136</v>
      </c>
      <c r="AS667" s="173">
        <v>4.3457783935153343E-2</v>
      </c>
      <c r="AT667" s="172">
        <v>7253686.7230462506</v>
      </c>
      <c r="AU667" s="173">
        <v>0.4076809037127207</v>
      </c>
      <c r="AV667" s="172">
        <v>9185153.9404813144</v>
      </c>
      <c r="AW667" s="173">
        <v>0.57909971114891634</v>
      </c>
      <c r="AX667" s="172">
        <v>-494255.02870055288</v>
      </c>
      <c r="AY667" s="173">
        <v>-2.0591279548417378E-2</v>
      </c>
      <c r="AZ667" s="172">
        <v>5716309.1338643841</v>
      </c>
      <c r="BA667" s="173">
        <v>0.32127525802719348</v>
      </c>
      <c r="BB667" s="172">
        <v>1537377.5891818665</v>
      </c>
      <c r="BC667" s="173">
        <v>6.5395643459289582E-2</v>
      </c>
      <c r="BE667" s="169">
        <v>2127215.429835517</v>
      </c>
      <c r="BF667" s="169">
        <v>2058595.5773091782</v>
      </c>
      <c r="BG667" s="169">
        <v>2127215.429835517</v>
      </c>
      <c r="BH667" s="169">
        <v>2127215.429835517</v>
      </c>
      <c r="BI667" s="169">
        <v>1921355.8721068967</v>
      </c>
      <c r="BJ667" s="169">
        <v>2127215.429835517</v>
      </c>
      <c r="BK667" s="169">
        <v>2058580.181089083</v>
      </c>
      <c r="BL667" s="169">
        <v>2127215.429835517</v>
      </c>
      <c r="BM667" s="169">
        <v>2058595.5773091782</v>
      </c>
      <c r="BN667" s="169">
        <v>2127215.429835517</v>
      </c>
      <c r="BO667" s="169">
        <v>2127215.429835517</v>
      </c>
      <c r="BP667" s="169">
        <v>2058610.9738183571</v>
      </c>
      <c r="BQ667" s="174">
        <v>25046246.190481313</v>
      </c>
    </row>
    <row r="668" spans="11:69" x14ac:dyDescent="0.25">
      <c r="K668" s="165" t="s">
        <v>315</v>
      </c>
      <c r="N668" s="57" t="s">
        <v>1362</v>
      </c>
      <c r="V668" s="57" t="s">
        <v>390</v>
      </c>
      <c r="W668" s="57" t="s">
        <v>394</v>
      </c>
      <c r="X668" s="57">
        <v>100</v>
      </c>
      <c r="AB668" s="166" t="s">
        <v>378</v>
      </c>
      <c r="AC668" s="209">
        <v>3020135</v>
      </c>
      <c r="AD668" s="210" t="s">
        <v>1363</v>
      </c>
      <c r="AE668" s="169">
        <v>427238.99</v>
      </c>
      <c r="AF668" s="38">
        <v>173567.41</v>
      </c>
      <c r="AG668" s="38">
        <v>188351.72</v>
      </c>
      <c r="AH668" s="170">
        <v>230186.30295826987</v>
      </c>
      <c r="AI668" s="171">
        <v>12492.15</v>
      </c>
      <c r="AJ668" s="172">
        <v>37476.449999999997</v>
      </c>
      <c r="AK668" s="151">
        <v>219261.56999999998</v>
      </c>
      <c r="AL668" s="172">
        <v>263113.88399999996</v>
      </c>
      <c r="AM668" s="211">
        <v>191827.74819328293</v>
      </c>
      <c r="AN668" s="171">
        <v>257620.12476498692</v>
      </c>
      <c r="AO668" s="170">
        <v>173951.46857142853</v>
      </c>
      <c r="AP668" s="170">
        <v>36582.914190671072</v>
      </c>
      <c r="AQ668" s="170">
        <v>38975.277403785934</v>
      </c>
      <c r="AR668" s="172">
        <v>1498.8274037859373</v>
      </c>
      <c r="AS668" s="173">
        <v>3.9993846903480387E-2</v>
      </c>
      <c r="AT668" s="172">
        <v>-191211.02555448393</v>
      </c>
      <c r="AU668" s="173">
        <v>-0.83067942400181949</v>
      </c>
      <c r="AV668" s="172">
        <v>-149376.44259621407</v>
      </c>
      <c r="AW668" s="173">
        <v>-0.79307182645432739</v>
      </c>
      <c r="AX668" s="172">
        <v>-893.5358093289251</v>
      </c>
      <c r="AY668" s="173">
        <v>-2.3842594731596112E-2</v>
      </c>
      <c r="AZ668" s="172">
        <v>-193603.38876759878</v>
      </c>
      <c r="BA668" s="173">
        <v>-0.84107258459551715</v>
      </c>
      <c r="BB668" s="172">
        <v>2392.3632131148624</v>
      </c>
      <c r="BC668" s="173">
        <v>6.5395643459288263E-2</v>
      </c>
      <c r="BE668" s="169">
        <v>3310.2290397825227</v>
      </c>
      <c r="BF668" s="169">
        <v>3203.4474578631703</v>
      </c>
      <c r="BG668" s="169">
        <v>3310.2290397825227</v>
      </c>
      <c r="BH668" s="169">
        <v>3310.2290397825227</v>
      </c>
      <c r="BI668" s="169">
        <v>2989.8842939685192</v>
      </c>
      <c r="BJ668" s="169">
        <v>3310.2290397825227</v>
      </c>
      <c r="BK668" s="169">
        <v>3203.4474578631703</v>
      </c>
      <c r="BL668" s="169">
        <v>3310.2290397825227</v>
      </c>
      <c r="BM668" s="169">
        <v>3203.4474578631703</v>
      </c>
      <c r="BN668" s="169">
        <v>3310.2290397825227</v>
      </c>
      <c r="BO668" s="169">
        <v>3310.2290397825227</v>
      </c>
      <c r="BP668" s="169">
        <v>3203.4474577502469</v>
      </c>
      <c r="BQ668" s="174">
        <v>38975.277403785942</v>
      </c>
    </row>
    <row r="669" spans="11:69" x14ac:dyDescent="0.25">
      <c r="K669" s="165" t="s">
        <v>315</v>
      </c>
      <c r="N669" s="57" t="s">
        <v>1364</v>
      </c>
      <c r="V669" s="57" t="s">
        <v>390</v>
      </c>
      <c r="W669" s="57" t="s">
        <v>394</v>
      </c>
      <c r="X669" s="57">
        <v>100</v>
      </c>
      <c r="AB669" s="166" t="s">
        <v>378</v>
      </c>
      <c r="AC669" s="209">
        <v>3020140</v>
      </c>
      <c r="AD669" s="210" t="s">
        <v>1365</v>
      </c>
      <c r="AE669" s="169">
        <v>3330162.2700000005</v>
      </c>
      <c r="AF669" s="38">
        <v>1218242.4200000002</v>
      </c>
      <c r="AG669" s="38">
        <v>1574864.39</v>
      </c>
      <c r="AH669" s="170">
        <v>1509339.4967927465</v>
      </c>
      <c r="AI669" s="171">
        <v>452854.83</v>
      </c>
      <c r="AJ669" s="172">
        <v>1358564.49</v>
      </c>
      <c r="AK669" s="151">
        <v>1341283.9100000001</v>
      </c>
      <c r="AL669" s="172">
        <v>1609540.692</v>
      </c>
      <c r="AM669" s="211">
        <v>1257819.5269558521</v>
      </c>
      <c r="AN669" s="171">
        <v>1592803.8798368946</v>
      </c>
      <c r="AO669" s="170">
        <v>1669190.6742857145</v>
      </c>
      <c r="AP669" s="170">
        <v>1348312.2983901754</v>
      </c>
      <c r="AQ669" s="170">
        <v>1436486.0487274749</v>
      </c>
      <c r="AR669" s="172">
        <v>77921.558727474883</v>
      </c>
      <c r="AS669" s="173">
        <v>5.7355804086617106E-2</v>
      </c>
      <c r="AT669" s="172">
        <v>-72853.448065271601</v>
      </c>
      <c r="AU669" s="173">
        <v>-4.8268430144497443E-2</v>
      </c>
      <c r="AV669" s="172">
        <v>-138378.34127252502</v>
      </c>
      <c r="AW669" s="173">
        <v>-8.7866829773530553E-2</v>
      </c>
      <c r="AX669" s="172">
        <v>-10252.191609824542</v>
      </c>
      <c r="AY669" s="173">
        <v>-7.5463415136255638E-3</v>
      </c>
      <c r="AZ669" s="172">
        <v>-161027.19840257103</v>
      </c>
      <c r="BA669" s="173">
        <v>-0.10668719578646416</v>
      </c>
      <c r="BB669" s="172">
        <v>88173.750337299425</v>
      </c>
      <c r="BC669" s="173">
        <v>6.5395643459289762E-2</v>
      </c>
      <c r="BE669" s="169">
        <v>122002.92468112858</v>
      </c>
      <c r="BF669" s="169">
        <v>118067.34647328631</v>
      </c>
      <c r="BG669" s="169">
        <v>122002.92468112858</v>
      </c>
      <c r="BH669" s="169">
        <v>122002.92468112858</v>
      </c>
      <c r="BI669" s="169">
        <v>110196.19003490238</v>
      </c>
      <c r="BJ669" s="169">
        <v>122002.92468112858</v>
      </c>
      <c r="BK669" s="169">
        <v>118067.34647328631</v>
      </c>
      <c r="BL669" s="169">
        <v>122002.92468112858</v>
      </c>
      <c r="BM669" s="169">
        <v>118067.34647328631</v>
      </c>
      <c r="BN669" s="169">
        <v>122002.92468112858</v>
      </c>
      <c r="BO669" s="169">
        <v>122002.92468112858</v>
      </c>
      <c r="BP669" s="169">
        <v>118067.34650481347</v>
      </c>
      <c r="BQ669" s="174">
        <v>1436486.0487274746</v>
      </c>
    </row>
    <row r="670" spans="11:69" x14ac:dyDescent="0.25">
      <c r="K670" s="165" t="s">
        <v>315</v>
      </c>
      <c r="N670" s="57" t="s">
        <v>1366</v>
      </c>
      <c r="V670" s="57" t="s">
        <v>390</v>
      </c>
      <c r="W670" s="57" t="s">
        <v>394</v>
      </c>
      <c r="X670" s="57">
        <v>100</v>
      </c>
      <c r="AB670" s="166" t="s">
        <v>378</v>
      </c>
      <c r="AC670" s="209">
        <v>3020147</v>
      </c>
      <c r="AD670" s="210" t="s">
        <v>1367</v>
      </c>
      <c r="AE670" s="169">
        <v>0</v>
      </c>
      <c r="AF670" s="38">
        <v>380903.72</v>
      </c>
      <c r="AG670" s="38">
        <v>183205.81</v>
      </c>
      <c r="AH670" s="170">
        <v>253236.96584664061</v>
      </c>
      <c r="AI670" s="171">
        <v>-75111.17</v>
      </c>
      <c r="AJ670" s="172">
        <v>-225333.51</v>
      </c>
      <c r="AK670" s="151">
        <v>-125411.20999999999</v>
      </c>
      <c r="AL670" s="172">
        <v>-150493.45199999999</v>
      </c>
      <c r="AM670" s="211">
        <v>211033.81150099816</v>
      </c>
      <c r="AN670" s="171">
        <v>-83208.055654357537</v>
      </c>
      <c r="AO670" s="170">
        <v>-214990.64571428581</v>
      </c>
      <c r="AP670" s="170">
        <v>-220523.42080446458</v>
      </c>
      <c r="AQ670" s="170">
        <v>-234944.69180581628</v>
      </c>
      <c r="AR670" s="172">
        <v>-9611.1818058162753</v>
      </c>
      <c r="AS670" s="173">
        <v>-4.2653140253379421E-2</v>
      </c>
      <c r="AT670" s="172">
        <v>-488181.6576524569</v>
      </c>
      <c r="AU670" s="173">
        <v>-1.9277661775022923</v>
      </c>
      <c r="AV670" s="172">
        <v>-418150.50180581631</v>
      </c>
      <c r="AW670" s="173">
        <v>-2.2824085208095548</v>
      </c>
      <c r="AX670" s="172">
        <v>4810.0891955354309</v>
      </c>
      <c r="AY670" s="173">
        <v>2.1346532948141761E-2</v>
      </c>
      <c r="AZ670" s="172">
        <v>-473760.38665110519</v>
      </c>
      <c r="BA670" s="173">
        <v>-1.8708184449580427</v>
      </c>
      <c r="BB670" s="172">
        <v>-14421.271001351706</v>
      </c>
      <c r="BC670" s="173">
        <v>-6.5395643459289846E-2</v>
      </c>
      <c r="BE670" s="169">
        <v>-19954.206699786791</v>
      </c>
      <c r="BF670" s="169">
        <v>-19310.522614256373</v>
      </c>
      <c r="BG670" s="169">
        <v>-19954.206699786791</v>
      </c>
      <c r="BH670" s="169">
        <v>-19954.206699786791</v>
      </c>
      <c r="BI670" s="169">
        <v>-18023.154438092759</v>
      </c>
      <c r="BJ670" s="169">
        <v>-19954.206699786791</v>
      </c>
      <c r="BK670" s="169">
        <v>-19310.522614256373</v>
      </c>
      <c r="BL670" s="169">
        <v>-19954.206699786791</v>
      </c>
      <c r="BM670" s="169">
        <v>-19310.522614256373</v>
      </c>
      <c r="BN670" s="169">
        <v>-19954.206699786791</v>
      </c>
      <c r="BO670" s="169">
        <v>-19954.206699786791</v>
      </c>
      <c r="BP670" s="169">
        <v>-19310.522626446862</v>
      </c>
      <c r="BQ670" s="174">
        <v>-234944.69180581626</v>
      </c>
    </row>
    <row r="671" spans="11:69" x14ac:dyDescent="0.25">
      <c r="K671" s="165" t="s">
        <v>315</v>
      </c>
      <c r="N671" s="57" t="s">
        <v>1368</v>
      </c>
      <c r="V671" s="57" t="s">
        <v>390</v>
      </c>
      <c r="W671" s="57" t="s">
        <v>394</v>
      </c>
      <c r="X671" s="57">
        <v>100</v>
      </c>
      <c r="AB671" s="166" t="s">
        <v>378</v>
      </c>
      <c r="AC671" s="209">
        <v>3020150</v>
      </c>
      <c r="AD671" s="210" t="s">
        <v>1369</v>
      </c>
      <c r="AE671" s="169">
        <v>988380.9800000001</v>
      </c>
      <c r="AF671" s="38">
        <v>935719.66999999993</v>
      </c>
      <c r="AG671" s="38">
        <v>1091778.54</v>
      </c>
      <c r="AH671" s="170">
        <v>1291435.4569063873</v>
      </c>
      <c r="AI671" s="171">
        <v>293140.31</v>
      </c>
      <c r="AJ671" s="172">
        <v>879420.92999999993</v>
      </c>
      <c r="AK671" s="151">
        <v>714392.32</v>
      </c>
      <c r="AL671" s="172">
        <v>857270.78399999987</v>
      </c>
      <c r="AM671" s="211">
        <v>1076199.8996343052</v>
      </c>
      <c r="AN671" s="171">
        <v>929627.87727208214</v>
      </c>
      <c r="AO671" s="170">
        <v>664391.7428571427</v>
      </c>
      <c r="AP671" s="170">
        <v>812931.53260479064</v>
      </c>
      <c r="AQ671" s="170">
        <v>866093.71326782752</v>
      </c>
      <c r="AR671" s="172">
        <v>-13327.216732172412</v>
      </c>
      <c r="AS671" s="173">
        <v>-1.5154536670138625E-2</v>
      </c>
      <c r="AT671" s="172">
        <v>-425341.74363855983</v>
      </c>
      <c r="AU671" s="173">
        <v>-0.32935578883474292</v>
      </c>
      <c r="AV671" s="172">
        <v>-225684.82673217251</v>
      </c>
      <c r="AW671" s="173">
        <v>-0.20671300860353284</v>
      </c>
      <c r="AX671" s="172">
        <v>-66489.397395209293</v>
      </c>
      <c r="AY671" s="173">
        <v>-7.5605884653222086E-2</v>
      </c>
      <c r="AZ671" s="172">
        <v>-478503.92430159671</v>
      </c>
      <c r="BA671" s="173">
        <v>-0.37052097473600815</v>
      </c>
      <c r="BB671" s="172">
        <v>53162.180663036881</v>
      </c>
      <c r="BC671" s="173">
        <v>6.5395643459289762E-2</v>
      </c>
      <c r="BE671" s="169">
        <v>73558.64413889659</v>
      </c>
      <c r="BF671" s="169">
        <v>71185.784652410075</v>
      </c>
      <c r="BG671" s="169">
        <v>73558.64413889659</v>
      </c>
      <c r="BH671" s="169">
        <v>73558.64413889659</v>
      </c>
      <c r="BI671" s="169">
        <v>66440.065674304919</v>
      </c>
      <c r="BJ671" s="169">
        <v>73558.64413889659</v>
      </c>
      <c r="BK671" s="169">
        <v>71185.784652410075</v>
      </c>
      <c r="BL671" s="169">
        <v>73558.64413889659</v>
      </c>
      <c r="BM671" s="169">
        <v>71185.784652410075</v>
      </c>
      <c r="BN671" s="169">
        <v>73558.64413889659</v>
      </c>
      <c r="BO671" s="169">
        <v>73558.64413889659</v>
      </c>
      <c r="BP671" s="169">
        <v>71185.784664016217</v>
      </c>
      <c r="BQ671" s="174">
        <v>866093.71326782752</v>
      </c>
    </row>
    <row r="672" spans="11:69" x14ac:dyDescent="0.25">
      <c r="K672" s="165" t="s">
        <v>315</v>
      </c>
      <c r="N672" s="57" t="s">
        <v>1370</v>
      </c>
      <c r="V672" s="57" t="s">
        <v>390</v>
      </c>
      <c r="W672" s="57" t="s">
        <v>394</v>
      </c>
      <c r="X672" s="57">
        <v>100</v>
      </c>
      <c r="AB672" s="166" t="s">
        <v>378</v>
      </c>
      <c r="AC672" s="209">
        <v>3020155</v>
      </c>
      <c r="AD672" s="210" t="s">
        <v>1371</v>
      </c>
      <c r="AE672" s="169">
        <v>8684363.9900000002</v>
      </c>
      <c r="AF672" s="38">
        <v>9707984.1899999995</v>
      </c>
      <c r="AG672" s="38">
        <v>14130034.610000001</v>
      </c>
      <c r="AH672" s="170">
        <v>12078143.620182034</v>
      </c>
      <c r="AI672" s="171">
        <v>4033118.93</v>
      </c>
      <c r="AJ672" s="172">
        <v>12099356.790000001</v>
      </c>
      <c r="AK672" s="151">
        <v>10566809.399999999</v>
      </c>
      <c r="AL672" s="172">
        <v>12680171.279999999</v>
      </c>
      <c r="AM672" s="211">
        <v>10065267.153678358</v>
      </c>
      <c r="AN672" s="171">
        <v>12579685.866503675</v>
      </c>
      <c r="AO672" s="170">
        <v>11878173.257142855</v>
      </c>
      <c r="AP672" s="170">
        <v>11611089.783658929</v>
      </c>
      <c r="AQ672" s="170">
        <v>12370404.471324883</v>
      </c>
      <c r="AR672" s="172">
        <v>271047.68132488243</v>
      </c>
      <c r="AS672" s="173">
        <v>2.2401825653153785E-2</v>
      </c>
      <c r="AT672" s="172">
        <v>292260.85114284977</v>
      </c>
      <c r="AU672" s="173">
        <v>2.4197497590150781E-2</v>
      </c>
      <c r="AV672" s="172">
        <v>-1759630.1386751179</v>
      </c>
      <c r="AW672" s="173">
        <v>-0.12453119806442695</v>
      </c>
      <c r="AX672" s="172">
        <v>-488267.0063410718</v>
      </c>
      <c r="AY672" s="173">
        <v>-4.0354790326095652E-2</v>
      </c>
      <c r="AZ672" s="172">
        <v>-467053.83652310446</v>
      </c>
      <c r="BA672" s="173">
        <v>-3.8669339528524777E-2</v>
      </c>
      <c r="BB672" s="172">
        <v>759314.68766595423</v>
      </c>
      <c r="BC672" s="173">
        <v>6.5395643459289166E-2</v>
      </c>
      <c r="BE672" s="169">
        <v>1050637.0920626328</v>
      </c>
      <c r="BF672" s="169">
        <v>1016745.5729942893</v>
      </c>
      <c r="BG672" s="169">
        <v>1050637.0920626328</v>
      </c>
      <c r="BH672" s="169">
        <v>1050637.0920626328</v>
      </c>
      <c r="BI672" s="169">
        <v>948962.53476577054</v>
      </c>
      <c r="BJ672" s="169">
        <v>1050637.0920626328</v>
      </c>
      <c r="BK672" s="169">
        <v>1016745.5729942893</v>
      </c>
      <c r="BL672" s="169">
        <v>1050637.0920626328</v>
      </c>
      <c r="BM672" s="169">
        <v>1016745.5729942893</v>
      </c>
      <c r="BN672" s="169">
        <v>1050637.0920626328</v>
      </c>
      <c r="BO672" s="169">
        <v>1050637.0920626328</v>
      </c>
      <c r="BP672" s="169">
        <v>1016745.5731378137</v>
      </c>
      <c r="BQ672" s="174">
        <v>12370404.471324883</v>
      </c>
    </row>
    <row r="673" spans="2:96" x14ac:dyDescent="0.25">
      <c r="K673" s="165" t="s">
        <v>315</v>
      </c>
      <c r="N673" s="57" t="s">
        <v>1372</v>
      </c>
      <c r="V673" s="57" t="s">
        <v>390</v>
      </c>
      <c r="W673" s="57" t="s">
        <v>394</v>
      </c>
      <c r="X673" s="57">
        <v>100</v>
      </c>
      <c r="AB673" s="166" t="s">
        <v>378</v>
      </c>
      <c r="AC673" s="209">
        <v>3020160</v>
      </c>
      <c r="AD673" s="210" t="s">
        <v>1373</v>
      </c>
      <c r="AE673" s="169">
        <v>0</v>
      </c>
      <c r="AF673" s="38">
        <v>1251179.1200000001</v>
      </c>
      <c r="AG673" s="38">
        <v>1396868.0599999998</v>
      </c>
      <c r="AH673" s="170">
        <v>1508082.7826324438</v>
      </c>
      <c r="AI673" s="171">
        <v>601001.31000000006</v>
      </c>
      <c r="AJ673" s="172">
        <v>1803003.9300000002</v>
      </c>
      <c r="AK673" s="151">
        <v>1900421.8699999999</v>
      </c>
      <c r="AL673" s="172">
        <v>2280506.2439999999</v>
      </c>
      <c r="AM673" s="211">
        <v>1256779.005816486</v>
      </c>
      <c r="AN673" s="171">
        <v>2151725.6468159575</v>
      </c>
      <c r="AO673" s="170">
        <v>2407577.7599999993</v>
      </c>
      <c r="AP673" s="170">
        <v>1775635.1230816913</v>
      </c>
      <c r="AQ673" s="170">
        <v>1891753.9245045353</v>
      </c>
      <c r="AR673" s="172">
        <v>88749.994504535105</v>
      </c>
      <c r="AS673" s="173">
        <v>4.9223406021380714E-2</v>
      </c>
      <c r="AT673" s="172">
        <v>383671.14187209145</v>
      </c>
      <c r="AU673" s="173">
        <v>0.25440986813891725</v>
      </c>
      <c r="AV673" s="172">
        <v>494885.86450453545</v>
      </c>
      <c r="AW673" s="173">
        <v>0.35428246852786904</v>
      </c>
      <c r="AX673" s="172">
        <v>-27368.806918308837</v>
      </c>
      <c r="AY673" s="173">
        <v>-1.5179560323148511E-2</v>
      </c>
      <c r="AZ673" s="172">
        <v>267552.34044924751</v>
      </c>
      <c r="BA673" s="173">
        <v>0.17741223726606026</v>
      </c>
      <c r="BB673" s="172">
        <v>116118.80142284394</v>
      </c>
      <c r="BC673" s="173">
        <v>6.5395643459290637E-2</v>
      </c>
      <c r="BE673" s="169">
        <v>160669.51138986106</v>
      </c>
      <c r="BF673" s="169">
        <v>155486.62393409404</v>
      </c>
      <c r="BG673" s="169">
        <v>160669.51138986106</v>
      </c>
      <c r="BH673" s="169">
        <v>160669.51138986106</v>
      </c>
      <c r="BI673" s="169">
        <v>145120.84899852352</v>
      </c>
      <c r="BJ673" s="169">
        <v>160669.51138986106</v>
      </c>
      <c r="BK673" s="169">
        <v>155486.62393409404</v>
      </c>
      <c r="BL673" s="169">
        <v>160669.51138986106</v>
      </c>
      <c r="BM673" s="169">
        <v>155486.62393409404</v>
      </c>
      <c r="BN673" s="169">
        <v>160669.51138986106</v>
      </c>
      <c r="BO673" s="169">
        <v>160669.51138986106</v>
      </c>
      <c r="BP673" s="169">
        <v>155486.62397470188</v>
      </c>
      <c r="BQ673" s="174">
        <v>1891753.9245045353</v>
      </c>
    </row>
    <row r="674" spans="2:96" x14ac:dyDescent="0.25">
      <c r="K674" s="165" t="s">
        <v>315</v>
      </c>
      <c r="N674" s="57" t="s">
        <v>1374</v>
      </c>
      <c r="V674" s="57" t="s">
        <v>390</v>
      </c>
      <c r="W674" s="57" t="s">
        <v>394</v>
      </c>
      <c r="X674" s="57">
        <v>100</v>
      </c>
      <c r="AB674" s="166" t="s">
        <v>378</v>
      </c>
      <c r="AC674" s="209">
        <v>3020165</v>
      </c>
      <c r="AD674" s="210" t="s">
        <v>1375</v>
      </c>
      <c r="AE674" s="169">
        <v>0</v>
      </c>
      <c r="AF674" s="38">
        <v>178828.77</v>
      </c>
      <c r="AG674" s="38">
        <v>493124.1</v>
      </c>
      <c r="AH674" s="170">
        <v>207994.5756604092</v>
      </c>
      <c r="AI674" s="171">
        <v>562122.47</v>
      </c>
      <c r="AJ674" s="172">
        <v>1686367.41</v>
      </c>
      <c r="AK674" s="151">
        <v>1466364.3199999998</v>
      </c>
      <c r="AL674" s="172">
        <v>1759637.1839999997</v>
      </c>
      <c r="AM674" s="211">
        <v>173328.81305049025</v>
      </c>
      <c r="AN674" s="171">
        <v>1501030.0826099189</v>
      </c>
      <c r="AO674" s="170">
        <v>2008678.3885714277</v>
      </c>
      <c r="AP674" s="170">
        <v>1647056.8549934328</v>
      </c>
      <c r="AQ674" s="170">
        <v>1754767.1978397644</v>
      </c>
      <c r="AR674" s="172">
        <v>68399.787839764496</v>
      </c>
      <c r="AS674" s="173">
        <v>4.0560430327436475E-2</v>
      </c>
      <c r="AT674" s="172">
        <v>1546772.6221793552</v>
      </c>
      <c r="AU674" s="173">
        <v>7.4366007732084149</v>
      </c>
      <c r="AV674" s="172">
        <v>1261643.0978397643</v>
      </c>
      <c r="AW674" s="173">
        <v>2.5584697601268411</v>
      </c>
      <c r="AX674" s="172">
        <v>-39310.555006567156</v>
      </c>
      <c r="AY674" s="173">
        <v>-2.3310789080398058E-2</v>
      </c>
      <c r="AZ674" s="172">
        <v>1439062.2793330236</v>
      </c>
      <c r="BA674" s="173">
        <v>6.9187490816230088</v>
      </c>
      <c r="BB674" s="172">
        <v>107710.34284633165</v>
      </c>
      <c r="BC674" s="173">
        <v>6.5395643459290984E-2</v>
      </c>
      <c r="BE674" s="169">
        <v>149035.02227905268</v>
      </c>
      <c r="BF674" s="169">
        <v>144227.44091927659</v>
      </c>
      <c r="BG674" s="169">
        <v>149035.02227905268</v>
      </c>
      <c r="BH674" s="169">
        <v>149035.02227905268</v>
      </c>
      <c r="BI674" s="169">
        <v>134612.27818782645</v>
      </c>
      <c r="BJ674" s="169">
        <v>149035.02227905268</v>
      </c>
      <c r="BK674" s="169">
        <v>144227.44091927659</v>
      </c>
      <c r="BL674" s="169">
        <v>149035.02227905268</v>
      </c>
      <c r="BM674" s="169">
        <v>144227.44091927659</v>
      </c>
      <c r="BN674" s="169">
        <v>149035.02227905268</v>
      </c>
      <c r="BO674" s="169">
        <v>149035.02227905268</v>
      </c>
      <c r="BP674" s="169">
        <v>144227.44094073933</v>
      </c>
      <c r="BQ674" s="174">
        <v>1754767.1978397644</v>
      </c>
    </row>
    <row r="675" spans="2:96" x14ac:dyDescent="0.25">
      <c r="K675" s="165" t="s">
        <v>315</v>
      </c>
      <c r="N675" s="57" t="s">
        <v>1376</v>
      </c>
      <c r="V675" s="57" t="s">
        <v>390</v>
      </c>
      <c r="W675" s="57" t="s">
        <v>394</v>
      </c>
      <c r="X675" s="57">
        <v>100</v>
      </c>
      <c r="AB675" s="166" t="s">
        <v>378</v>
      </c>
      <c r="AC675" s="209">
        <v>3020170</v>
      </c>
      <c r="AD675" s="210" t="s">
        <v>1377</v>
      </c>
      <c r="AE675" s="169">
        <v>23457299.27</v>
      </c>
      <c r="AF675" s="38">
        <v>33997875.829999998</v>
      </c>
      <c r="AG675" s="38">
        <v>41325031.379999995</v>
      </c>
      <c r="AH675" s="170">
        <v>44879399.991332896</v>
      </c>
      <c r="AI675" s="171">
        <v>15737610.48</v>
      </c>
      <c r="AJ675" s="172">
        <v>47212831.439999998</v>
      </c>
      <c r="AK675" s="151">
        <v>36265746.539999999</v>
      </c>
      <c r="AL675" s="172">
        <v>43518895.848000005</v>
      </c>
      <c r="AM675" s="211">
        <v>37400153.080174752</v>
      </c>
      <c r="AN675" s="171">
        <v>43744993.451158144</v>
      </c>
      <c r="AO675" s="170">
        <v>45567589.062857144</v>
      </c>
      <c r="AP675" s="170">
        <v>46244304.964535169</v>
      </c>
      <c r="AQ675" s="170">
        <v>49268481.044018611</v>
      </c>
      <c r="AR675" s="172">
        <v>2055649.6040186137</v>
      </c>
      <c r="AS675" s="173">
        <v>4.3540061913698559E-2</v>
      </c>
      <c r="AT675" s="172">
        <v>4389081.0526857153</v>
      </c>
      <c r="AU675" s="173">
        <v>9.7797231102317195E-2</v>
      </c>
      <c r="AV675" s="172">
        <v>7943449.6640186161</v>
      </c>
      <c r="AW675" s="173">
        <v>0.19221884167432221</v>
      </c>
      <c r="AX675" s="172">
        <v>-968526.47546482831</v>
      </c>
      <c r="AY675" s="173">
        <v>-2.0514051920306274E-2</v>
      </c>
      <c r="AZ675" s="172">
        <v>1364904.9732022732</v>
      </c>
      <c r="BA675" s="173">
        <v>3.0412727742925787E-2</v>
      </c>
      <c r="BB675" s="172">
        <v>3024176.079483442</v>
      </c>
      <c r="BC675" s="173">
        <v>6.5395643459290553E-2</v>
      </c>
      <c r="BE675" s="169">
        <v>4184524.2618306316</v>
      </c>
      <c r="BF675" s="169">
        <v>4049416.3325791587</v>
      </c>
      <c r="BG675" s="169">
        <v>4184415.0747581185</v>
      </c>
      <c r="BH675" s="169">
        <v>4184415.0747581185</v>
      </c>
      <c r="BI675" s="169">
        <v>3779528.0350501142</v>
      </c>
      <c r="BJ675" s="169">
        <v>4184415.0747581185</v>
      </c>
      <c r="BK675" s="169">
        <v>4049160.8063005405</v>
      </c>
      <c r="BL675" s="169">
        <v>4184415.0747581185</v>
      </c>
      <c r="BM675" s="169">
        <v>4049470.9261154388</v>
      </c>
      <c r="BN675" s="169">
        <v>4184469.6682943976</v>
      </c>
      <c r="BO675" s="169">
        <v>4184415.0747581185</v>
      </c>
      <c r="BP675" s="169">
        <v>4049835.6400577407</v>
      </c>
      <c r="BQ675" s="174">
        <v>49268481.044018619</v>
      </c>
    </row>
    <row r="676" spans="2:96" ht="18.75" hidden="1" x14ac:dyDescent="0.3">
      <c r="B676" s="150" t="s">
        <v>305</v>
      </c>
      <c r="C676" s="150" t="s">
        <v>305</v>
      </c>
      <c r="J676" s="150" t="s">
        <v>305</v>
      </c>
      <c r="K676" s="165" t="s">
        <v>308</v>
      </c>
      <c r="N676" s="57" t="s">
        <v>310</v>
      </c>
      <c r="AC676" s="175"/>
      <c r="AD676" s="195"/>
      <c r="AE676" s="38"/>
      <c r="AI676" s="193"/>
      <c r="AS676" s="57"/>
      <c r="AU676" s="57"/>
      <c r="AW676" s="57"/>
      <c r="AY676" s="57"/>
      <c r="BA676" s="57"/>
      <c r="BB676" s="57"/>
      <c r="BC676" s="57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196"/>
    </row>
    <row r="677" spans="2:96" ht="17.25" x14ac:dyDescent="0.3">
      <c r="K677" s="165" t="s">
        <v>312</v>
      </c>
      <c r="V677" s="57" t="s">
        <v>390</v>
      </c>
      <c r="W677" s="57" t="s">
        <v>394</v>
      </c>
      <c r="AB677" s="166" t="s">
        <v>378</v>
      </c>
      <c r="AC677" s="197" t="s">
        <v>1378</v>
      </c>
      <c r="AD677" s="168"/>
      <c r="AE677" s="198">
        <v>95809508.049999997</v>
      </c>
      <c r="AF677" s="198">
        <v>103999968.17999999</v>
      </c>
      <c r="AG677" s="198">
        <v>116863515.23</v>
      </c>
      <c r="AH677" s="199">
        <v>126156821.26609281</v>
      </c>
      <c r="AI677" s="200">
        <v>45909796.68999999</v>
      </c>
      <c r="AJ677" s="199">
        <v>137729390.06999996</v>
      </c>
      <c r="AK677" s="200">
        <v>110307368.82999998</v>
      </c>
      <c r="AL677" s="199">
        <v>132368842.59599997</v>
      </c>
      <c r="AM677" s="200">
        <v>105132641.23024085</v>
      </c>
      <c r="AN677" s="200">
        <v>131331548.86585194</v>
      </c>
      <c r="AO677" s="199">
        <v>135810912.41142857</v>
      </c>
      <c r="AP677" s="199">
        <v>134319239.6225166</v>
      </c>
      <c r="AQ677" s="199">
        <v>143103132.72659367</v>
      </c>
      <c r="AR677" s="199">
        <v>5373742.6565937102</v>
      </c>
      <c r="AS677" s="201">
        <v>3.9016673593504948E-2</v>
      </c>
      <c r="AT677" s="199">
        <v>16946311.460500866</v>
      </c>
      <c r="AU677" s="201">
        <v>0.13432734980502817</v>
      </c>
      <c r="AV677" s="199">
        <v>26239617.496593669</v>
      </c>
      <c r="AW677" s="201">
        <v>0.22453215997269355</v>
      </c>
      <c r="AX677" s="199">
        <v>-3410150.4474833608</v>
      </c>
      <c r="AY677" s="201">
        <v>-2.4759787622309053E-2</v>
      </c>
      <c r="AZ677" s="199">
        <v>8162418.3564237952</v>
      </c>
      <c r="BA677" s="201">
        <v>6.470057088080429E-2</v>
      </c>
      <c r="BB677" s="199">
        <v>8783893.104077071</v>
      </c>
      <c r="BC677" s="201">
        <v>6.5395643459290276E-2</v>
      </c>
      <c r="BE677" s="198">
        <v>12154105.688202154</v>
      </c>
      <c r="BF677" s="198">
        <v>11761814.722807521</v>
      </c>
      <c r="BG677" s="198">
        <v>12153908.13822964</v>
      </c>
      <c r="BH677" s="198">
        <v>12153908.13822964</v>
      </c>
      <c r="BI677" s="198">
        <v>10977825.440974904</v>
      </c>
      <c r="BJ677" s="198">
        <v>12153908.13822964</v>
      </c>
      <c r="BK677" s="198">
        <v>11761539.393358005</v>
      </c>
      <c r="BL677" s="198">
        <v>12153908.13822964</v>
      </c>
      <c r="BM677" s="198">
        <v>11761913.497793818</v>
      </c>
      <c r="BN677" s="198">
        <v>12154006.913215937</v>
      </c>
      <c r="BO677" s="198">
        <v>12153908.13822964</v>
      </c>
      <c r="BP677" s="198">
        <v>11762386.379093111</v>
      </c>
      <c r="BQ677" s="202">
        <v>143103132.72659367</v>
      </c>
    </row>
    <row r="678" spans="2:96" ht="18.75" x14ac:dyDescent="0.3">
      <c r="K678" s="165" t="s">
        <v>312</v>
      </c>
      <c r="AC678" s="175"/>
      <c r="AD678" s="203"/>
      <c r="AE678" s="204"/>
      <c r="AI678" s="205"/>
      <c r="AS678" s="57"/>
      <c r="AU678" s="57"/>
      <c r="AW678" s="57"/>
      <c r="AY678" s="57"/>
      <c r="BA678" s="57"/>
      <c r="BB678" s="57"/>
      <c r="BC678" s="57"/>
      <c r="BE678" s="204"/>
      <c r="BF678" s="204"/>
      <c r="BG678" s="204"/>
      <c r="BH678" s="204"/>
      <c r="BI678" s="204"/>
      <c r="BJ678" s="204"/>
      <c r="BK678" s="204"/>
      <c r="BL678" s="204"/>
      <c r="BM678" s="204"/>
      <c r="BN678" s="204"/>
      <c r="BO678" s="204"/>
      <c r="BP678" s="204"/>
      <c r="BQ678" s="206"/>
    </row>
    <row r="679" spans="2:96" ht="18.75" x14ac:dyDescent="0.3">
      <c r="K679" s="165" t="s">
        <v>312</v>
      </c>
      <c r="M679" s="57" t="s">
        <v>396</v>
      </c>
      <c r="N679" s="57" t="s">
        <v>1379</v>
      </c>
      <c r="V679" s="57" t="s">
        <v>390</v>
      </c>
      <c r="W679" s="57" t="s">
        <v>397</v>
      </c>
      <c r="X679" s="57">
        <v>101</v>
      </c>
      <c r="AB679" s="166" t="s">
        <v>378</v>
      </c>
      <c r="AC679" s="192" t="s">
        <v>398</v>
      </c>
      <c r="AD679" s="168"/>
      <c r="AE679" s="63"/>
      <c r="AI679" s="193"/>
      <c r="AS679" s="57"/>
      <c r="AU679" s="57"/>
      <c r="AW679" s="57"/>
      <c r="AY679" s="57"/>
      <c r="BA679" s="57"/>
      <c r="BB679" s="57"/>
      <c r="BC679" s="57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194"/>
      <c r="BS679" s="57">
        <v>286575078.63999999</v>
      </c>
      <c r="BT679" s="57">
        <v>306146544.54000002</v>
      </c>
      <c r="BU679" s="57">
        <v>351038606.09000003</v>
      </c>
      <c r="BV679" s="57">
        <v>358455818.60015643</v>
      </c>
      <c r="BW679" s="57">
        <v>129975443.28</v>
      </c>
      <c r="BX679" s="57">
        <v>389926329.84000003</v>
      </c>
      <c r="BY679" s="57">
        <v>330777054.61000001</v>
      </c>
      <c r="BZ679" s="57">
        <v>396932465.53200006</v>
      </c>
      <c r="CA679" s="57">
        <v>299185156.03841996</v>
      </c>
      <c r="CB679" s="57">
        <v>390047717.17173648</v>
      </c>
      <c r="CC679" s="57">
        <v>385658305.33714283</v>
      </c>
      <c r="CD679" s="57">
        <v>391329863.80889302</v>
      </c>
      <c r="CE679" s="57">
        <v>416921132.05751187</v>
      </c>
      <c r="CG679" s="57">
        <v>38233560.793682076</v>
      </c>
      <c r="CH679" s="57">
        <v>32318666.736655571</v>
      </c>
      <c r="CI679" s="57">
        <v>33923365.154710218</v>
      </c>
      <c r="CJ679" s="57">
        <v>33923365.154710218</v>
      </c>
      <c r="CK679" s="57">
        <v>32301272.005354241</v>
      </c>
      <c r="CL679" s="57">
        <v>35041558.688526087</v>
      </c>
      <c r="CM679" s="57">
        <v>36628862.375475205</v>
      </c>
      <c r="CN679" s="57">
        <v>35041558.688526087</v>
      </c>
      <c r="CO679" s="57">
        <v>35032861.322875425</v>
      </c>
      <c r="CP679" s="57">
        <v>36637559.741125867</v>
      </c>
      <c r="CQ679" s="57">
        <v>35041558.688526087</v>
      </c>
      <c r="CR679" s="57">
        <v>32796942.707344797</v>
      </c>
    </row>
    <row r="680" spans="2:96" x14ac:dyDescent="0.25">
      <c r="K680" s="165" t="s">
        <v>315</v>
      </c>
      <c r="N680" s="57" t="s">
        <v>1380</v>
      </c>
      <c r="V680" s="57" t="s">
        <v>390</v>
      </c>
      <c r="W680" s="57" t="s">
        <v>397</v>
      </c>
      <c r="X680" s="57">
        <v>101</v>
      </c>
      <c r="AB680" s="166" t="s">
        <v>378</v>
      </c>
      <c r="AC680" s="209">
        <v>3100090</v>
      </c>
      <c r="AD680" s="210" t="s">
        <v>1381</v>
      </c>
      <c r="AE680" s="169">
        <v>37494406.580000006</v>
      </c>
      <c r="AF680" s="38">
        <v>40552143.690000005</v>
      </c>
      <c r="AG680" s="38">
        <v>47406126.689999998</v>
      </c>
      <c r="AH680" s="170">
        <v>49099503.323836245</v>
      </c>
      <c r="AI680" s="171">
        <v>19333118.029999997</v>
      </c>
      <c r="AJ680" s="172">
        <v>57999354.089999989</v>
      </c>
      <c r="AK680" s="151">
        <v>49274104.479999997</v>
      </c>
      <c r="AL680" s="172">
        <v>59128925.376000002</v>
      </c>
      <c r="AM680" s="211">
        <v>40978565.255367227</v>
      </c>
      <c r="AN680" s="171">
        <v>57395042.548469014</v>
      </c>
      <c r="AO680" s="170">
        <v>56455115.21142856</v>
      </c>
      <c r="AP680" s="170">
        <v>58946672.932424016</v>
      </c>
      <c r="AQ680" s="170">
        <v>62801528.538624205</v>
      </c>
      <c r="AR680" s="172">
        <v>4802174.448624216</v>
      </c>
      <c r="AS680" s="173">
        <v>8.2797033242344109E-2</v>
      </c>
      <c r="AT680" s="172">
        <v>13702025.21478796</v>
      </c>
      <c r="AU680" s="173">
        <v>0.27906647292165304</v>
      </c>
      <c r="AV680" s="172">
        <v>15395401.848624207</v>
      </c>
      <c r="AW680" s="173">
        <v>0.32475553105822003</v>
      </c>
      <c r="AX680" s="172">
        <v>947318.84242402762</v>
      </c>
      <c r="AY680" s="173">
        <v>1.6333265383508131E-2</v>
      </c>
      <c r="AZ680" s="172">
        <v>9847169.6085877717</v>
      </c>
      <c r="BA680" s="173">
        <v>0.20055538125590947</v>
      </c>
      <c r="BB680" s="172">
        <v>3854855.6062001884</v>
      </c>
      <c r="BC680" s="173">
        <v>6.5395643459290123E-2</v>
      </c>
      <c r="BE680" s="169">
        <v>5737000.8251228929</v>
      </c>
      <c r="BF680" s="169">
        <v>4891202.1619487582</v>
      </c>
      <c r="BG680" s="169">
        <v>5134270.1922691353</v>
      </c>
      <c r="BH680" s="169">
        <v>5134270.1922691353</v>
      </c>
      <c r="BI680" s="169">
        <v>4888180.4112942908</v>
      </c>
      <c r="BJ680" s="169">
        <v>5253886.5151235526</v>
      </c>
      <c r="BK680" s="169">
        <v>5493932.7947911285</v>
      </c>
      <c r="BL680" s="169">
        <v>5253886.5151235526</v>
      </c>
      <c r="BM680" s="169">
        <v>5252375.6397963176</v>
      </c>
      <c r="BN680" s="169">
        <v>5495443.6701183626</v>
      </c>
      <c r="BO680" s="169">
        <v>5253886.5151235526</v>
      </c>
      <c r="BP680" s="169">
        <v>5013193.1056435239</v>
      </c>
      <c r="BQ680" s="174">
        <v>62801528.538624212</v>
      </c>
    </row>
    <row r="681" spans="2:96" x14ac:dyDescent="0.25">
      <c r="K681" s="165" t="s">
        <v>315</v>
      </c>
      <c r="N681" s="57" t="s">
        <v>1382</v>
      </c>
      <c r="V681" s="57" t="s">
        <v>390</v>
      </c>
      <c r="W681" s="57" t="s">
        <v>397</v>
      </c>
      <c r="X681" s="57">
        <v>101</v>
      </c>
      <c r="AB681" s="166" t="s">
        <v>378</v>
      </c>
      <c r="AC681" s="209">
        <v>3100105</v>
      </c>
      <c r="AD681" s="210" t="s">
        <v>1383</v>
      </c>
      <c r="AE681" s="169">
        <v>27938169.16</v>
      </c>
      <c r="AF681" s="38">
        <v>9202349.4400000013</v>
      </c>
      <c r="AG681" s="38">
        <v>7450998.3099999996</v>
      </c>
      <c r="AH681" s="170">
        <v>7408071.2045554807</v>
      </c>
      <c r="AI681" s="171">
        <v>3169261.98</v>
      </c>
      <c r="AJ681" s="172">
        <v>9507785.9399999995</v>
      </c>
      <c r="AK681" s="151">
        <v>8165762.0299999993</v>
      </c>
      <c r="AL681" s="172">
        <v>9798914.4360000007</v>
      </c>
      <c r="AM681" s="211">
        <v>6182826.5085119577</v>
      </c>
      <c r="AN681" s="171">
        <v>9391006.7260435224</v>
      </c>
      <c r="AO681" s="170">
        <v>10013410.028571429</v>
      </c>
      <c r="AP681" s="170">
        <v>9724466.6251483187</v>
      </c>
      <c r="AQ681" s="170">
        <v>10360404.37739828</v>
      </c>
      <c r="AR681" s="172">
        <v>852618.43739828095</v>
      </c>
      <c r="AS681" s="173">
        <v>8.967581335747668E-2</v>
      </c>
      <c r="AT681" s="172">
        <v>2952333.1728427997</v>
      </c>
      <c r="AU681" s="173">
        <v>0.39852926508418374</v>
      </c>
      <c r="AV681" s="172">
        <v>2909406.0673982808</v>
      </c>
      <c r="AW681" s="173">
        <v>0.39047198057924148</v>
      </c>
      <c r="AX681" s="172">
        <v>216680.68514831923</v>
      </c>
      <c r="AY681" s="173">
        <v>2.278981526463765E-2</v>
      </c>
      <c r="AZ681" s="172">
        <v>2316395.420592838</v>
      </c>
      <c r="BA681" s="173">
        <v>0.31268536122714452</v>
      </c>
      <c r="BB681" s="172">
        <v>635937.75224996172</v>
      </c>
      <c r="BC681" s="173">
        <v>6.5395643459289707E-2</v>
      </c>
      <c r="BE681" s="169">
        <v>939986.01396594697</v>
      </c>
      <c r="BF681" s="169">
        <v>813668.41213147424</v>
      </c>
      <c r="BG681" s="169">
        <v>854211.97771225683</v>
      </c>
      <c r="BH681" s="169">
        <v>854211.97771225683</v>
      </c>
      <c r="BI681" s="169">
        <v>813235.12005415582</v>
      </c>
      <c r="BJ681" s="169">
        <v>859332.17487925699</v>
      </c>
      <c r="BK681" s="169">
        <v>899442.44838323677</v>
      </c>
      <c r="BL681" s="169">
        <v>859332.17487925699</v>
      </c>
      <c r="BM681" s="169">
        <v>859115.52884059772</v>
      </c>
      <c r="BN681" s="169">
        <v>899659.09442189604</v>
      </c>
      <c r="BO681" s="169">
        <v>859332.17487925699</v>
      </c>
      <c r="BP681" s="169">
        <v>848877.27953868965</v>
      </c>
      <c r="BQ681" s="174">
        <v>10360404.377398279</v>
      </c>
    </row>
    <row r="682" spans="2:96" x14ac:dyDescent="0.25">
      <c r="K682" s="165" t="s">
        <v>315</v>
      </c>
      <c r="N682" s="57" t="s">
        <v>1384</v>
      </c>
      <c r="V682" s="57" t="s">
        <v>390</v>
      </c>
      <c r="W682" s="57" t="s">
        <v>397</v>
      </c>
      <c r="X682" s="57">
        <v>101</v>
      </c>
      <c r="AB682" s="166" t="s">
        <v>378</v>
      </c>
      <c r="AC682" s="209">
        <v>3100107</v>
      </c>
      <c r="AD682" s="210" t="s">
        <v>1385</v>
      </c>
      <c r="AE682" s="169">
        <v>0</v>
      </c>
      <c r="AF682" s="38">
        <v>324162.09000000003</v>
      </c>
      <c r="AG682" s="38">
        <v>259889.63</v>
      </c>
      <c r="AH682" s="170">
        <v>273553.22126645764</v>
      </c>
      <c r="AI682" s="171">
        <v>65442.28</v>
      </c>
      <c r="AJ682" s="172">
        <v>196326.84</v>
      </c>
      <c r="AK682" s="151">
        <v>270978.89</v>
      </c>
      <c r="AL682" s="172">
        <v>325174.66800000006</v>
      </c>
      <c r="AM682" s="211">
        <v>228308.34563487483</v>
      </c>
      <c r="AN682" s="171">
        <v>316223.76563158282</v>
      </c>
      <c r="AO682" s="170">
        <v>204833.72571428565</v>
      </c>
      <c r="AP682" s="170">
        <v>199780.84035336299</v>
      </c>
      <c r="AQ682" s="170">
        <v>212845.63695910884</v>
      </c>
      <c r="AR682" s="172">
        <v>16518.796959108848</v>
      </c>
      <c r="AS682" s="173">
        <v>8.413926979677791E-2</v>
      </c>
      <c r="AT682" s="172">
        <v>-60707.584307348792</v>
      </c>
      <c r="AU682" s="173">
        <v>-0.22192238872674752</v>
      </c>
      <c r="AV682" s="172">
        <v>-47043.99304089116</v>
      </c>
      <c r="AW682" s="173">
        <v>-0.18101527575721724</v>
      </c>
      <c r="AX682" s="172">
        <v>3454.0003533629933</v>
      </c>
      <c r="AY682" s="173">
        <v>1.7593113368314761E-2</v>
      </c>
      <c r="AZ682" s="172">
        <v>-73772.380913094647</v>
      </c>
      <c r="BA682" s="173">
        <v>-0.26968200400475567</v>
      </c>
      <c r="BB682" s="172">
        <v>13064.796605745854</v>
      </c>
      <c r="BC682" s="173">
        <v>6.5395643459289957E-2</v>
      </c>
      <c r="BE682" s="169">
        <v>19273.423819142743</v>
      </c>
      <c r="BF682" s="169">
        <v>16759.498973183458</v>
      </c>
      <c r="BG682" s="169">
        <v>17597.473921817065</v>
      </c>
      <c r="BH682" s="169">
        <v>17597.473921817065</v>
      </c>
      <c r="BI682" s="169">
        <v>16759.498973183458</v>
      </c>
      <c r="BJ682" s="169">
        <v>17597.473921817065</v>
      </c>
      <c r="BK682" s="169">
        <v>18435.448870472002</v>
      </c>
      <c r="BL682" s="169">
        <v>17597.473921817065</v>
      </c>
      <c r="BM682" s="169">
        <v>17597.473921817065</v>
      </c>
      <c r="BN682" s="169">
        <v>18435.448870472002</v>
      </c>
      <c r="BO682" s="169">
        <v>17597.473921817065</v>
      </c>
      <c r="BP682" s="169">
        <v>17597.473921752768</v>
      </c>
      <c r="BQ682" s="174">
        <v>212845.63695910879</v>
      </c>
    </row>
    <row r="683" spans="2:96" x14ac:dyDescent="0.25">
      <c r="K683" s="165" t="s">
        <v>315</v>
      </c>
      <c r="N683" s="57" t="s">
        <v>1386</v>
      </c>
      <c r="V683" s="57" t="s">
        <v>390</v>
      </c>
      <c r="W683" s="57" t="s">
        <v>397</v>
      </c>
      <c r="X683" s="57">
        <v>101</v>
      </c>
      <c r="AB683" s="166" t="s">
        <v>378</v>
      </c>
      <c r="AC683" s="209">
        <v>3100109</v>
      </c>
      <c r="AD683" s="210" t="s">
        <v>1387</v>
      </c>
      <c r="AE683" s="169">
        <v>0</v>
      </c>
      <c r="AF683" s="38">
        <v>253471.41999999998</v>
      </c>
      <c r="AG683" s="38">
        <v>315486.73000000004</v>
      </c>
      <c r="AH683" s="170">
        <v>305518.99976897327</v>
      </c>
      <c r="AI683" s="171">
        <v>109028.22</v>
      </c>
      <c r="AJ683" s="172">
        <v>327084.66000000003</v>
      </c>
      <c r="AK683" s="151">
        <v>315748.56</v>
      </c>
      <c r="AL683" s="172">
        <v>378898.272</v>
      </c>
      <c r="AM683" s="211">
        <v>254987.9701045698</v>
      </c>
      <c r="AN683" s="171">
        <v>366279.58966440347</v>
      </c>
      <c r="AO683" s="170">
        <v>450357.4800000001</v>
      </c>
      <c r="AP683" s="170">
        <v>327417.05862260488</v>
      </c>
      <c r="AQ683" s="170">
        <v>348828.70785077766</v>
      </c>
      <c r="AR683" s="172">
        <v>21744.047850777628</v>
      </c>
      <c r="AS683" s="173">
        <v>6.6478347993383813E-2</v>
      </c>
      <c r="AT683" s="172">
        <v>43309.708081804391</v>
      </c>
      <c r="AU683" s="173">
        <v>0.14175782231073758</v>
      </c>
      <c r="AV683" s="172">
        <v>33341.977850777621</v>
      </c>
      <c r="AW683" s="173">
        <v>0.10568424811648217</v>
      </c>
      <c r="AX683" s="172">
        <v>332.39862260484369</v>
      </c>
      <c r="AY683" s="173">
        <v>1.0162464439782766E-3</v>
      </c>
      <c r="AZ683" s="172">
        <v>21898.058853631606</v>
      </c>
      <c r="BA683" s="173">
        <v>7.1674949414571393E-2</v>
      </c>
      <c r="BB683" s="172">
        <v>21411.649228172784</v>
      </c>
      <c r="BC683" s="173">
        <v>6.5395643459288361E-2</v>
      </c>
      <c r="BE683" s="169">
        <v>31551.13590744678</v>
      </c>
      <c r="BF683" s="169">
        <v>27475.758007613473</v>
      </c>
      <c r="BG683" s="169">
        <v>28833.048538476774</v>
      </c>
      <c r="BH683" s="169">
        <v>28833.048538476774</v>
      </c>
      <c r="BI683" s="169">
        <v>27411.439293060048</v>
      </c>
      <c r="BJ683" s="169">
        <v>28900.87355981307</v>
      </c>
      <c r="BK683" s="169">
        <v>30193.845376130797</v>
      </c>
      <c r="BL683" s="169">
        <v>28900.87355981307</v>
      </c>
      <c r="BM683" s="169">
        <v>28868.714202536343</v>
      </c>
      <c r="BN683" s="169">
        <v>30226.004733407528</v>
      </c>
      <c r="BO683" s="169">
        <v>28900.87355981307</v>
      </c>
      <c r="BP683" s="169">
        <v>28733.09257418993</v>
      </c>
      <c r="BQ683" s="174">
        <v>348828.70785077766</v>
      </c>
    </row>
    <row r="684" spans="2:96" x14ac:dyDescent="0.25">
      <c r="K684" s="165" t="s">
        <v>315</v>
      </c>
      <c r="N684" s="57" t="s">
        <v>1388</v>
      </c>
      <c r="V684" s="57" t="s">
        <v>390</v>
      </c>
      <c r="W684" s="57" t="s">
        <v>397</v>
      </c>
      <c r="X684" s="57">
        <v>101</v>
      </c>
      <c r="AB684" s="166" t="s">
        <v>378</v>
      </c>
      <c r="AC684" s="209">
        <v>3100110</v>
      </c>
      <c r="AD684" s="210" t="s">
        <v>1389</v>
      </c>
      <c r="AE684" s="169">
        <v>0</v>
      </c>
      <c r="AF684" s="38">
        <v>11489042.609999999</v>
      </c>
      <c r="AG684" s="38">
        <v>15607752.83</v>
      </c>
      <c r="AH684" s="170">
        <v>18096545.04233795</v>
      </c>
      <c r="AI684" s="171">
        <v>6498177.8899999997</v>
      </c>
      <c r="AJ684" s="172">
        <v>19494533.669999998</v>
      </c>
      <c r="AK684" s="151">
        <v>15835346.59</v>
      </c>
      <c r="AL684" s="172">
        <v>19002415.908</v>
      </c>
      <c r="AM684" s="211">
        <v>15103377.643252486</v>
      </c>
      <c r="AN684" s="171">
        <v>18828513.989085466</v>
      </c>
      <c r="AO684" s="170">
        <v>19130560.525714282</v>
      </c>
      <c r="AP684" s="170">
        <v>19478235.731693655</v>
      </c>
      <c r="AQ684" s="170">
        <v>20752027.490819503</v>
      </c>
      <c r="AR684" s="172">
        <v>1257493.8208195046</v>
      </c>
      <c r="AS684" s="173">
        <v>6.4504944930006358E-2</v>
      </c>
      <c r="AT684" s="172">
        <v>2655482.4484815523</v>
      </c>
      <c r="AU684" s="173">
        <v>0.14673974740862922</v>
      </c>
      <c r="AV684" s="172">
        <v>5144274.6608195025</v>
      </c>
      <c r="AW684" s="173">
        <v>0.3295973941188754</v>
      </c>
      <c r="AX684" s="172">
        <v>-16297.93830634281</v>
      </c>
      <c r="AY684" s="173">
        <v>-8.3602606670318022E-4</v>
      </c>
      <c r="AZ684" s="172">
        <v>1381690.6893557049</v>
      </c>
      <c r="BA684" s="173">
        <v>7.6351076192895218E-2</v>
      </c>
      <c r="BB684" s="172">
        <v>1273791.7591258474</v>
      </c>
      <c r="BC684" s="173">
        <v>6.5395643459290331E-2</v>
      </c>
      <c r="BE684" s="169">
        <v>1910568.816161735</v>
      </c>
      <c r="BF684" s="169">
        <v>1600673.3410763456</v>
      </c>
      <c r="BG684" s="169">
        <v>1679968.8257677529</v>
      </c>
      <c r="BH684" s="169">
        <v>1679968.8257677529</v>
      </c>
      <c r="BI684" s="169">
        <v>1599522.7830754351</v>
      </c>
      <c r="BJ684" s="169">
        <v>1753128.4047765268</v>
      </c>
      <c r="BK684" s="169">
        <v>1831273.3314679444</v>
      </c>
      <c r="BL684" s="169">
        <v>1753128.4047765268</v>
      </c>
      <c r="BM684" s="169">
        <v>1752553.1257760713</v>
      </c>
      <c r="BN684" s="169">
        <v>1831848.6104683999</v>
      </c>
      <c r="BO684" s="169">
        <v>1753128.4047765268</v>
      </c>
      <c r="BP684" s="169">
        <v>1606264.6169284845</v>
      </c>
      <c r="BQ684" s="174">
        <v>20752027.490819503</v>
      </c>
    </row>
    <row r="685" spans="2:96" x14ac:dyDescent="0.25">
      <c r="K685" s="165" t="s">
        <v>315</v>
      </c>
      <c r="N685" s="57" t="s">
        <v>1390</v>
      </c>
      <c r="V685" s="57" t="s">
        <v>390</v>
      </c>
      <c r="W685" s="57" t="s">
        <v>397</v>
      </c>
      <c r="X685" s="57">
        <v>101</v>
      </c>
      <c r="AB685" s="166" t="s">
        <v>378</v>
      </c>
      <c r="AC685" s="209">
        <v>3100113</v>
      </c>
      <c r="AD685" s="210" t="s">
        <v>1391</v>
      </c>
      <c r="AE685" s="169">
        <v>13007802.290000001</v>
      </c>
      <c r="AF685" s="38">
        <v>15477408.720000001</v>
      </c>
      <c r="AG685" s="38">
        <v>14686128.449999999</v>
      </c>
      <c r="AH685" s="170">
        <v>15442949.871360954</v>
      </c>
      <c r="AI685" s="171">
        <v>5799127.2700000005</v>
      </c>
      <c r="AJ685" s="172">
        <v>17397381.810000002</v>
      </c>
      <c r="AK685" s="151">
        <v>13981955.18</v>
      </c>
      <c r="AL685" s="172">
        <v>16778346.215999998</v>
      </c>
      <c r="AM685" s="211">
        <v>12888674.731661811</v>
      </c>
      <c r="AN685" s="171">
        <v>16536230.319699142</v>
      </c>
      <c r="AO685" s="170">
        <v>16782869.057142865</v>
      </c>
      <c r="AP685" s="170">
        <v>17380014.401325446</v>
      </c>
      <c r="AQ685" s="170">
        <v>18516591.626431849</v>
      </c>
      <c r="AR685" s="172">
        <v>1119209.8164318465</v>
      </c>
      <c r="AS685" s="173">
        <v>6.4332083336156101E-2</v>
      </c>
      <c r="AT685" s="172">
        <v>3073641.755070895</v>
      </c>
      <c r="AU685" s="173">
        <v>0.19903203602123856</v>
      </c>
      <c r="AV685" s="172">
        <v>3830463.1764318496</v>
      </c>
      <c r="AW685" s="173">
        <v>0.26082184896264132</v>
      </c>
      <c r="AX685" s="172">
        <v>-17367.408674556762</v>
      </c>
      <c r="AY685" s="173">
        <v>-9.9827714677009553E-4</v>
      </c>
      <c r="AZ685" s="172">
        <v>1937064.5299644917</v>
      </c>
      <c r="BA685" s="173">
        <v>0.12543358270927174</v>
      </c>
      <c r="BB685" s="172">
        <v>1136577.2251064032</v>
      </c>
      <c r="BC685" s="173">
        <v>6.5395643459289929E-2</v>
      </c>
      <c r="BE685" s="169">
        <v>1705520.3412303391</v>
      </c>
      <c r="BF685" s="169">
        <v>1427464.2701918751</v>
      </c>
      <c r="BG685" s="169">
        <v>1498175.3246821077</v>
      </c>
      <c r="BH685" s="169">
        <v>1498175.3246821077</v>
      </c>
      <c r="BI685" s="169">
        <v>1426464.1772381326</v>
      </c>
      <c r="BJ685" s="169">
        <v>1565098.3251991742</v>
      </c>
      <c r="BK685" s="169">
        <v>1634809.2867353307</v>
      </c>
      <c r="BL685" s="169">
        <v>1565098.3251991742</v>
      </c>
      <c r="BM685" s="169">
        <v>1564598.2787223028</v>
      </c>
      <c r="BN685" s="169">
        <v>1635309.3332122022</v>
      </c>
      <c r="BO685" s="169">
        <v>1565098.3251991742</v>
      </c>
      <c r="BP685" s="169">
        <v>1430780.314139927</v>
      </c>
      <c r="BQ685" s="174">
        <v>18516591.626431849</v>
      </c>
    </row>
    <row r="686" spans="2:96" x14ac:dyDescent="0.25">
      <c r="K686" s="165" t="s">
        <v>315</v>
      </c>
      <c r="N686" s="57" t="s">
        <v>1392</v>
      </c>
      <c r="V686" s="57" t="s">
        <v>390</v>
      </c>
      <c r="W686" s="57" t="s">
        <v>397</v>
      </c>
      <c r="X686" s="57">
        <v>101</v>
      </c>
      <c r="AB686" s="166" t="s">
        <v>378</v>
      </c>
      <c r="AC686" s="209">
        <v>3100114</v>
      </c>
      <c r="AD686" s="210" t="s">
        <v>1393</v>
      </c>
      <c r="AE686" s="169">
        <v>10022407.65</v>
      </c>
      <c r="AF686" s="38">
        <v>10067136.949999999</v>
      </c>
      <c r="AG686" s="38">
        <v>7705996.9100000001</v>
      </c>
      <c r="AH686" s="170">
        <v>9788546.6743743401</v>
      </c>
      <c r="AI686" s="171">
        <v>2823895.98</v>
      </c>
      <c r="AJ686" s="172">
        <v>8471687.9399999995</v>
      </c>
      <c r="AK686" s="151">
        <v>7405700.4099999992</v>
      </c>
      <c r="AL686" s="172">
        <v>8886840.4919999987</v>
      </c>
      <c r="AM686" s="211">
        <v>8169522.9398184456</v>
      </c>
      <c r="AN686" s="171">
        <v>9024724.1445558928</v>
      </c>
      <c r="AO686" s="170">
        <v>8373790.2857142854</v>
      </c>
      <c r="AP686" s="170">
        <v>8544637.5752011202</v>
      </c>
      <c r="AQ686" s="170">
        <v>9103419.647557823</v>
      </c>
      <c r="AR686" s="172">
        <v>631731.70755782351</v>
      </c>
      <c r="AS686" s="173">
        <v>7.4569756585937647E-2</v>
      </c>
      <c r="AT686" s="172">
        <v>-685127.02681651711</v>
      </c>
      <c r="AU686" s="173">
        <v>-6.9992722066711574E-2</v>
      </c>
      <c r="AV686" s="172">
        <v>1397422.7375578228</v>
      </c>
      <c r="AW686" s="173">
        <v>0.18134223954131107</v>
      </c>
      <c r="AX686" s="172">
        <v>72949.635201120749</v>
      </c>
      <c r="AY686" s="173">
        <v>8.6109917784720422E-3</v>
      </c>
      <c r="AZ686" s="172">
        <v>-1243909.0991732199</v>
      </c>
      <c r="BA686" s="173">
        <v>-0.12707801684489872</v>
      </c>
      <c r="BB686" s="172">
        <v>558782.07235670276</v>
      </c>
      <c r="BC686" s="173">
        <v>6.5395643459289776E-2</v>
      </c>
      <c r="BE686" s="169">
        <v>833331.53442559228</v>
      </c>
      <c r="BF686" s="169">
        <v>707165.46192899754</v>
      </c>
      <c r="BG686" s="169">
        <v>742258.40574422397</v>
      </c>
      <c r="BH686" s="169">
        <v>742258.40574422397</v>
      </c>
      <c r="BI686" s="169">
        <v>706631.81477911724</v>
      </c>
      <c r="BJ686" s="169">
        <v>763679.29394263669</v>
      </c>
      <c r="BK686" s="169">
        <v>798238.59060824511</v>
      </c>
      <c r="BL686" s="169">
        <v>763679.29394263669</v>
      </c>
      <c r="BM686" s="169">
        <v>763412.4703676966</v>
      </c>
      <c r="BN686" s="169">
        <v>798505.41418318544</v>
      </c>
      <c r="BO686" s="169">
        <v>763679.29394263669</v>
      </c>
      <c r="BP686" s="169">
        <v>720579.66794863041</v>
      </c>
      <c r="BQ686" s="174">
        <v>9103419.6475578211</v>
      </c>
    </row>
    <row r="687" spans="2:96" x14ac:dyDescent="0.25">
      <c r="K687" s="165" t="s">
        <v>315</v>
      </c>
      <c r="N687" s="57" t="s">
        <v>1394</v>
      </c>
      <c r="V687" s="57" t="s">
        <v>390</v>
      </c>
      <c r="W687" s="57" t="s">
        <v>397</v>
      </c>
      <c r="X687" s="57">
        <v>101</v>
      </c>
      <c r="AB687" s="166" t="s">
        <v>378</v>
      </c>
      <c r="AC687" s="209">
        <v>3100115</v>
      </c>
      <c r="AD687" s="210" t="s">
        <v>1395</v>
      </c>
      <c r="AE687" s="169">
        <v>78931316.929999992</v>
      </c>
      <c r="AF687" s="38">
        <v>42170892.93</v>
      </c>
      <c r="AG687" s="38">
        <v>33271517.550000001</v>
      </c>
      <c r="AH687" s="170">
        <v>38925422.573657319</v>
      </c>
      <c r="AI687" s="171">
        <v>12491261.800000001</v>
      </c>
      <c r="AJ687" s="172">
        <v>37473785.400000006</v>
      </c>
      <c r="AK687" s="151">
        <v>32238750.279999997</v>
      </c>
      <c r="AL687" s="172">
        <v>38686500.335999995</v>
      </c>
      <c r="AM687" s="211">
        <v>32489606.406290013</v>
      </c>
      <c r="AN687" s="171">
        <v>38674566.447367303</v>
      </c>
      <c r="AO687" s="170">
        <v>36742995.90857143</v>
      </c>
      <c r="AP687" s="170">
        <v>37102697.015567936</v>
      </c>
      <c r="AQ687" s="170">
        <v>39529051.760976084</v>
      </c>
      <c r="AR687" s="172">
        <v>2055266.3609760776</v>
      </c>
      <c r="AS687" s="173">
        <v>5.4845442995360628E-2</v>
      </c>
      <c r="AT687" s="172">
        <v>603629.18731876463</v>
      </c>
      <c r="AU687" s="173">
        <v>1.5507325223677062E-2</v>
      </c>
      <c r="AV687" s="172">
        <v>6257534.2109760828</v>
      </c>
      <c r="AW687" s="173">
        <v>0.18807480607316279</v>
      </c>
      <c r="AX687" s="172">
        <v>-371088.38443206996</v>
      </c>
      <c r="AY687" s="173">
        <v>-9.9026127323681018E-3</v>
      </c>
      <c r="AZ687" s="172">
        <v>-1822725.5580893829</v>
      </c>
      <c r="BA687" s="173">
        <v>-4.6826095584198174E-2</v>
      </c>
      <c r="BB687" s="172">
        <v>2426354.7454081476</v>
      </c>
      <c r="BC687" s="173">
        <v>6.5395643459290095E-2</v>
      </c>
      <c r="BE687" s="169">
        <v>3655843.9333717125</v>
      </c>
      <c r="BF687" s="169">
        <v>3032061.7758044177</v>
      </c>
      <c r="BG687" s="169">
        <v>3182223.4670974454</v>
      </c>
      <c r="BH687" s="169">
        <v>3182223.4670974454</v>
      </c>
      <c r="BI687" s="169">
        <v>3030601.0698714168</v>
      </c>
      <c r="BJ687" s="169">
        <v>3356981.256660278</v>
      </c>
      <c r="BK687" s="169">
        <v>3505682.2420571726</v>
      </c>
      <c r="BL687" s="169">
        <v>3356981.256660278</v>
      </c>
      <c r="BM687" s="169">
        <v>3356250.903693777</v>
      </c>
      <c r="BN687" s="169">
        <v>3506412.5950236735</v>
      </c>
      <c r="BO687" s="169">
        <v>3356981.256660278</v>
      </c>
      <c r="BP687" s="169">
        <v>3006808.5369781815</v>
      </c>
      <c r="BQ687" s="174">
        <v>39529051.760976076</v>
      </c>
    </row>
    <row r="688" spans="2:96" x14ac:dyDescent="0.25">
      <c r="K688" s="165" t="s">
        <v>315</v>
      </c>
      <c r="N688" s="57" t="s">
        <v>1396</v>
      </c>
      <c r="V688" s="57" t="s">
        <v>390</v>
      </c>
      <c r="W688" s="57" t="s">
        <v>397</v>
      </c>
      <c r="X688" s="57">
        <v>101</v>
      </c>
      <c r="AB688" s="166" t="s">
        <v>378</v>
      </c>
      <c r="AC688" s="209">
        <v>3100120</v>
      </c>
      <c r="AD688" s="210" t="s">
        <v>1397</v>
      </c>
      <c r="AE688" s="169">
        <v>17794817.390000001</v>
      </c>
      <c r="AF688" s="38">
        <v>15441797.52</v>
      </c>
      <c r="AG688" s="38">
        <v>11643267.98</v>
      </c>
      <c r="AH688" s="170">
        <v>15793651.120826645</v>
      </c>
      <c r="AI688" s="171">
        <v>3717064.66</v>
      </c>
      <c r="AJ688" s="172">
        <v>11151193.98</v>
      </c>
      <c r="AK688" s="151">
        <v>10048499.529999999</v>
      </c>
      <c r="AL688" s="172">
        <v>12058199.436000001</v>
      </c>
      <c r="AM688" s="211">
        <v>13183080.519588487</v>
      </c>
      <c r="AN688" s="171">
        <v>12659070.131238157</v>
      </c>
      <c r="AO688" s="170">
        <v>11730696.480000008</v>
      </c>
      <c r="AP688" s="170">
        <v>10998377.578029612</v>
      </c>
      <c r="AQ688" s="170">
        <v>11717623.55675308</v>
      </c>
      <c r="AR688" s="172">
        <v>566429.57675307989</v>
      </c>
      <c r="AS688" s="173">
        <v>5.0795419554981132E-2</v>
      </c>
      <c r="AT688" s="172">
        <v>-4076027.5640735645</v>
      </c>
      <c r="AU688" s="173">
        <v>-0.25808013187644885</v>
      </c>
      <c r="AV688" s="172">
        <v>74355.576753079891</v>
      </c>
      <c r="AW688" s="173">
        <v>6.3861432100337078E-3</v>
      </c>
      <c r="AX688" s="172">
        <v>-152816.40197038837</v>
      </c>
      <c r="AY688" s="173">
        <v>-1.3704039427927552E-2</v>
      </c>
      <c r="AZ688" s="172">
        <v>-4795273.5427970327</v>
      </c>
      <c r="BA688" s="173">
        <v>-0.30362032858087135</v>
      </c>
      <c r="BB688" s="172">
        <v>719245.97872346826</v>
      </c>
      <c r="BC688" s="173">
        <v>6.5395643459289485E-2</v>
      </c>
      <c r="BE688" s="169">
        <v>1073244.3590435605</v>
      </c>
      <c r="BF688" s="169">
        <v>909786.0010852085</v>
      </c>
      <c r="BG688" s="169">
        <v>955033.16966610972</v>
      </c>
      <c r="BH688" s="169">
        <v>955033.16966610972</v>
      </c>
      <c r="BI688" s="169">
        <v>909507.1064910104</v>
      </c>
      <c r="BJ688" s="169">
        <v>983028.91647430451</v>
      </c>
      <c r="BK688" s="169">
        <v>1027997.1904610584</v>
      </c>
      <c r="BL688" s="169">
        <v>983028.91647430451</v>
      </c>
      <c r="BM688" s="169">
        <v>982889.46917720546</v>
      </c>
      <c r="BN688" s="169">
        <v>1028136.6377581576</v>
      </c>
      <c r="BO688" s="169">
        <v>983028.91647430451</v>
      </c>
      <c r="BP688" s="169">
        <v>926909.70398174599</v>
      </c>
      <c r="BQ688" s="174">
        <v>11717623.55675308</v>
      </c>
    </row>
    <row r="689" spans="2:69" x14ac:dyDescent="0.25">
      <c r="K689" s="165" t="s">
        <v>315</v>
      </c>
      <c r="N689" s="57" t="s">
        <v>1398</v>
      </c>
      <c r="V689" s="57" t="s">
        <v>390</v>
      </c>
      <c r="W689" s="57" t="s">
        <v>397</v>
      </c>
      <c r="X689" s="57">
        <v>101</v>
      </c>
      <c r="AB689" s="166" t="s">
        <v>378</v>
      </c>
      <c r="AC689" s="209">
        <v>3100125</v>
      </c>
      <c r="AD689" s="210" t="s">
        <v>1399</v>
      </c>
      <c r="AE689" s="169">
        <v>0</v>
      </c>
      <c r="AF689" s="38">
        <v>393307.7</v>
      </c>
      <c r="AG689" s="38">
        <v>293775.55</v>
      </c>
      <c r="AH689" s="170">
        <v>337206.64976095845</v>
      </c>
      <c r="AI689" s="171">
        <v>152436.4</v>
      </c>
      <c r="AJ689" s="172">
        <v>457309.19999999995</v>
      </c>
      <c r="AK689" s="151">
        <v>344610.65</v>
      </c>
      <c r="AL689" s="172">
        <v>413532.78</v>
      </c>
      <c r="AM689" s="211">
        <v>281453.41801504086</v>
      </c>
      <c r="AN689" s="171">
        <v>400363.88174591761</v>
      </c>
      <c r="AO689" s="170">
        <v>403949.62285714236</v>
      </c>
      <c r="AP689" s="170">
        <v>455959.81585231761</v>
      </c>
      <c r="AQ689" s="170">
        <v>485777.60140155919</v>
      </c>
      <c r="AR689" s="172">
        <v>28468.40140155924</v>
      </c>
      <c r="AS689" s="173">
        <v>6.2251976128097235E-2</v>
      </c>
      <c r="AT689" s="172">
        <v>148570.95164060075</v>
      </c>
      <c r="AU689" s="173">
        <v>0.44059318446395057</v>
      </c>
      <c r="AV689" s="172">
        <v>192002.05140155921</v>
      </c>
      <c r="AW689" s="173">
        <v>0.65356715833417456</v>
      </c>
      <c r="AX689" s="172">
        <v>-1349.3841476823436</v>
      </c>
      <c r="AY689" s="173">
        <v>-2.9507041355877899E-3</v>
      </c>
      <c r="AZ689" s="172">
        <v>118753.16609135916</v>
      </c>
      <c r="BA689" s="173">
        <v>0.35216733174017117</v>
      </c>
      <c r="BB689" s="172">
        <v>29817.785549241584</v>
      </c>
      <c r="BC689" s="173">
        <v>6.5395643459289776E-2</v>
      </c>
      <c r="BE689" s="169">
        <v>43939.509291734634</v>
      </c>
      <c r="BF689" s="169">
        <v>38279.825575472285</v>
      </c>
      <c r="BG689" s="169">
        <v>40182.061122735468</v>
      </c>
      <c r="BH689" s="169">
        <v>40182.061122735468</v>
      </c>
      <c r="BI689" s="169">
        <v>38232.802649706333</v>
      </c>
      <c r="BJ689" s="169">
        <v>40182.061122735468</v>
      </c>
      <c r="BK689" s="169">
        <v>42037.273744265738</v>
      </c>
      <c r="BL689" s="169">
        <v>40182.061122735468</v>
      </c>
      <c r="BM689" s="169">
        <v>40158.549659852477</v>
      </c>
      <c r="BN689" s="169">
        <v>42060.785207148721</v>
      </c>
      <c r="BO689" s="169">
        <v>40182.061122735468</v>
      </c>
      <c r="BP689" s="169">
        <v>40158.549659701646</v>
      </c>
      <c r="BQ689" s="174">
        <v>485777.60140155919</v>
      </c>
    </row>
    <row r="690" spans="2:69" x14ac:dyDescent="0.25">
      <c r="K690" s="165" t="s">
        <v>315</v>
      </c>
      <c r="N690" s="57" t="s">
        <v>1400</v>
      </c>
      <c r="V690" s="57" t="s">
        <v>390</v>
      </c>
      <c r="W690" s="57" t="s">
        <v>397</v>
      </c>
      <c r="X690" s="57">
        <v>101</v>
      </c>
      <c r="AB690" s="166" t="s">
        <v>378</v>
      </c>
      <c r="AC690" s="209">
        <v>3100130</v>
      </c>
      <c r="AD690" s="210" t="s">
        <v>1401</v>
      </c>
      <c r="AE690" s="169">
        <v>6266163.9199999999</v>
      </c>
      <c r="AF690" s="38">
        <v>5919941.1799999997</v>
      </c>
      <c r="AG690" s="38">
        <v>7291673.5200000005</v>
      </c>
      <c r="AH690" s="170">
        <v>7471507.0511568356</v>
      </c>
      <c r="AI690" s="171">
        <v>3082698.39</v>
      </c>
      <c r="AJ690" s="172">
        <v>9248095.1699999999</v>
      </c>
      <c r="AK690" s="151">
        <v>7279221.5299999993</v>
      </c>
      <c r="AL690" s="172">
        <v>8735065.8359999992</v>
      </c>
      <c r="AM690" s="211">
        <v>6236063.8813937167</v>
      </c>
      <c r="AN690" s="171">
        <v>8514664.6997631192</v>
      </c>
      <c r="AO690" s="170">
        <v>8791319.9828571472</v>
      </c>
      <c r="AP690" s="170">
        <v>9085917.8532900922</v>
      </c>
      <c r="AQ690" s="170">
        <v>9680097.2977242451</v>
      </c>
      <c r="AR690" s="172">
        <v>432002.12772424519</v>
      </c>
      <c r="AS690" s="173">
        <v>4.6712552129180261E-2</v>
      </c>
      <c r="AT690" s="172">
        <v>2208590.2465674095</v>
      </c>
      <c r="AU690" s="173">
        <v>0.29560170812198416</v>
      </c>
      <c r="AV690" s="172">
        <v>2388423.7777242446</v>
      </c>
      <c r="AW690" s="173">
        <v>0.32755495308081822</v>
      </c>
      <c r="AX690" s="172">
        <v>-162177.31670990773</v>
      </c>
      <c r="AY690" s="173">
        <v>-1.7536294093944509E-2</v>
      </c>
      <c r="AZ690" s="172">
        <v>1614410.8021332566</v>
      </c>
      <c r="BA690" s="173">
        <v>0.21607565797362027</v>
      </c>
      <c r="BB690" s="172">
        <v>594179.44443415292</v>
      </c>
      <c r="BC690" s="173">
        <v>6.539564345928961E-2</v>
      </c>
      <c r="BE690" s="169">
        <v>894959.93774644262</v>
      </c>
      <c r="BF690" s="169">
        <v>742787.64014527656</v>
      </c>
      <c r="BG690" s="169">
        <v>779555.51396029454</v>
      </c>
      <c r="BH690" s="169">
        <v>779555.51396029454</v>
      </c>
      <c r="BI690" s="169">
        <v>742343.90719065245</v>
      </c>
      <c r="BJ690" s="169">
        <v>821867.92306950653</v>
      </c>
      <c r="BK690" s="169">
        <v>858192.06393152243</v>
      </c>
      <c r="BL690" s="169">
        <v>821867.92306950653</v>
      </c>
      <c r="BM690" s="169">
        <v>821646.05659219436</v>
      </c>
      <c r="BN690" s="169">
        <v>858413.93040883471</v>
      </c>
      <c r="BO690" s="169">
        <v>821867.92306950653</v>
      </c>
      <c r="BP690" s="169">
        <v>737038.96458021435</v>
      </c>
      <c r="BQ690" s="174">
        <v>9680097.2977242451</v>
      </c>
    </row>
    <row r="691" spans="2:69" x14ac:dyDescent="0.25">
      <c r="K691" s="165" t="s">
        <v>315</v>
      </c>
      <c r="N691" s="57" t="s">
        <v>1402</v>
      </c>
      <c r="V691" s="57" t="s">
        <v>390</v>
      </c>
      <c r="W691" s="57" t="s">
        <v>397</v>
      </c>
      <c r="X691" s="57">
        <v>101</v>
      </c>
      <c r="AB691" s="166" t="s">
        <v>378</v>
      </c>
      <c r="AC691" s="209">
        <v>3100131</v>
      </c>
      <c r="AD691" s="210" t="s">
        <v>1403</v>
      </c>
      <c r="AE691" s="169">
        <v>0</v>
      </c>
      <c r="AF691" s="38">
        <v>28296750.5</v>
      </c>
      <c r="AG691" s="38">
        <v>42826963.759999998</v>
      </c>
      <c r="AH691" s="170">
        <v>42310253.752205327</v>
      </c>
      <c r="AI691" s="171">
        <v>15027909.74</v>
      </c>
      <c r="AJ691" s="172">
        <v>45083729.219999999</v>
      </c>
      <c r="AK691" s="151">
        <v>39929375.410000004</v>
      </c>
      <c r="AL691" s="172">
        <v>47915250.491999999</v>
      </c>
      <c r="AM691" s="211">
        <v>35314801.171267092</v>
      </c>
      <c r="AN691" s="171">
        <v>46924827.990938239</v>
      </c>
      <c r="AO691" s="170">
        <v>45170650.32</v>
      </c>
      <c r="AP691" s="170">
        <v>45080011.244305924</v>
      </c>
      <c r="AQ691" s="170">
        <v>48028047.586779311</v>
      </c>
      <c r="AR691" s="172">
        <v>2944318.3667793125</v>
      </c>
      <c r="AS691" s="173">
        <v>6.5307782158206137E-2</v>
      </c>
      <c r="AT691" s="172">
        <v>5717793.8345739841</v>
      </c>
      <c r="AU691" s="173">
        <v>0.13513967247894271</v>
      </c>
      <c r="AV691" s="172">
        <v>5201083.8267793134</v>
      </c>
      <c r="AW691" s="173">
        <v>0.12144414103054112</v>
      </c>
      <c r="AX691" s="172">
        <v>-3717.9756940752268</v>
      </c>
      <c r="AY691" s="173">
        <v>-8.246823761921323E-5</v>
      </c>
      <c r="AZ691" s="172">
        <v>2769757.4921005964</v>
      </c>
      <c r="BA691" s="173">
        <v>6.546303192417581E-2</v>
      </c>
      <c r="BB691" s="172">
        <v>2948036.3424733877</v>
      </c>
      <c r="BC691" s="173">
        <v>6.5395643459289415E-2</v>
      </c>
      <c r="BE691" s="169">
        <v>4433113.027093485</v>
      </c>
      <c r="BF691" s="169">
        <v>3693164.7844853955</v>
      </c>
      <c r="BG691" s="169">
        <v>3876218.5630466021</v>
      </c>
      <c r="BH691" s="169">
        <v>3876218.5630466021</v>
      </c>
      <c r="BI691" s="169">
        <v>3691487.9834012389</v>
      </c>
      <c r="BJ691" s="169">
        <v>4068682.2709907973</v>
      </c>
      <c r="BK691" s="169">
        <v>4250059.2485052105</v>
      </c>
      <c r="BL691" s="169">
        <v>4068682.2709907973</v>
      </c>
      <c r="BM691" s="169">
        <v>4067843.8704487188</v>
      </c>
      <c r="BN691" s="169">
        <v>4250897.649047289</v>
      </c>
      <c r="BO691" s="169">
        <v>4068682.2709907973</v>
      </c>
      <c r="BP691" s="169">
        <v>3682997.0847323802</v>
      </c>
      <c r="BQ691" s="174">
        <v>48028047.586779319</v>
      </c>
    </row>
    <row r="692" spans="2:69" x14ac:dyDescent="0.25">
      <c r="K692" s="165" t="s">
        <v>315</v>
      </c>
      <c r="N692" s="57" t="s">
        <v>1404</v>
      </c>
      <c r="V692" s="57" t="s">
        <v>390</v>
      </c>
      <c r="W692" s="57" t="s">
        <v>397</v>
      </c>
      <c r="X692" s="57">
        <v>101</v>
      </c>
      <c r="AB692" s="166" t="s">
        <v>378</v>
      </c>
      <c r="AC692" s="209">
        <v>3100135</v>
      </c>
      <c r="AD692" s="210" t="s">
        <v>1405</v>
      </c>
      <c r="AE692" s="169">
        <v>4461581.92</v>
      </c>
      <c r="AF692" s="38">
        <v>4208113.08</v>
      </c>
      <c r="AG692" s="38">
        <v>4910122.9899999993</v>
      </c>
      <c r="AH692" s="170">
        <v>5044299.4538929835</v>
      </c>
      <c r="AI692" s="171">
        <v>1710784.33</v>
      </c>
      <c r="AJ692" s="172">
        <v>5132352.99</v>
      </c>
      <c r="AK692" s="151">
        <v>4155923.83</v>
      </c>
      <c r="AL692" s="172">
        <v>4987108.5960000008</v>
      </c>
      <c r="AM692" s="211">
        <v>4210140.246319198</v>
      </c>
      <c r="AN692" s="171">
        <v>4990083.0375737855</v>
      </c>
      <c r="AO692" s="170">
        <v>5103816.2057142891</v>
      </c>
      <c r="AP692" s="170">
        <v>5134439.3790655266</v>
      </c>
      <c r="AQ692" s="170">
        <v>5470209.3460622327</v>
      </c>
      <c r="AR692" s="172">
        <v>337856.35606223252</v>
      </c>
      <c r="AS692" s="173">
        <v>6.582874496756555E-2</v>
      </c>
      <c r="AT692" s="172">
        <v>425909.89216924924</v>
      </c>
      <c r="AU692" s="173">
        <v>8.4433903272841865E-2</v>
      </c>
      <c r="AV692" s="172">
        <v>560086.35606223345</v>
      </c>
      <c r="AW692" s="173">
        <v>0.11406768368183656</v>
      </c>
      <c r="AX692" s="172">
        <v>2086.3890655264258</v>
      </c>
      <c r="AY692" s="173">
        <v>4.0651706334143351E-4</v>
      </c>
      <c r="AZ692" s="172">
        <v>90139.925172543153</v>
      </c>
      <c r="BA692" s="173">
        <v>1.786966178286201E-2</v>
      </c>
      <c r="BB692" s="172">
        <v>335769.96699670609</v>
      </c>
      <c r="BC692" s="173">
        <v>6.5395643459289721E-2</v>
      </c>
      <c r="BE692" s="169">
        <v>494816.21428548824</v>
      </c>
      <c r="BF692" s="169">
        <v>431043.12025630212</v>
      </c>
      <c r="BG692" s="169">
        <v>452469.0799817018</v>
      </c>
      <c r="BH692" s="169">
        <v>452469.0799817018</v>
      </c>
      <c r="BI692" s="169">
        <v>430538.33510749083</v>
      </c>
      <c r="BJ692" s="169">
        <v>452469.0799817018</v>
      </c>
      <c r="BK692" s="169">
        <v>473390.25455863785</v>
      </c>
      <c r="BL692" s="169">
        <v>452469.0799817018</v>
      </c>
      <c r="BM692" s="169">
        <v>452216.68740729603</v>
      </c>
      <c r="BN692" s="169">
        <v>473642.64713304362</v>
      </c>
      <c r="BO692" s="169">
        <v>452469.0799817018</v>
      </c>
      <c r="BP692" s="169">
        <v>452216.68740546529</v>
      </c>
      <c r="BQ692" s="174">
        <v>5470209.3460622327</v>
      </c>
    </row>
    <row r="693" spans="2:69" x14ac:dyDescent="0.25">
      <c r="K693" s="165" t="s">
        <v>315</v>
      </c>
      <c r="N693" s="57" t="s">
        <v>1406</v>
      </c>
      <c r="V693" s="57" t="s">
        <v>390</v>
      </c>
      <c r="W693" s="57" t="s">
        <v>397</v>
      </c>
      <c r="X693" s="57">
        <v>101</v>
      </c>
      <c r="AB693" s="166" t="s">
        <v>378</v>
      </c>
      <c r="AC693" s="209">
        <v>3100140</v>
      </c>
      <c r="AD693" s="210" t="s">
        <v>1407</v>
      </c>
      <c r="AE693" s="169">
        <v>12131982.380000001</v>
      </c>
      <c r="AF693" s="38">
        <v>6783880.3200000003</v>
      </c>
      <c r="AG693" s="38">
        <v>8368944.0800000001</v>
      </c>
      <c r="AH693" s="170">
        <v>8951696.9150669388</v>
      </c>
      <c r="AI693" s="171">
        <v>3330091.19</v>
      </c>
      <c r="AJ693" s="172">
        <v>9990273.5700000003</v>
      </c>
      <c r="AK693" s="151">
        <v>7212616.9799999995</v>
      </c>
      <c r="AL693" s="172">
        <v>8655140.3760000002</v>
      </c>
      <c r="AM693" s="211">
        <v>7471208.406351692</v>
      </c>
      <c r="AN693" s="171">
        <v>8693105.4887152463</v>
      </c>
      <c r="AO693" s="170">
        <v>8727785.8799999971</v>
      </c>
      <c r="AP693" s="170">
        <v>10074316.914785948</v>
      </c>
      <c r="AQ693" s="170">
        <v>10733133.35184118</v>
      </c>
      <c r="AR693" s="172">
        <v>742859.78184117936</v>
      </c>
      <c r="AS693" s="173">
        <v>7.4358302266309143E-2</v>
      </c>
      <c r="AT693" s="172">
        <v>1781436.4367742408</v>
      </c>
      <c r="AU693" s="173">
        <v>0.19900544597034311</v>
      </c>
      <c r="AV693" s="172">
        <v>2364189.2718411796</v>
      </c>
      <c r="AW693" s="173">
        <v>0.28249552742156447</v>
      </c>
      <c r="AX693" s="172">
        <v>84043.344785947353</v>
      </c>
      <c r="AY693" s="173">
        <v>8.4125168542253798E-3</v>
      </c>
      <c r="AZ693" s="172">
        <v>1122619.9997190088</v>
      </c>
      <c r="BA693" s="173">
        <v>0.12540862479710241</v>
      </c>
      <c r="BB693" s="172">
        <v>658816.437055232</v>
      </c>
      <c r="BC693" s="173">
        <v>6.5395643459289582E-2</v>
      </c>
      <c r="BE693" s="169">
        <v>972963.19791694649</v>
      </c>
      <c r="BF693" s="169">
        <v>843685.84412228456</v>
      </c>
      <c r="BG693" s="169">
        <v>885657.48885841982</v>
      </c>
      <c r="BH693" s="169">
        <v>885657.48885841982</v>
      </c>
      <c r="BI693" s="169">
        <v>842936.54010596056</v>
      </c>
      <c r="BJ693" s="169">
        <v>889769.21245700994</v>
      </c>
      <c r="BK693" s="169">
        <v>930991.55317707418</v>
      </c>
      <c r="BL693" s="169">
        <v>889769.21245700994</v>
      </c>
      <c r="BM693" s="169">
        <v>889394.56044884771</v>
      </c>
      <c r="BN693" s="169">
        <v>931366.20518523641</v>
      </c>
      <c r="BO693" s="169">
        <v>889769.21245700994</v>
      </c>
      <c r="BP693" s="169">
        <v>881172.83579695912</v>
      </c>
      <c r="BQ693" s="174">
        <v>10733133.35184118</v>
      </c>
    </row>
    <row r="694" spans="2:69" x14ac:dyDescent="0.25">
      <c r="K694" s="165" t="s">
        <v>315</v>
      </c>
      <c r="N694" s="57" t="s">
        <v>1408</v>
      </c>
      <c r="V694" s="57" t="s">
        <v>390</v>
      </c>
      <c r="W694" s="57" t="s">
        <v>397</v>
      </c>
      <c r="X694" s="57">
        <v>101</v>
      </c>
      <c r="AB694" s="166" t="s">
        <v>378</v>
      </c>
      <c r="AC694" s="209">
        <v>3100146</v>
      </c>
      <c r="AD694" s="210" t="s">
        <v>1409</v>
      </c>
      <c r="AE694" s="169">
        <v>0</v>
      </c>
      <c r="AF694" s="38">
        <v>4.5499999999999998E-13</v>
      </c>
      <c r="AG694" s="38">
        <v>0</v>
      </c>
      <c r="AH694" s="170">
        <v>0</v>
      </c>
      <c r="AI694" s="171">
        <v>0</v>
      </c>
      <c r="AJ694" s="172">
        <v>0</v>
      </c>
      <c r="AK694" s="151">
        <v>0</v>
      </c>
      <c r="AL694" s="172">
        <v>0</v>
      </c>
      <c r="AM694" s="211">
        <v>0</v>
      </c>
      <c r="AN694" s="171">
        <v>0</v>
      </c>
      <c r="AO694" s="170">
        <v>0</v>
      </c>
      <c r="AP694" s="170">
        <v>0</v>
      </c>
      <c r="AQ694" s="170">
        <v>0</v>
      </c>
      <c r="AR694" s="172">
        <v>0</v>
      </c>
      <c r="AS694" s="173">
        <v>0</v>
      </c>
      <c r="AT694" s="172">
        <v>0</v>
      </c>
      <c r="AU694" s="173">
        <v>0</v>
      </c>
      <c r="AV694" s="172">
        <v>0</v>
      </c>
      <c r="AW694" s="173">
        <v>0</v>
      </c>
      <c r="AX694" s="172">
        <v>0</v>
      </c>
      <c r="AY694" s="173">
        <v>0</v>
      </c>
      <c r="AZ694" s="172">
        <v>0</v>
      </c>
      <c r="BA694" s="173">
        <v>0</v>
      </c>
      <c r="BB694" s="172">
        <v>0</v>
      </c>
      <c r="BC694" s="173">
        <v>0</v>
      </c>
      <c r="BE694" s="169">
        <v>0</v>
      </c>
      <c r="BF694" s="169">
        <v>0</v>
      </c>
      <c r="BG694" s="169">
        <v>0</v>
      </c>
      <c r="BH694" s="169">
        <v>0</v>
      </c>
      <c r="BI694" s="169">
        <v>0</v>
      </c>
      <c r="BJ694" s="169">
        <v>0</v>
      </c>
      <c r="BK694" s="169">
        <v>0</v>
      </c>
      <c r="BL694" s="169">
        <v>0</v>
      </c>
      <c r="BM694" s="169">
        <v>0</v>
      </c>
      <c r="BN694" s="169">
        <v>0</v>
      </c>
      <c r="BO694" s="169">
        <v>0</v>
      </c>
      <c r="BP694" s="169">
        <v>0</v>
      </c>
      <c r="BQ694" s="174">
        <v>0</v>
      </c>
    </row>
    <row r="695" spans="2:69" x14ac:dyDescent="0.25">
      <c r="K695" s="165" t="s">
        <v>315</v>
      </c>
      <c r="N695" s="57" t="s">
        <v>1410</v>
      </c>
      <c r="V695" s="57" t="s">
        <v>390</v>
      </c>
      <c r="W695" s="57" t="s">
        <v>397</v>
      </c>
      <c r="X695" s="57">
        <v>101</v>
      </c>
      <c r="AB695" s="166" t="s">
        <v>378</v>
      </c>
      <c r="AC695" s="209">
        <v>3100147</v>
      </c>
      <c r="AD695" s="210" t="s">
        <v>1411</v>
      </c>
      <c r="AE695" s="169">
        <v>110131.28</v>
      </c>
      <c r="AF695" s="38">
        <v>985873.12</v>
      </c>
      <c r="AG695" s="38">
        <v>1280686.68</v>
      </c>
      <c r="AH695" s="170">
        <v>1538955.2764344572</v>
      </c>
      <c r="AI695" s="171">
        <v>-174718.16999999998</v>
      </c>
      <c r="AJ695" s="172">
        <v>-524154.50999999995</v>
      </c>
      <c r="AK695" s="151">
        <v>-182587.35999999996</v>
      </c>
      <c r="AL695" s="172">
        <v>-219104.83199999997</v>
      </c>
      <c r="AM695" s="211">
        <v>1284493.3735298908</v>
      </c>
      <c r="AN695" s="171">
        <v>71874.54290456642</v>
      </c>
      <c r="AO695" s="170">
        <v>-183832.90285714282</v>
      </c>
      <c r="AP695" s="170">
        <v>-517800.73440209823</v>
      </c>
      <c r="AQ695" s="170">
        <v>-551662.64661201718</v>
      </c>
      <c r="AR695" s="172">
        <v>-27508.136612017232</v>
      </c>
      <c r="AS695" s="173">
        <v>-5.24809690410128E-2</v>
      </c>
      <c r="AT695" s="172">
        <v>-2090617.9230464743</v>
      </c>
      <c r="AU695" s="173">
        <v>-1.3584656780216133</v>
      </c>
      <c r="AV695" s="172">
        <v>-1832349.3266120171</v>
      </c>
      <c r="AW695" s="173">
        <v>-1.4307553558783146</v>
      </c>
      <c r="AX695" s="172">
        <v>6353.7755979017238</v>
      </c>
      <c r="AY695" s="173">
        <v>1.2121951593818632E-2</v>
      </c>
      <c r="AZ695" s="172">
        <v>-2056756.0108365554</v>
      </c>
      <c r="BA695" s="173">
        <v>-1.3364624965592045</v>
      </c>
      <c r="BB695" s="172">
        <v>-33861.912209918955</v>
      </c>
      <c r="BC695" s="173">
        <v>-6.5395643459291594E-2</v>
      </c>
      <c r="BE695" s="169">
        <v>-49953.70422087131</v>
      </c>
      <c r="BF695" s="169">
        <v>-43438.003670344879</v>
      </c>
      <c r="BG695" s="169">
        <v>-45609.903853757947</v>
      </c>
      <c r="BH695" s="169">
        <v>-45609.903853757947</v>
      </c>
      <c r="BI695" s="169">
        <v>-43438.003670344879</v>
      </c>
      <c r="BJ695" s="169">
        <v>-45609.903853757947</v>
      </c>
      <c r="BK695" s="169">
        <v>-47781.804037259404</v>
      </c>
      <c r="BL695" s="169">
        <v>-45609.903853757947</v>
      </c>
      <c r="BM695" s="169">
        <v>-45609.903853757947</v>
      </c>
      <c r="BN695" s="169">
        <v>-47781.804037259404</v>
      </c>
      <c r="BO695" s="169">
        <v>-45609.903853757947</v>
      </c>
      <c r="BP695" s="169">
        <v>-45609.903853389522</v>
      </c>
      <c r="BQ695" s="174">
        <v>-551662.64661201707</v>
      </c>
    </row>
    <row r="696" spans="2:69" x14ac:dyDescent="0.25">
      <c r="K696" s="165" t="s">
        <v>315</v>
      </c>
      <c r="N696" s="57" t="s">
        <v>1412</v>
      </c>
      <c r="V696" s="57" t="s">
        <v>390</v>
      </c>
      <c r="W696" s="57" t="s">
        <v>397</v>
      </c>
      <c r="X696" s="57">
        <v>101</v>
      </c>
      <c r="AB696" s="166" t="s">
        <v>378</v>
      </c>
      <c r="AC696" s="209">
        <v>3100150</v>
      </c>
      <c r="AD696" s="210" t="s">
        <v>1413</v>
      </c>
      <c r="AE696" s="169">
        <v>3989562.4299999997</v>
      </c>
      <c r="AF696" s="38">
        <v>3064016.42</v>
      </c>
      <c r="AG696" s="38">
        <v>3692485.7</v>
      </c>
      <c r="AH696" s="170">
        <v>4123341.1335773021</v>
      </c>
      <c r="AI696" s="171">
        <v>1832680.85</v>
      </c>
      <c r="AJ696" s="172">
        <v>5498042.5500000007</v>
      </c>
      <c r="AK696" s="151">
        <v>4250456.1999999993</v>
      </c>
      <c r="AL696" s="172">
        <v>5100547.4399999995</v>
      </c>
      <c r="AM696" s="211">
        <v>3440386.8469193741</v>
      </c>
      <c r="AN696" s="171">
        <v>4933410.4866579268</v>
      </c>
      <c r="AO696" s="170">
        <v>4945502.4514285699</v>
      </c>
      <c r="AP696" s="170">
        <v>5476326.9098725095</v>
      </c>
      <c r="AQ696" s="170">
        <v>5834454.8319370467</v>
      </c>
      <c r="AR696" s="172">
        <v>336412.28193704598</v>
      </c>
      <c r="AS696" s="173">
        <v>6.1187646126355633E-2</v>
      </c>
      <c r="AT696" s="172">
        <v>1711113.6983597446</v>
      </c>
      <c r="AU696" s="173">
        <v>0.41498232693525106</v>
      </c>
      <c r="AV696" s="172">
        <v>2141969.1319370465</v>
      </c>
      <c r="AW696" s="173">
        <v>0.58008867358295968</v>
      </c>
      <c r="AX696" s="172">
        <v>-21715.640127491206</v>
      </c>
      <c r="AY696" s="173">
        <v>-3.9497039046180538E-3</v>
      </c>
      <c r="AZ696" s="172">
        <v>1352985.7762952074</v>
      </c>
      <c r="BA696" s="173">
        <v>0.32812850852371572</v>
      </c>
      <c r="BB696" s="172">
        <v>358127.92206453718</v>
      </c>
      <c r="BC696" s="173">
        <v>6.5395643459289846E-2</v>
      </c>
      <c r="BE696" s="169">
        <v>530168.73743879038</v>
      </c>
      <c r="BF696" s="169">
        <v>457212.74945415609</v>
      </c>
      <c r="BG696" s="169">
        <v>479892.42984840658</v>
      </c>
      <c r="BH696" s="169">
        <v>479892.42984840658</v>
      </c>
      <c r="BI696" s="169">
        <v>456624.53221970762</v>
      </c>
      <c r="BJ696" s="169">
        <v>485397.59388367768</v>
      </c>
      <c r="BK696" s="169">
        <v>507489.05704352417</v>
      </c>
      <c r="BL696" s="169">
        <v>485397.59388367768</v>
      </c>
      <c r="BM696" s="169">
        <v>485103.48526645871</v>
      </c>
      <c r="BN696" s="169">
        <v>507783.16566074314</v>
      </c>
      <c r="BO696" s="169">
        <v>485397.59388367768</v>
      </c>
      <c r="BP696" s="169">
        <v>474095.46350581985</v>
      </c>
      <c r="BQ696" s="174">
        <v>5834454.8319370458</v>
      </c>
    </row>
    <row r="697" spans="2:69" x14ac:dyDescent="0.25">
      <c r="K697" s="165" t="s">
        <v>315</v>
      </c>
      <c r="N697" s="57" t="s">
        <v>1414</v>
      </c>
      <c r="V697" s="57" t="s">
        <v>390</v>
      </c>
      <c r="W697" s="57" t="s">
        <v>397</v>
      </c>
      <c r="X697" s="57">
        <v>101</v>
      </c>
      <c r="AB697" s="166" t="s">
        <v>378</v>
      </c>
      <c r="AC697" s="209">
        <v>3100155</v>
      </c>
      <c r="AD697" s="210" t="s">
        <v>1415</v>
      </c>
      <c r="AE697" s="169">
        <v>20764862.009999998</v>
      </c>
      <c r="AF697" s="38">
        <v>25665182.580000002</v>
      </c>
      <c r="AG697" s="38">
        <v>34301786.32</v>
      </c>
      <c r="AH697" s="170">
        <v>28148935.437153954</v>
      </c>
      <c r="AI697" s="171">
        <v>11453296.380000001</v>
      </c>
      <c r="AJ697" s="172">
        <v>34359889.140000001</v>
      </c>
      <c r="AK697" s="151">
        <v>27246637.18</v>
      </c>
      <c r="AL697" s="172">
        <v>32695964.615999997</v>
      </c>
      <c r="AM697" s="211">
        <v>23497533.016485788</v>
      </c>
      <c r="AN697" s="171">
        <v>31898039.600668166</v>
      </c>
      <c r="AO697" s="170">
        <v>32577225.497142844</v>
      </c>
      <c r="AP697" s="170">
        <v>34266566.360587522</v>
      </c>
      <c r="AQ697" s="170">
        <v>36507450.516878605</v>
      </c>
      <c r="AR697" s="172">
        <v>2147561.3768786043</v>
      </c>
      <c r="AS697" s="173">
        <v>6.2501987946710941E-2</v>
      </c>
      <c r="AT697" s="172">
        <v>8358515.0797246508</v>
      </c>
      <c r="AU697" s="173">
        <v>0.29693894102624552</v>
      </c>
      <c r="AV697" s="172">
        <v>2205664.1968786046</v>
      </c>
      <c r="AW697" s="173">
        <v>6.4301729837100932E-2</v>
      </c>
      <c r="AX697" s="172">
        <v>-93322.779412478209</v>
      </c>
      <c r="AY697" s="173">
        <v>-2.7160384316792414E-3</v>
      </c>
      <c r="AZ697" s="172">
        <v>6117630.9234335683</v>
      </c>
      <c r="BA697" s="173">
        <v>0.21733080944009234</v>
      </c>
      <c r="BB697" s="172">
        <v>2240884.1562910825</v>
      </c>
      <c r="BC697" s="173">
        <v>6.5395643459290012E-2</v>
      </c>
      <c r="BE697" s="169">
        <v>3322239.2324643959</v>
      </c>
      <c r="BF697" s="169">
        <v>2856748.4909704896</v>
      </c>
      <c r="BG697" s="169">
        <v>2998950.8392569842</v>
      </c>
      <c r="BH697" s="169">
        <v>2998950.8392569842</v>
      </c>
      <c r="BI697" s="169">
        <v>2855204.0691928221</v>
      </c>
      <c r="BJ697" s="169">
        <v>3039378.9576626788</v>
      </c>
      <c r="BK697" s="169">
        <v>3180036.8841717145</v>
      </c>
      <c r="BL697" s="169">
        <v>3039378.9576626788</v>
      </c>
      <c r="BM697" s="169">
        <v>3038606.7467738451</v>
      </c>
      <c r="BN697" s="169">
        <v>3180809.0950605487</v>
      </c>
      <c r="BO697" s="169">
        <v>3039378.9576626788</v>
      </c>
      <c r="BP697" s="169">
        <v>2957767.4467427847</v>
      </c>
      <c r="BQ697" s="174">
        <v>36507450.516878612</v>
      </c>
    </row>
    <row r="698" spans="2:69" x14ac:dyDescent="0.25">
      <c r="K698" s="165" t="s">
        <v>315</v>
      </c>
      <c r="N698" s="57" t="s">
        <v>1416</v>
      </c>
      <c r="V698" s="57" t="s">
        <v>390</v>
      </c>
      <c r="W698" s="57" t="s">
        <v>397</v>
      </c>
      <c r="X698" s="57">
        <v>101</v>
      </c>
      <c r="AB698" s="166" t="s">
        <v>378</v>
      </c>
      <c r="AC698" s="209">
        <v>3100160</v>
      </c>
      <c r="AD698" s="210" t="s">
        <v>1417</v>
      </c>
      <c r="AE698" s="169">
        <v>0</v>
      </c>
      <c r="AF698" s="38">
        <v>8255892.4900000002</v>
      </c>
      <c r="AG698" s="38">
        <v>11897039.299999999</v>
      </c>
      <c r="AH698" s="170">
        <v>12894665.72919872</v>
      </c>
      <c r="AI698" s="171">
        <v>3906715.43</v>
      </c>
      <c r="AJ698" s="172">
        <v>11720146.290000001</v>
      </c>
      <c r="AK698" s="151">
        <v>10600568.08</v>
      </c>
      <c r="AL698" s="172">
        <v>12720681.695999999</v>
      </c>
      <c r="AM698" s="211">
        <v>10762502.632168308</v>
      </c>
      <c r="AN698" s="171">
        <v>12732731.177030412</v>
      </c>
      <c r="AO698" s="170">
        <v>12437835.445714284</v>
      </c>
      <c r="AP698" s="170">
        <v>11846495.832379509</v>
      </c>
      <c r="AQ698" s="170">
        <v>12621205.050075779</v>
      </c>
      <c r="AR698" s="172">
        <v>901058.76007577777</v>
      </c>
      <c r="AS698" s="173">
        <v>7.6881187126869699E-2</v>
      </c>
      <c r="AT698" s="172">
        <v>-273460.67912294157</v>
      </c>
      <c r="AU698" s="173">
        <v>-2.1207271663019257E-2</v>
      </c>
      <c r="AV698" s="172">
        <v>724165.75007577986</v>
      </c>
      <c r="AW698" s="173">
        <v>6.0869408918887903E-2</v>
      </c>
      <c r="AX698" s="172">
        <v>126349.54237950779</v>
      </c>
      <c r="AY698" s="173">
        <v>1.078054311381021E-2</v>
      </c>
      <c r="AZ698" s="172">
        <v>-1048169.8968192115</v>
      </c>
      <c r="BA698" s="173">
        <v>-8.1287093347889777E-2</v>
      </c>
      <c r="BB698" s="172">
        <v>774709.21769626997</v>
      </c>
      <c r="BC698" s="173">
        <v>6.5395643459291247E-2</v>
      </c>
      <c r="BE698" s="169">
        <v>1149020.2478782071</v>
      </c>
      <c r="BF698" s="169">
        <v>987185.54222693306</v>
      </c>
      <c r="BG698" s="169">
        <v>1036350.1724073518</v>
      </c>
      <c r="BH698" s="169">
        <v>1036350.1724073518</v>
      </c>
      <c r="BI698" s="169">
        <v>986770.44329603366</v>
      </c>
      <c r="BJ698" s="169">
        <v>1051106.0864463151</v>
      </c>
      <c r="BK698" s="169">
        <v>1099855.6176965008</v>
      </c>
      <c r="BL698" s="169">
        <v>1051106.0864463151</v>
      </c>
      <c r="BM698" s="169">
        <v>1050898.5369808653</v>
      </c>
      <c r="BN698" s="169">
        <v>1100063.1671619508</v>
      </c>
      <c r="BO698" s="169">
        <v>1051106.0864463151</v>
      </c>
      <c r="BP698" s="169">
        <v>1021392.8906816391</v>
      </c>
      <c r="BQ698" s="174">
        <v>12621205.050075779</v>
      </c>
    </row>
    <row r="699" spans="2:69" x14ac:dyDescent="0.25">
      <c r="K699" s="165" t="s">
        <v>315</v>
      </c>
      <c r="N699" s="57" t="s">
        <v>1418</v>
      </c>
      <c r="V699" s="57" t="s">
        <v>390</v>
      </c>
      <c r="W699" s="57" t="s">
        <v>397</v>
      </c>
      <c r="X699" s="57">
        <v>101</v>
      </c>
      <c r="AB699" s="166" t="s">
        <v>378</v>
      </c>
      <c r="AC699" s="209">
        <v>3100165</v>
      </c>
      <c r="AD699" s="210" t="s">
        <v>1419</v>
      </c>
      <c r="AE699" s="169">
        <v>0</v>
      </c>
      <c r="AF699" s="38">
        <v>808929.07</v>
      </c>
      <c r="AG699" s="38">
        <v>2852414.29</v>
      </c>
      <c r="AH699" s="170">
        <v>1665577.8412161553</v>
      </c>
      <c r="AI699" s="171">
        <v>1828184.3699999999</v>
      </c>
      <c r="AJ699" s="172">
        <v>5484553.1099999994</v>
      </c>
      <c r="AK699" s="151">
        <v>5291848.5200000005</v>
      </c>
      <c r="AL699" s="172">
        <v>6350218.2240000013</v>
      </c>
      <c r="AM699" s="211">
        <v>1390187.7782020578</v>
      </c>
      <c r="AN699" s="171">
        <v>5567238.583014098</v>
      </c>
      <c r="AO699" s="170">
        <v>5816061.2571428623</v>
      </c>
      <c r="AP699" s="170">
        <v>5574851.7313754587</v>
      </c>
      <c r="AQ699" s="170">
        <v>5939422.7475388981</v>
      </c>
      <c r="AR699" s="172">
        <v>454869.63753889874</v>
      </c>
      <c r="AS699" s="173">
        <v>8.2936499732226818E-2</v>
      </c>
      <c r="AT699" s="172">
        <v>4273844.9063227428</v>
      </c>
      <c r="AU699" s="173">
        <v>2.5659832885397349</v>
      </c>
      <c r="AV699" s="172">
        <v>3087008.4575388981</v>
      </c>
      <c r="AW699" s="173">
        <v>1.0822440724551614</v>
      </c>
      <c r="AX699" s="172">
        <v>90298.621375459246</v>
      </c>
      <c r="AY699" s="173">
        <v>1.6464171203086273E-2</v>
      </c>
      <c r="AZ699" s="172">
        <v>3909273.8901593033</v>
      </c>
      <c r="BA699" s="173">
        <v>2.3470976819101219</v>
      </c>
      <c r="BB699" s="172">
        <v>364571.01616343949</v>
      </c>
      <c r="BC699" s="173">
        <v>6.5395643459290803E-2</v>
      </c>
      <c r="BE699" s="169">
        <v>537805.71023682342</v>
      </c>
      <c r="BF699" s="169">
        <v>467606.84780098568</v>
      </c>
      <c r="BG699" s="169">
        <v>490938.90197169571</v>
      </c>
      <c r="BH699" s="169">
        <v>490938.90197169571</v>
      </c>
      <c r="BI699" s="169">
        <v>467423.21170376736</v>
      </c>
      <c r="BJ699" s="169">
        <v>491325.23799262906</v>
      </c>
      <c r="BK699" s="169">
        <v>514473.65606528783</v>
      </c>
      <c r="BL699" s="169">
        <v>491325.23799262906</v>
      </c>
      <c r="BM699" s="169">
        <v>491233.41994401987</v>
      </c>
      <c r="BN699" s="169">
        <v>514565.47411389701</v>
      </c>
      <c r="BO699" s="169">
        <v>491325.23799262906</v>
      </c>
      <c r="BP699" s="169">
        <v>490460.9097528389</v>
      </c>
      <c r="BQ699" s="174">
        <v>5939422.7475389</v>
      </c>
    </row>
    <row r="700" spans="2:69" x14ac:dyDescent="0.25">
      <c r="K700" s="165" t="s">
        <v>315</v>
      </c>
      <c r="N700" s="57" t="s">
        <v>1420</v>
      </c>
      <c r="V700" s="57" t="s">
        <v>390</v>
      </c>
      <c r="W700" s="57" t="s">
        <v>397</v>
      </c>
      <c r="X700" s="57">
        <v>101</v>
      </c>
      <c r="AB700" s="166" t="s">
        <v>378</v>
      </c>
      <c r="AC700" s="209">
        <v>3100170</v>
      </c>
      <c r="AD700" s="210" t="s">
        <v>1421</v>
      </c>
      <c r="AE700" s="169">
        <v>53017854.159999996</v>
      </c>
      <c r="AF700" s="38">
        <v>76698303.159999996</v>
      </c>
      <c r="AG700" s="38">
        <v>94975548.820000008</v>
      </c>
      <c r="AH700" s="170">
        <v>90835617.328508392</v>
      </c>
      <c r="AI700" s="171">
        <v>33818986.259999998</v>
      </c>
      <c r="AJ700" s="172">
        <v>101456958.78</v>
      </c>
      <c r="AK700" s="151">
        <v>87111537.640000001</v>
      </c>
      <c r="AL700" s="172">
        <v>104533845.16800001</v>
      </c>
      <c r="AM700" s="211">
        <v>75817434.947537914</v>
      </c>
      <c r="AN700" s="171">
        <v>102129720.02097048</v>
      </c>
      <c r="AO700" s="170">
        <v>101983362.8742857</v>
      </c>
      <c r="AP700" s="170">
        <v>102150478.74341421</v>
      </c>
      <c r="AQ700" s="170">
        <v>108830675.03051433</v>
      </c>
      <c r="AR700" s="172">
        <v>7373716.2505143285</v>
      </c>
      <c r="AS700" s="173">
        <v>7.2678270068232062E-2</v>
      </c>
      <c r="AT700" s="172">
        <v>17995057.702005938</v>
      </c>
      <c r="AU700" s="173">
        <v>0.19810574564519706</v>
      </c>
      <c r="AV700" s="172">
        <v>13855126.210514322</v>
      </c>
      <c r="AW700" s="173">
        <v>0.14588098076456391</v>
      </c>
      <c r="AX700" s="172">
        <v>693519.9634142071</v>
      </c>
      <c r="AY700" s="173">
        <v>6.8356076483431834E-3</v>
      </c>
      <c r="AZ700" s="172">
        <v>11314861.414905816</v>
      </c>
      <c r="BA700" s="173">
        <v>0.12456414947878262</v>
      </c>
      <c r="BB700" s="172">
        <v>6680196.2871001214</v>
      </c>
      <c r="BC700" s="173">
        <v>6.5395643459290234E-2</v>
      </c>
      <c r="BE700" s="169">
        <v>9998168.3005022611</v>
      </c>
      <c r="BF700" s="169">
        <v>8418133.2141407486</v>
      </c>
      <c r="BG700" s="169">
        <v>8836188.1227104589</v>
      </c>
      <c r="BH700" s="169">
        <v>8836188.1227104589</v>
      </c>
      <c r="BI700" s="169">
        <v>8414834.763087403</v>
      </c>
      <c r="BJ700" s="169">
        <v>9165356.934235435</v>
      </c>
      <c r="BK700" s="169">
        <v>9580113.3918680064</v>
      </c>
      <c r="BL700" s="169">
        <v>9165356.934235435</v>
      </c>
      <c r="BM700" s="169">
        <v>9163707.7087087613</v>
      </c>
      <c r="BN700" s="169">
        <v>9581762.6173946802</v>
      </c>
      <c r="BO700" s="169">
        <v>9165356.934235435</v>
      </c>
      <c r="BP700" s="169">
        <v>8505507.9866852593</v>
      </c>
      <c r="BQ700" s="174">
        <v>108830675.03051437</v>
      </c>
    </row>
    <row r="701" spans="2:69" x14ac:dyDescent="0.25">
      <c r="K701" s="165" t="s">
        <v>315</v>
      </c>
      <c r="N701" s="57" t="s">
        <v>1422</v>
      </c>
      <c r="V701" s="57" t="s">
        <v>390</v>
      </c>
      <c r="W701" s="57" t="s">
        <v>397</v>
      </c>
      <c r="X701" s="57">
        <v>101</v>
      </c>
      <c r="AB701" s="166" t="s">
        <v>378</v>
      </c>
      <c r="AC701" s="209">
        <v>3100175</v>
      </c>
      <c r="AD701" s="210" t="s">
        <v>1423</v>
      </c>
      <c r="AE701" s="169">
        <v>644020.54</v>
      </c>
      <c r="AF701" s="38">
        <v>87949.55</v>
      </c>
      <c r="AG701" s="38">
        <v>0</v>
      </c>
      <c r="AH701" s="170">
        <v>0</v>
      </c>
      <c r="AI701" s="171">
        <v>0</v>
      </c>
      <c r="AJ701" s="172">
        <v>0</v>
      </c>
      <c r="AK701" s="151">
        <v>0</v>
      </c>
      <c r="AL701" s="172">
        <v>0</v>
      </c>
      <c r="AM701" s="211">
        <v>0</v>
      </c>
      <c r="AN701" s="171">
        <v>0</v>
      </c>
      <c r="AO701" s="170">
        <v>0</v>
      </c>
      <c r="AP701" s="170">
        <v>0</v>
      </c>
      <c r="AQ701" s="170">
        <v>0</v>
      </c>
      <c r="AR701" s="172">
        <v>0</v>
      </c>
      <c r="AS701" s="173">
        <v>0</v>
      </c>
      <c r="AT701" s="172">
        <v>0</v>
      </c>
      <c r="AU701" s="173">
        <v>0</v>
      </c>
      <c r="AV701" s="172">
        <v>0</v>
      </c>
      <c r="AW701" s="173">
        <v>0</v>
      </c>
      <c r="AX701" s="172">
        <v>0</v>
      </c>
      <c r="AY701" s="173">
        <v>0</v>
      </c>
      <c r="AZ701" s="172">
        <v>0</v>
      </c>
      <c r="BA701" s="173">
        <v>0</v>
      </c>
      <c r="BB701" s="172">
        <v>0</v>
      </c>
      <c r="BC701" s="173">
        <v>0</v>
      </c>
      <c r="BE701" s="169">
        <v>0</v>
      </c>
      <c r="BF701" s="169">
        <v>0</v>
      </c>
      <c r="BG701" s="169">
        <v>0</v>
      </c>
      <c r="BH701" s="169">
        <v>0</v>
      </c>
      <c r="BI701" s="169">
        <v>0</v>
      </c>
      <c r="BJ701" s="169">
        <v>0</v>
      </c>
      <c r="BK701" s="169">
        <v>0</v>
      </c>
      <c r="BL701" s="169">
        <v>0</v>
      </c>
      <c r="BM701" s="169">
        <v>0</v>
      </c>
      <c r="BN701" s="169">
        <v>0</v>
      </c>
      <c r="BO701" s="169">
        <v>0</v>
      </c>
      <c r="BP701" s="169">
        <v>0</v>
      </c>
      <c r="BQ701" s="174">
        <v>0</v>
      </c>
    </row>
    <row r="702" spans="2:69" ht="18.75" hidden="1" x14ac:dyDescent="0.3">
      <c r="B702" s="150" t="s">
        <v>305</v>
      </c>
      <c r="C702" s="150" t="s">
        <v>305</v>
      </c>
      <c r="J702" s="150" t="s">
        <v>305</v>
      </c>
      <c r="K702" s="165" t="s">
        <v>308</v>
      </c>
      <c r="N702" s="57" t="s">
        <v>310</v>
      </c>
      <c r="AC702" s="175"/>
      <c r="AD702" s="195"/>
      <c r="AE702" s="38"/>
      <c r="AI702" s="193"/>
      <c r="AS702" s="57"/>
      <c r="AU702" s="57"/>
      <c r="AW702" s="57"/>
      <c r="AY702" s="57"/>
      <c r="BA702" s="57"/>
      <c r="BB702" s="57"/>
      <c r="BC702" s="57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196"/>
    </row>
    <row r="703" spans="2:69" ht="17.25" x14ac:dyDescent="0.3">
      <c r="K703" s="165" t="s">
        <v>312</v>
      </c>
      <c r="V703" s="57" t="s">
        <v>390</v>
      </c>
      <c r="W703" s="57" t="s">
        <v>397</v>
      </c>
      <c r="AB703" s="166" t="s">
        <v>378</v>
      </c>
      <c r="AC703" s="197" t="s">
        <v>1424</v>
      </c>
      <c r="AD703" s="168"/>
      <c r="AE703" s="198">
        <v>286575078.63999999</v>
      </c>
      <c r="AF703" s="198">
        <v>306146544.54000002</v>
      </c>
      <c r="AG703" s="198">
        <v>351038606.09000003</v>
      </c>
      <c r="AH703" s="199">
        <v>358455818.60015637</v>
      </c>
      <c r="AI703" s="200">
        <v>129975443.28</v>
      </c>
      <c r="AJ703" s="199">
        <v>389926329.84000003</v>
      </c>
      <c r="AK703" s="200">
        <v>330777054.61000001</v>
      </c>
      <c r="AL703" s="199">
        <v>396932465.53200006</v>
      </c>
      <c r="AM703" s="200">
        <v>299185156.0384199</v>
      </c>
      <c r="AN703" s="200">
        <v>390047717.17173648</v>
      </c>
      <c r="AO703" s="199">
        <v>385658305.33714283</v>
      </c>
      <c r="AP703" s="199">
        <v>391329863.80889297</v>
      </c>
      <c r="AQ703" s="199">
        <v>416921132.05751193</v>
      </c>
      <c r="AR703" s="199">
        <v>26994802.217511892</v>
      </c>
      <c r="AS703" s="201">
        <v>6.923051907930601E-2</v>
      </c>
      <c r="AT703" s="199">
        <v>58465313.457355559</v>
      </c>
      <c r="AU703" s="201">
        <v>0.16310326244856235</v>
      </c>
      <c r="AV703" s="199">
        <v>65882525.967511892</v>
      </c>
      <c r="AW703" s="201">
        <v>0.18767886159683755</v>
      </c>
      <c r="AX703" s="199">
        <v>1403533.9688929319</v>
      </c>
      <c r="AY703" s="201">
        <v>3.5994849834040431E-3</v>
      </c>
      <c r="AZ703" s="199">
        <v>32874045.208736598</v>
      </c>
      <c r="BA703" s="201">
        <v>9.171017320102795E-2</v>
      </c>
      <c r="BB703" s="199">
        <v>25591268.24861896</v>
      </c>
      <c r="BC703" s="201">
        <v>6.5395643459290206E-2</v>
      </c>
      <c r="BE703" s="198">
        <v>38233560.793682076</v>
      </c>
      <c r="BF703" s="198">
        <v>32318666.736655563</v>
      </c>
      <c r="BG703" s="198">
        <v>33923365.154710218</v>
      </c>
      <c r="BH703" s="198">
        <v>33923365.154710218</v>
      </c>
      <c r="BI703" s="198">
        <v>32301272.005354241</v>
      </c>
      <c r="BJ703" s="198">
        <v>35041558.688526094</v>
      </c>
      <c r="BK703" s="198">
        <v>36628862.375475198</v>
      </c>
      <c r="BL703" s="198">
        <v>35041558.688526094</v>
      </c>
      <c r="BM703" s="198">
        <v>35032861.322875418</v>
      </c>
      <c r="BN703" s="198">
        <v>36637559.741125874</v>
      </c>
      <c r="BO703" s="198">
        <v>35041558.688526094</v>
      </c>
      <c r="BP703" s="198">
        <v>32796942.7073448</v>
      </c>
      <c r="BQ703" s="202">
        <v>416921132.05751199</v>
      </c>
    </row>
    <row r="704" spans="2:69" ht="18.75" x14ac:dyDescent="0.3">
      <c r="K704" s="165" t="s">
        <v>312</v>
      </c>
      <c r="AC704" s="175"/>
      <c r="AD704" s="203"/>
      <c r="AE704" s="204"/>
      <c r="AI704" s="205"/>
      <c r="AS704" s="57"/>
      <c r="AU704" s="57"/>
      <c r="AW704" s="57"/>
      <c r="AY704" s="57"/>
      <c r="BA704" s="57"/>
      <c r="BB704" s="57"/>
      <c r="BC704" s="57"/>
      <c r="BE704" s="204"/>
      <c r="BF704" s="204"/>
      <c r="BG704" s="204"/>
      <c r="BH704" s="204"/>
      <c r="BI704" s="204"/>
      <c r="BJ704" s="204"/>
      <c r="BK704" s="204"/>
      <c r="BL704" s="204"/>
      <c r="BM704" s="204"/>
      <c r="BN704" s="204"/>
      <c r="BO704" s="204"/>
      <c r="BP704" s="204"/>
      <c r="BQ704" s="206"/>
    </row>
    <row r="705" spans="11:96" ht="18.75" x14ac:dyDescent="0.3">
      <c r="K705" s="165" t="s">
        <v>312</v>
      </c>
      <c r="M705" s="57" t="s">
        <v>399</v>
      </c>
      <c r="N705" s="57" t="s">
        <v>1425</v>
      </c>
      <c r="V705" s="57" t="s">
        <v>390</v>
      </c>
      <c r="W705" s="57" t="s">
        <v>400</v>
      </c>
      <c r="X705" s="57">
        <v>102</v>
      </c>
      <c r="AB705" s="166" t="s">
        <v>378</v>
      </c>
      <c r="AC705" s="192" t="s">
        <v>401</v>
      </c>
      <c r="AD705" s="168"/>
      <c r="AE705" s="63"/>
      <c r="AI705" s="193"/>
      <c r="AS705" s="57"/>
      <c r="AU705" s="57"/>
      <c r="AW705" s="57"/>
      <c r="AY705" s="57"/>
      <c r="BA705" s="57"/>
      <c r="BB705" s="57"/>
      <c r="BC705" s="57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194"/>
      <c r="BS705" s="57">
        <v>63822988.130000003</v>
      </c>
      <c r="BT705" s="57">
        <v>89910560.950000003</v>
      </c>
      <c r="BU705" s="57">
        <v>108277497.26000001</v>
      </c>
      <c r="BV705" s="57">
        <v>112058082.91580671</v>
      </c>
      <c r="BW705" s="57">
        <v>38725937.729999997</v>
      </c>
      <c r="BX705" s="57">
        <v>116177813.19</v>
      </c>
      <c r="BY705" s="57">
        <v>95755234.949999988</v>
      </c>
      <c r="BZ705" s="57">
        <v>114906281.94</v>
      </c>
      <c r="CA705" s="57">
        <v>93660046.061803594</v>
      </c>
      <c r="CB705" s="57">
        <v>114153271.8040031</v>
      </c>
      <c r="CC705" s="57">
        <v>114999541.93714285</v>
      </c>
      <c r="CD705" s="57">
        <v>127131352.3490352</v>
      </c>
      <c r="CE705" s="57">
        <v>135411043.14087135</v>
      </c>
      <c r="CG705" s="57">
        <v>11963551.883922106</v>
      </c>
      <c r="CH705" s="57">
        <v>11281423.634347271</v>
      </c>
      <c r="CI705" s="57">
        <v>11380952.080064734</v>
      </c>
      <c r="CJ705" s="57">
        <v>10531258.820344562</v>
      </c>
      <c r="CK705" s="57">
        <v>10416101.941002041</v>
      </c>
      <c r="CL705" s="57">
        <v>12394920.153377611</v>
      </c>
      <c r="CM705" s="57">
        <v>11061450.49339911</v>
      </c>
      <c r="CN705" s="57">
        <v>11337356.97574221</v>
      </c>
      <c r="CO705" s="57">
        <v>11591642.166453652</v>
      </c>
      <c r="CP705" s="57">
        <v>10183908.070001205</v>
      </c>
      <c r="CQ705" s="57">
        <v>11783766.143724088</v>
      </c>
      <c r="CR705" s="57">
        <v>11484710.778492745</v>
      </c>
    </row>
    <row r="706" spans="11:96" x14ac:dyDescent="0.25">
      <c r="K706" s="165" t="s">
        <v>315</v>
      </c>
      <c r="N706" s="57" t="s">
        <v>1426</v>
      </c>
      <c r="V706" s="57" t="s">
        <v>390</v>
      </c>
      <c r="W706" s="57" t="s">
        <v>400</v>
      </c>
      <c r="X706" s="57">
        <v>102</v>
      </c>
      <c r="AB706" s="166" t="s">
        <v>378</v>
      </c>
      <c r="AC706" s="209">
        <v>3200090</v>
      </c>
      <c r="AD706" s="210" t="s">
        <v>1427</v>
      </c>
      <c r="AE706" s="169">
        <v>15142183.630000001</v>
      </c>
      <c r="AF706" s="38">
        <v>16757123.92</v>
      </c>
      <c r="AG706" s="38">
        <v>19670390.039999999</v>
      </c>
      <c r="AH706" s="170">
        <v>20764298.679866441</v>
      </c>
      <c r="AI706" s="171">
        <v>7592611.6699999999</v>
      </c>
      <c r="AJ706" s="172">
        <v>22777835.009999998</v>
      </c>
      <c r="AK706" s="151">
        <v>18624122.300000001</v>
      </c>
      <c r="AL706" s="172">
        <v>22348946.759999998</v>
      </c>
      <c r="AM706" s="211">
        <v>17360287.345605172</v>
      </c>
      <c r="AN706" s="171">
        <v>22028133.634261269</v>
      </c>
      <c r="AO706" s="170">
        <v>22339623.634285718</v>
      </c>
      <c r="AP706" s="170">
        <v>25025632.98108682</v>
      </c>
      <c r="AQ706" s="170">
        <v>26648024.886200301</v>
      </c>
      <c r="AR706" s="172">
        <v>3870189.8762003034</v>
      </c>
      <c r="AS706" s="173">
        <v>0.16991034813015374</v>
      </c>
      <c r="AT706" s="172">
        <v>5883726.2063338608</v>
      </c>
      <c r="AU706" s="173">
        <v>0.2833578102996015</v>
      </c>
      <c r="AV706" s="172">
        <v>6977634.8462003022</v>
      </c>
      <c r="AW706" s="173">
        <v>0.35472783366324662</v>
      </c>
      <c r="AX706" s="172">
        <v>2247797.9710868225</v>
      </c>
      <c r="AY706" s="173">
        <v>9.8683565409091206E-2</v>
      </c>
      <c r="AZ706" s="172">
        <v>4261334.3012203798</v>
      </c>
      <c r="BA706" s="173">
        <v>0.20522409000754122</v>
      </c>
      <c r="BB706" s="172">
        <v>1622391.905113481</v>
      </c>
      <c r="BC706" s="173">
        <v>6.482920557252668E-2</v>
      </c>
      <c r="BE706" s="169">
        <v>2355013.8236568654</v>
      </c>
      <c r="BF706" s="169">
        <v>2220109.05809857</v>
      </c>
      <c r="BG706" s="169">
        <v>2239792.8369836491</v>
      </c>
      <c r="BH706" s="169">
        <v>2071748.6750969922</v>
      </c>
      <c r="BI706" s="169">
        <v>2048974.0548993815</v>
      </c>
      <c r="BJ706" s="169">
        <v>2440325.6917644464</v>
      </c>
      <c r="BK706" s="169">
        <v>2176604.8856394608</v>
      </c>
      <c r="BL706" s="169">
        <v>2231171.016480267</v>
      </c>
      <c r="BM706" s="169">
        <v>2281461.0961819286</v>
      </c>
      <c r="BN706" s="169">
        <v>2003052.9839703217</v>
      </c>
      <c r="BO706" s="169">
        <v>2319457.5288585555</v>
      </c>
      <c r="BP706" s="169">
        <v>2260313.234569863</v>
      </c>
      <c r="BQ706" s="174">
        <v>26648024.886200301</v>
      </c>
    </row>
    <row r="707" spans="11:96" x14ac:dyDescent="0.25">
      <c r="K707" s="165" t="s">
        <v>315</v>
      </c>
      <c r="N707" s="57" t="s">
        <v>1428</v>
      </c>
      <c r="V707" s="57" t="s">
        <v>390</v>
      </c>
      <c r="W707" s="57" t="s">
        <v>400</v>
      </c>
      <c r="X707" s="57">
        <v>102</v>
      </c>
      <c r="AB707" s="166" t="s">
        <v>378</v>
      </c>
      <c r="AC707" s="209">
        <v>3200105</v>
      </c>
      <c r="AD707" s="210" t="s">
        <v>1429</v>
      </c>
      <c r="AE707" s="169">
        <v>1844095.43</v>
      </c>
      <c r="AF707" s="38">
        <v>2622836.94</v>
      </c>
      <c r="AG707" s="38">
        <v>2942154.5700000003</v>
      </c>
      <c r="AH707" s="170">
        <v>3149680.4976923745</v>
      </c>
      <c r="AI707" s="171">
        <v>1101847.69</v>
      </c>
      <c r="AJ707" s="172">
        <v>3305543.07</v>
      </c>
      <c r="AK707" s="151">
        <v>2611048.0300000003</v>
      </c>
      <c r="AL707" s="172">
        <v>3133257.6359999999</v>
      </c>
      <c r="AM707" s="211">
        <v>2632264.9578155093</v>
      </c>
      <c r="AN707" s="171">
        <v>3128463.5698768655</v>
      </c>
      <c r="AO707" s="170">
        <v>3254074.1999999979</v>
      </c>
      <c r="AP707" s="170">
        <v>3627675.3058046671</v>
      </c>
      <c r="AQ707" s="170">
        <v>3862857.2368320664</v>
      </c>
      <c r="AR707" s="172">
        <v>557314.16683206661</v>
      </c>
      <c r="AS707" s="173">
        <v>0.16859988057335057</v>
      </c>
      <c r="AT707" s="172">
        <v>713176.73913969193</v>
      </c>
      <c r="AU707" s="173">
        <v>0.22642828047549698</v>
      </c>
      <c r="AV707" s="172">
        <v>920702.66683206614</v>
      </c>
      <c r="AW707" s="173">
        <v>0.312934839053023</v>
      </c>
      <c r="AX707" s="172">
        <v>322132.23580466723</v>
      </c>
      <c r="AY707" s="173">
        <v>9.7452136905500142E-2</v>
      </c>
      <c r="AZ707" s="172">
        <v>477994.80811229255</v>
      </c>
      <c r="BA707" s="173">
        <v>0.15175977641621025</v>
      </c>
      <c r="BB707" s="172">
        <v>235181.93102739938</v>
      </c>
      <c r="BC707" s="173">
        <v>6.4829928591206398E-2</v>
      </c>
      <c r="BE707" s="169">
        <v>341371.38821816962</v>
      </c>
      <c r="BF707" s="169">
        <v>321823.67168723373</v>
      </c>
      <c r="BG707" s="169">
        <v>324675.85358244512</v>
      </c>
      <c r="BH707" s="169">
        <v>300326.23459274741</v>
      </c>
      <c r="BI707" s="169">
        <v>297026.18942473369</v>
      </c>
      <c r="BJ707" s="169">
        <v>353733.08802610543</v>
      </c>
      <c r="BK707" s="169">
        <v>315519.91193772247</v>
      </c>
      <c r="BL707" s="169">
        <v>323426.55076884013</v>
      </c>
      <c r="BM707" s="169">
        <v>330713.58928269817</v>
      </c>
      <c r="BN707" s="169">
        <v>290372.22080025001</v>
      </c>
      <c r="BO707" s="169">
        <v>336219.27688443457</v>
      </c>
      <c r="BP707" s="169">
        <v>327649.26162668585</v>
      </c>
      <c r="BQ707" s="174">
        <v>3862857.236832066</v>
      </c>
    </row>
    <row r="708" spans="11:96" x14ac:dyDescent="0.25">
      <c r="K708" s="165" t="s">
        <v>315</v>
      </c>
      <c r="N708" s="57" t="s">
        <v>1430</v>
      </c>
      <c r="V708" s="57" t="s">
        <v>390</v>
      </c>
      <c r="W708" s="57" t="s">
        <v>400</v>
      </c>
      <c r="X708" s="57">
        <v>102</v>
      </c>
      <c r="AB708" s="166" t="s">
        <v>378</v>
      </c>
      <c r="AC708" s="209">
        <v>3200107</v>
      </c>
      <c r="AD708" s="210" t="s">
        <v>1431</v>
      </c>
      <c r="AE708" s="169">
        <v>66526.759999999995</v>
      </c>
      <c r="AF708" s="38">
        <v>99023.290000000008</v>
      </c>
      <c r="AG708" s="38">
        <v>85209.5</v>
      </c>
      <c r="AH708" s="170">
        <v>89038.339798475718</v>
      </c>
      <c r="AI708" s="171">
        <v>34802.589999999997</v>
      </c>
      <c r="AJ708" s="172">
        <v>104407.76999999999</v>
      </c>
      <c r="AK708" s="151">
        <v>105463.48999999999</v>
      </c>
      <c r="AL708" s="172">
        <v>126556.18799999998</v>
      </c>
      <c r="AM708" s="211">
        <v>74437.640887870584</v>
      </c>
      <c r="AN708" s="171">
        <v>120064.18891060512</v>
      </c>
      <c r="AO708" s="170">
        <v>109927.74857142857</v>
      </c>
      <c r="AP708" s="170">
        <v>113248.90258650259</v>
      </c>
      <c r="AQ708" s="170">
        <v>120587.21228785001</v>
      </c>
      <c r="AR708" s="172">
        <v>16179.442287850019</v>
      </c>
      <c r="AS708" s="173">
        <v>0.15496396760365652</v>
      </c>
      <c r="AT708" s="172">
        <v>31548.872489374291</v>
      </c>
      <c r="AU708" s="173">
        <v>0.35432907397847041</v>
      </c>
      <c r="AV708" s="172">
        <v>35377.712287850009</v>
      </c>
      <c r="AW708" s="173">
        <v>0.41518507077086486</v>
      </c>
      <c r="AX708" s="172">
        <v>8841.132586502601</v>
      </c>
      <c r="AY708" s="173">
        <v>8.467887578197103E-2</v>
      </c>
      <c r="AZ708" s="172">
        <v>24210.562788026873</v>
      </c>
      <c r="BA708" s="173">
        <v>0.2719116601098322</v>
      </c>
      <c r="BB708" s="172">
        <v>7338.309701347418</v>
      </c>
      <c r="BC708" s="173">
        <v>6.4798064561748997E-2</v>
      </c>
      <c r="BE708" s="169">
        <v>10659.863224194487</v>
      </c>
      <c r="BF708" s="169">
        <v>10046.389224015467</v>
      </c>
      <c r="BG708" s="169">
        <v>10135.900417495504</v>
      </c>
      <c r="BH708" s="169">
        <v>9371.7263442320254</v>
      </c>
      <c r="BI708" s="169">
        <v>9268.1596740898367</v>
      </c>
      <c r="BJ708" s="169">
        <v>11047.815516125098</v>
      </c>
      <c r="BK708" s="169">
        <v>9848.5557479887466</v>
      </c>
      <c r="BL708" s="169">
        <v>10096.69303522739</v>
      </c>
      <c r="BM708" s="169">
        <v>10325.38515174546</v>
      </c>
      <c r="BN708" s="169">
        <v>9059.3354493949591</v>
      </c>
      <c r="BO708" s="169">
        <v>10498.172402441884</v>
      </c>
      <c r="BP708" s="169">
        <v>10229.216100899144</v>
      </c>
      <c r="BQ708" s="174">
        <v>120587.21228784999</v>
      </c>
    </row>
    <row r="709" spans="11:96" x14ac:dyDescent="0.25">
      <c r="K709" s="165" t="s">
        <v>315</v>
      </c>
      <c r="N709" s="57" t="s">
        <v>1432</v>
      </c>
      <c r="V709" s="57" t="s">
        <v>390</v>
      </c>
      <c r="W709" s="57" t="s">
        <v>400</v>
      </c>
      <c r="X709" s="57">
        <v>102</v>
      </c>
      <c r="AB709" s="166" t="s">
        <v>378</v>
      </c>
      <c r="AC709" s="209">
        <v>3200109</v>
      </c>
      <c r="AD709" s="210" t="s">
        <v>1433</v>
      </c>
      <c r="AE709" s="169">
        <v>27217.07</v>
      </c>
      <c r="AF709" s="38">
        <v>64485.96</v>
      </c>
      <c r="AG709" s="38">
        <v>88510.86</v>
      </c>
      <c r="AH709" s="170">
        <v>76716.913205431221</v>
      </c>
      <c r="AI709" s="171">
        <v>38180.92</v>
      </c>
      <c r="AJ709" s="172">
        <v>114542.76</v>
      </c>
      <c r="AK709" s="151">
        <v>108257.32999999999</v>
      </c>
      <c r="AL709" s="172">
        <v>129908.79599999997</v>
      </c>
      <c r="AM709" s="211">
        <v>64099.324295267499</v>
      </c>
      <c r="AN709" s="171">
        <v>120874.91891016372</v>
      </c>
      <c r="AO709" s="170">
        <v>142197.63428571427</v>
      </c>
      <c r="AP709" s="170">
        <v>132491.97060090795</v>
      </c>
      <c r="AQ709" s="170">
        <v>141078.85759908293</v>
      </c>
      <c r="AR709" s="172">
        <v>26536.097599082932</v>
      </c>
      <c r="AS709" s="173">
        <v>0.23166979387508152</v>
      </c>
      <c r="AT709" s="172">
        <v>64361.944393651705</v>
      </c>
      <c r="AU709" s="173">
        <v>0.83895378091274875</v>
      </c>
      <c r="AV709" s="172">
        <v>52567.997599082926</v>
      </c>
      <c r="AW709" s="173">
        <v>0.59391579292171526</v>
      </c>
      <c r="AX709" s="172">
        <v>17949.210600907958</v>
      </c>
      <c r="AY709" s="173">
        <v>0.15670314388188269</v>
      </c>
      <c r="AZ709" s="172">
        <v>55775.057395476731</v>
      </c>
      <c r="BA709" s="173">
        <v>0.72702426446855661</v>
      </c>
      <c r="BB709" s="172">
        <v>8586.886998174974</v>
      </c>
      <c r="BC709" s="173">
        <v>6.4810621800172163E-2</v>
      </c>
      <c r="BE709" s="169">
        <v>12468.224848055082</v>
      </c>
      <c r="BF709" s="169">
        <v>11753.606714355978</v>
      </c>
      <c r="BG709" s="169">
        <v>11857.875716809573</v>
      </c>
      <c r="BH709" s="169">
        <v>10967.711423135454</v>
      </c>
      <c r="BI709" s="169">
        <v>10847.069602114761</v>
      </c>
      <c r="BJ709" s="169">
        <v>12920.1392612867</v>
      </c>
      <c r="BK709" s="169">
        <v>11523.156215426652</v>
      </c>
      <c r="BL709" s="169">
        <v>11812.204170280316</v>
      </c>
      <c r="BM709" s="169">
        <v>12078.601007717843</v>
      </c>
      <c r="BN709" s="169">
        <v>10603.816297689358</v>
      </c>
      <c r="BO709" s="169">
        <v>12279.87588258401</v>
      </c>
      <c r="BP709" s="169">
        <v>11966.576459627211</v>
      </c>
      <c r="BQ709" s="174">
        <v>141078.85759908293</v>
      </c>
    </row>
    <row r="710" spans="11:96" x14ac:dyDescent="0.25">
      <c r="K710" s="165" t="s">
        <v>315</v>
      </c>
      <c r="N710" s="57" t="s">
        <v>1434</v>
      </c>
      <c r="V710" s="57" t="s">
        <v>390</v>
      </c>
      <c r="W710" s="57" t="s">
        <v>400</v>
      </c>
      <c r="X710" s="57">
        <v>102</v>
      </c>
      <c r="AB710" s="166" t="s">
        <v>378</v>
      </c>
      <c r="AC710" s="209">
        <v>3200110</v>
      </c>
      <c r="AD710" s="210" t="s">
        <v>1435</v>
      </c>
      <c r="AE710" s="169">
        <v>3301146.4400000004</v>
      </c>
      <c r="AF710" s="38">
        <v>4568336.5199999996</v>
      </c>
      <c r="AG710" s="38">
        <v>5863002.8600000003</v>
      </c>
      <c r="AH710" s="170">
        <v>6393499.7426239206</v>
      </c>
      <c r="AI710" s="171">
        <v>2239042.88</v>
      </c>
      <c r="AJ710" s="172">
        <v>6717128.6399999997</v>
      </c>
      <c r="AK710" s="151">
        <v>5564981.1600000001</v>
      </c>
      <c r="AL710" s="172">
        <v>6677977.3920000009</v>
      </c>
      <c r="AM710" s="211">
        <v>5344587.0989812128</v>
      </c>
      <c r="AN710" s="171">
        <v>6613893.8036427079</v>
      </c>
      <c r="AO710" s="170">
        <v>6784381.2685714299</v>
      </c>
      <c r="AP710" s="170">
        <v>7466688.266539623</v>
      </c>
      <c r="AQ710" s="170">
        <v>7950745.8016036926</v>
      </c>
      <c r="AR710" s="172">
        <v>1233617.1616036929</v>
      </c>
      <c r="AS710" s="173">
        <v>0.18365245445168266</v>
      </c>
      <c r="AT710" s="172">
        <v>1557246.058979772</v>
      </c>
      <c r="AU710" s="173">
        <v>0.24356707932558255</v>
      </c>
      <c r="AV710" s="172">
        <v>2087742.9416036922</v>
      </c>
      <c r="AW710" s="173">
        <v>0.35608765532884151</v>
      </c>
      <c r="AX710" s="172">
        <v>749559.62653962336</v>
      </c>
      <c r="AY710" s="173">
        <v>0.11158929160237482</v>
      </c>
      <c r="AZ710" s="172">
        <v>1073188.5239157025</v>
      </c>
      <c r="BA710" s="173">
        <v>0.16785619255773382</v>
      </c>
      <c r="BB710" s="172">
        <v>484057.53506406955</v>
      </c>
      <c r="BC710" s="173">
        <v>6.4828946620588218E-2</v>
      </c>
      <c r="BE710" s="169">
        <v>702617.41990128835</v>
      </c>
      <c r="BF710" s="169">
        <v>662395.27964074281</v>
      </c>
      <c r="BG710" s="169">
        <v>668264.03981312551</v>
      </c>
      <c r="BH710" s="169">
        <v>618161.3186720392</v>
      </c>
      <c r="BI710" s="169">
        <v>611371.01764614158</v>
      </c>
      <c r="BJ710" s="169">
        <v>728053.33323401271</v>
      </c>
      <c r="BK710" s="169">
        <v>649424.41890555888</v>
      </c>
      <c r="BL710" s="169">
        <v>665693.42585332145</v>
      </c>
      <c r="BM710" s="169">
        <v>680687.51913907903</v>
      </c>
      <c r="BN710" s="169">
        <v>597679.55353678076</v>
      </c>
      <c r="BO710" s="169">
        <v>692016.23564657115</v>
      </c>
      <c r="BP710" s="169">
        <v>674382.23961503175</v>
      </c>
      <c r="BQ710" s="174">
        <v>7950745.8016036926</v>
      </c>
    </row>
    <row r="711" spans="11:96" x14ac:dyDescent="0.25">
      <c r="K711" s="165" t="s">
        <v>315</v>
      </c>
      <c r="N711" s="57" t="s">
        <v>1436</v>
      </c>
      <c r="V711" s="57" t="s">
        <v>390</v>
      </c>
      <c r="W711" s="57" t="s">
        <v>400</v>
      </c>
      <c r="X711" s="57">
        <v>102</v>
      </c>
      <c r="AB711" s="166" t="s">
        <v>378</v>
      </c>
      <c r="AC711" s="209">
        <v>3200113</v>
      </c>
      <c r="AD711" s="210" t="s">
        <v>1437</v>
      </c>
      <c r="AE711" s="169">
        <v>5339229.08</v>
      </c>
      <c r="AF711" s="38">
        <v>5942200.4900000002</v>
      </c>
      <c r="AG711" s="38">
        <v>6423657.6900000004</v>
      </c>
      <c r="AH711" s="170">
        <v>7229782.4130593324</v>
      </c>
      <c r="AI711" s="171">
        <v>2320374.2799999998</v>
      </c>
      <c r="AJ711" s="172">
        <v>6961122.8399999999</v>
      </c>
      <c r="AK711" s="151">
        <v>5679184.1699999999</v>
      </c>
      <c r="AL711" s="172">
        <v>6815021.0040000007</v>
      </c>
      <c r="AM711" s="211">
        <v>6040468.5690156175</v>
      </c>
      <c r="AN711" s="171">
        <v>6868498.0140437149</v>
      </c>
      <c r="AO711" s="170">
        <v>6811646.2285714289</v>
      </c>
      <c r="AP711" s="170">
        <v>7664704.3780554887</v>
      </c>
      <c r="AQ711" s="170">
        <v>8161612.514638016</v>
      </c>
      <c r="AR711" s="172">
        <v>1200489.6746380161</v>
      </c>
      <c r="AS711" s="173">
        <v>0.17245632669197605</v>
      </c>
      <c r="AT711" s="172">
        <v>931830.10157868359</v>
      </c>
      <c r="AU711" s="173">
        <v>0.12888771035425578</v>
      </c>
      <c r="AV711" s="172">
        <v>1737954.8246380156</v>
      </c>
      <c r="AW711" s="173">
        <v>0.27055532976851626</v>
      </c>
      <c r="AX711" s="172">
        <v>703581.53805548884</v>
      </c>
      <c r="AY711" s="173">
        <v>0.10107299558234614</v>
      </c>
      <c r="AZ711" s="172">
        <v>434921.96499615628</v>
      </c>
      <c r="BA711" s="173">
        <v>6.0156992305957384E-2</v>
      </c>
      <c r="BB711" s="172">
        <v>496908.13658252731</v>
      </c>
      <c r="BC711" s="173">
        <v>6.4830698233477244E-2</v>
      </c>
      <c r="BE711" s="169">
        <v>721358.19188723189</v>
      </c>
      <c r="BF711" s="169">
        <v>679962.63755774416</v>
      </c>
      <c r="BG711" s="169">
        <v>686002.60905078053</v>
      </c>
      <c r="BH711" s="169">
        <v>634438.22432097408</v>
      </c>
      <c r="BI711" s="169">
        <v>627449.82755217166</v>
      </c>
      <c r="BJ711" s="169">
        <v>747536.15570179711</v>
      </c>
      <c r="BK711" s="169">
        <v>666613.37352590961</v>
      </c>
      <c r="BL711" s="169">
        <v>683357.00170259119</v>
      </c>
      <c r="BM711" s="169">
        <v>698788.52273084468</v>
      </c>
      <c r="BN711" s="169">
        <v>613358.93774079054</v>
      </c>
      <c r="BO711" s="169">
        <v>710447.73570736672</v>
      </c>
      <c r="BP711" s="169">
        <v>692299.29715981404</v>
      </c>
      <c r="BQ711" s="174">
        <v>8161612.5146380169</v>
      </c>
    </row>
    <row r="712" spans="11:96" x14ac:dyDescent="0.25">
      <c r="K712" s="165" t="s">
        <v>315</v>
      </c>
      <c r="N712" s="57" t="s">
        <v>1438</v>
      </c>
      <c r="V712" s="57" t="s">
        <v>390</v>
      </c>
      <c r="W712" s="57" t="s">
        <v>400</v>
      </c>
      <c r="X712" s="57">
        <v>102</v>
      </c>
      <c r="AB712" s="166" t="s">
        <v>378</v>
      </c>
      <c r="AC712" s="209">
        <v>3200114</v>
      </c>
      <c r="AD712" s="210" t="s">
        <v>1439</v>
      </c>
      <c r="AE712" s="169">
        <v>2895234.63</v>
      </c>
      <c r="AF712" s="38">
        <v>3547859.4600000004</v>
      </c>
      <c r="AG712" s="38">
        <v>3053393.86</v>
      </c>
      <c r="AH712" s="170">
        <v>4033353.9503187365</v>
      </c>
      <c r="AI712" s="171">
        <v>992932.69000000006</v>
      </c>
      <c r="AJ712" s="172">
        <v>2978798.0700000003</v>
      </c>
      <c r="AK712" s="151">
        <v>2507262.6</v>
      </c>
      <c r="AL712" s="172">
        <v>3008715.12</v>
      </c>
      <c r="AM712" s="211">
        <v>3372408.5080086989</v>
      </c>
      <c r="AN712" s="171">
        <v>3168208.0423100377</v>
      </c>
      <c r="AO712" s="170">
        <v>2904165.925714286</v>
      </c>
      <c r="AP712" s="170">
        <v>3305914.7313581379</v>
      </c>
      <c r="AQ712" s="170">
        <v>3520232.4373841579</v>
      </c>
      <c r="AR712" s="172">
        <v>541434.36738415761</v>
      </c>
      <c r="AS712" s="173">
        <v>0.18176269577889095</v>
      </c>
      <c r="AT712" s="172">
        <v>-513121.51293457858</v>
      </c>
      <c r="AU712" s="173">
        <v>-0.12721955951672156</v>
      </c>
      <c r="AV712" s="172">
        <v>466838.57738415804</v>
      </c>
      <c r="AW712" s="173">
        <v>0.15289169979013387</v>
      </c>
      <c r="AX712" s="172">
        <v>327116.66135813762</v>
      </c>
      <c r="AY712" s="173">
        <v>0.1098149836514892</v>
      </c>
      <c r="AZ712" s="172">
        <v>-727439.21896059858</v>
      </c>
      <c r="BA712" s="173">
        <v>-0.18035590923110345</v>
      </c>
      <c r="BB712" s="172">
        <v>214317.70602601999</v>
      </c>
      <c r="BC712" s="173">
        <v>6.4828564388886664E-2</v>
      </c>
      <c r="BE712" s="169">
        <v>311094.84316026315</v>
      </c>
      <c r="BF712" s="169">
        <v>293278.78925403574</v>
      </c>
      <c r="BG712" s="169">
        <v>295878.3065078815</v>
      </c>
      <c r="BH712" s="169">
        <v>273685.73358868604</v>
      </c>
      <c r="BI712" s="169">
        <v>270678.02767514565</v>
      </c>
      <c r="BJ712" s="169">
        <v>322361.46398537268</v>
      </c>
      <c r="BK712" s="169">
        <v>287533.45714164007</v>
      </c>
      <c r="BL712" s="169">
        <v>294739.67498346971</v>
      </c>
      <c r="BM712" s="169">
        <v>301381.18069459393</v>
      </c>
      <c r="BN712" s="169">
        <v>264613.51044539444</v>
      </c>
      <c r="BO712" s="169">
        <v>306399.13902993978</v>
      </c>
      <c r="BP712" s="169">
        <v>298588.31091773504</v>
      </c>
      <c r="BQ712" s="174">
        <v>3520232.4373841579</v>
      </c>
    </row>
    <row r="713" spans="11:96" x14ac:dyDescent="0.25">
      <c r="K713" s="165" t="s">
        <v>315</v>
      </c>
      <c r="N713" s="57" t="s">
        <v>1440</v>
      </c>
      <c r="V713" s="57" t="s">
        <v>390</v>
      </c>
      <c r="W713" s="57" t="s">
        <v>400</v>
      </c>
      <c r="X713" s="57">
        <v>102</v>
      </c>
      <c r="AB713" s="166" t="s">
        <v>378</v>
      </c>
      <c r="AC713" s="209">
        <v>3200115</v>
      </c>
      <c r="AD713" s="210" t="s">
        <v>1441</v>
      </c>
      <c r="AE713" s="169">
        <v>4110261.08</v>
      </c>
      <c r="AF713" s="38">
        <v>6805664.3199999994</v>
      </c>
      <c r="AG713" s="38">
        <v>6540507.8299999991</v>
      </c>
      <c r="AH713" s="170">
        <v>7576123.3811156163</v>
      </c>
      <c r="AI713" s="171">
        <v>2149211.33</v>
      </c>
      <c r="AJ713" s="172">
        <v>6447633.9900000002</v>
      </c>
      <c r="AK713" s="151">
        <v>5303031.16</v>
      </c>
      <c r="AL713" s="172">
        <v>6363637.3920000009</v>
      </c>
      <c r="AM713" s="211">
        <v>6331537.2747906148</v>
      </c>
      <c r="AN713" s="171">
        <v>6547617.2663250016</v>
      </c>
      <c r="AO713" s="170">
        <v>6289276.525714281</v>
      </c>
      <c r="AP713" s="170">
        <v>6987845.9216402629</v>
      </c>
      <c r="AQ713" s="170">
        <v>7443445.5353849102</v>
      </c>
      <c r="AR713" s="172">
        <v>995811.54538490996</v>
      </c>
      <c r="AS713" s="173">
        <v>0.15444604128109168</v>
      </c>
      <c r="AT713" s="172">
        <v>-132677.84573070612</v>
      </c>
      <c r="AU713" s="173">
        <v>-1.7512630016219291E-2</v>
      </c>
      <c r="AV713" s="172">
        <v>902937.70538491104</v>
      </c>
      <c r="AW713" s="173">
        <v>0.13805314951895886</v>
      </c>
      <c r="AX713" s="172">
        <v>540211.93164026272</v>
      </c>
      <c r="AY713" s="173">
        <v>8.3784521962336558E-2</v>
      </c>
      <c r="AZ713" s="172">
        <v>-588277.45947535336</v>
      </c>
      <c r="BA713" s="173">
        <v>-7.7648875273296697E-2</v>
      </c>
      <c r="BB713" s="172">
        <v>455599.61374464724</v>
      </c>
      <c r="BC713" s="173">
        <v>6.5198863691846257E-2</v>
      </c>
      <c r="BE713" s="169">
        <v>657030.0336176483</v>
      </c>
      <c r="BF713" s="169">
        <v>620134.05678444728</v>
      </c>
      <c r="BG713" s="169">
        <v>625517.50077716389</v>
      </c>
      <c r="BH713" s="169">
        <v>579558.01611206925</v>
      </c>
      <c r="BI713" s="169">
        <v>573329.23793867766</v>
      </c>
      <c r="BJ713" s="169">
        <v>680362.52818348503</v>
      </c>
      <c r="BK713" s="169">
        <v>608235.81929405115</v>
      </c>
      <c r="BL713" s="169">
        <v>623159.46332580899</v>
      </c>
      <c r="BM713" s="169">
        <v>636913.62247603282</v>
      </c>
      <c r="BN713" s="169">
        <v>560769.98725437024</v>
      </c>
      <c r="BO713" s="169">
        <v>647305.51259184384</v>
      </c>
      <c r="BP713" s="169">
        <v>631129.75702931196</v>
      </c>
      <c r="BQ713" s="174">
        <v>7443445.5353849092</v>
      </c>
    </row>
    <row r="714" spans="11:96" x14ac:dyDescent="0.25">
      <c r="K714" s="165" t="s">
        <v>315</v>
      </c>
      <c r="N714" s="57" t="s">
        <v>1442</v>
      </c>
      <c r="V714" s="57" t="s">
        <v>390</v>
      </c>
      <c r="W714" s="57" t="s">
        <v>400</v>
      </c>
      <c r="X714" s="57">
        <v>102</v>
      </c>
      <c r="AB714" s="166" t="s">
        <v>378</v>
      </c>
      <c r="AC714" s="209">
        <v>3200120</v>
      </c>
      <c r="AD714" s="210" t="s">
        <v>1443</v>
      </c>
      <c r="AE714" s="169">
        <v>5909727.4199999999</v>
      </c>
      <c r="AF714" s="38">
        <v>6273382.8799999999</v>
      </c>
      <c r="AG714" s="38">
        <v>4865188.87</v>
      </c>
      <c r="AH714" s="170">
        <v>6338132.4087687861</v>
      </c>
      <c r="AI714" s="171">
        <v>1544382.98</v>
      </c>
      <c r="AJ714" s="172">
        <v>4633148.9399999995</v>
      </c>
      <c r="AK714" s="151">
        <v>3946859.2300000004</v>
      </c>
      <c r="AL714" s="172">
        <v>4736231.0760000013</v>
      </c>
      <c r="AM714" s="211">
        <v>5296533.2982792705</v>
      </c>
      <c r="AN714" s="171">
        <v>4988458.340489516</v>
      </c>
      <c r="AO714" s="170">
        <v>4595104.4228571421</v>
      </c>
      <c r="AP714" s="170">
        <v>5016235.5651129931</v>
      </c>
      <c r="AQ714" s="170">
        <v>5343770.9413735941</v>
      </c>
      <c r="AR714" s="172">
        <v>710622.00137359463</v>
      </c>
      <c r="AS714" s="173">
        <v>0.1533777589661503</v>
      </c>
      <c r="AT714" s="172">
        <v>-994361.46739519201</v>
      </c>
      <c r="AU714" s="173">
        <v>-0.15688556238104084</v>
      </c>
      <c r="AV714" s="172">
        <v>478582.07137359399</v>
      </c>
      <c r="AW714" s="173">
        <v>9.8368652104063939E-2</v>
      </c>
      <c r="AX714" s="172">
        <v>383086.62511299364</v>
      </c>
      <c r="AY714" s="173">
        <v>8.2683857150725154E-2</v>
      </c>
      <c r="AZ714" s="172">
        <v>-1321896.843655793</v>
      </c>
      <c r="BA714" s="173">
        <v>-0.20856251627481825</v>
      </c>
      <c r="BB714" s="172">
        <v>327535.37626060098</v>
      </c>
      <c r="BC714" s="173">
        <v>6.5295054829272781E-2</v>
      </c>
      <c r="BE714" s="169">
        <v>472253.16428632557</v>
      </c>
      <c r="BF714" s="169">
        <v>445202.01741642703</v>
      </c>
      <c r="BG714" s="169">
        <v>449149.01507341291</v>
      </c>
      <c r="BH714" s="169">
        <v>415452.74581996992</v>
      </c>
      <c r="BI714" s="169">
        <v>410885.97167139128</v>
      </c>
      <c r="BJ714" s="169">
        <v>489359.92744901258</v>
      </c>
      <c r="BK714" s="169">
        <v>436478.54679791705</v>
      </c>
      <c r="BL714" s="169">
        <v>447420.1648600226</v>
      </c>
      <c r="BM714" s="169">
        <v>457504.34777586407</v>
      </c>
      <c r="BN714" s="169">
        <v>401677.86379629729</v>
      </c>
      <c r="BO714" s="169">
        <v>465123.40464619745</v>
      </c>
      <c r="BP714" s="169">
        <v>453263.77178075537</v>
      </c>
      <c r="BQ714" s="174">
        <v>5343770.9413735932</v>
      </c>
    </row>
    <row r="715" spans="11:96" x14ac:dyDescent="0.25">
      <c r="K715" s="165" t="s">
        <v>315</v>
      </c>
      <c r="N715" s="57" t="s">
        <v>1444</v>
      </c>
      <c r="V715" s="57" t="s">
        <v>390</v>
      </c>
      <c r="W715" s="57" t="s">
        <v>400</v>
      </c>
      <c r="X715" s="57">
        <v>102</v>
      </c>
      <c r="AB715" s="166" t="s">
        <v>378</v>
      </c>
      <c r="AC715" s="209">
        <v>3200125</v>
      </c>
      <c r="AD715" s="210" t="s">
        <v>1445</v>
      </c>
      <c r="AE715" s="169">
        <v>61988.33</v>
      </c>
      <c r="AF715" s="38">
        <v>131476.96</v>
      </c>
      <c r="AG715" s="38">
        <v>139991.57000000004</v>
      </c>
      <c r="AH715" s="170">
        <v>207498.05435272428</v>
      </c>
      <c r="AI715" s="171">
        <v>36645.75</v>
      </c>
      <c r="AJ715" s="172">
        <v>109937.25</v>
      </c>
      <c r="AK715" s="151">
        <v>96774.12</v>
      </c>
      <c r="AL715" s="172">
        <v>116128.944</v>
      </c>
      <c r="AM715" s="211">
        <v>173005.07909968184</v>
      </c>
      <c r="AN715" s="171">
        <v>131267.09525304244</v>
      </c>
      <c r="AO715" s="170">
        <v>127038.65142857144</v>
      </c>
      <c r="AP715" s="170">
        <v>117535.27541998307</v>
      </c>
      <c r="AQ715" s="170">
        <v>125193.28169253633</v>
      </c>
      <c r="AR715" s="172">
        <v>15256.03169253633</v>
      </c>
      <c r="AS715" s="173">
        <v>0.13877035938716248</v>
      </c>
      <c r="AT715" s="172">
        <v>-82304.772660187955</v>
      </c>
      <c r="AU715" s="173">
        <v>-0.396653226060032</v>
      </c>
      <c r="AV715" s="172">
        <v>-14798.288307463707</v>
      </c>
      <c r="AW715" s="173">
        <v>-0.10570842449630148</v>
      </c>
      <c r="AX715" s="172">
        <v>7598.025419983067</v>
      </c>
      <c r="AY715" s="173">
        <v>6.9112383836989436E-2</v>
      </c>
      <c r="AZ715" s="172">
        <v>-89962.778932741217</v>
      </c>
      <c r="BA715" s="173">
        <v>-0.4335596264426374</v>
      </c>
      <c r="BB715" s="172">
        <v>7658.0062725532625</v>
      </c>
      <c r="BC715" s="173">
        <v>6.5154960884630436E-2</v>
      </c>
      <c r="BE715" s="169">
        <v>11061.012768143533</v>
      </c>
      <c r="BF715" s="169">
        <v>10430.15622573092</v>
      </c>
      <c r="BG715" s="169">
        <v>10522.203683340476</v>
      </c>
      <c r="BH715" s="169">
        <v>9736.3770411035148</v>
      </c>
      <c r="BI715" s="169">
        <v>9629.8758504808866</v>
      </c>
      <c r="BJ715" s="169">
        <v>11459.957534241157</v>
      </c>
      <c r="BK715" s="169">
        <v>10226.717216704836</v>
      </c>
      <c r="BL715" s="169">
        <v>10481.885375461914</v>
      </c>
      <c r="BM715" s="169">
        <v>10717.05739230616</v>
      </c>
      <c r="BN715" s="169">
        <v>9415.1346742866936</v>
      </c>
      <c r="BO715" s="169">
        <v>10894.740501151062</v>
      </c>
      <c r="BP715" s="169">
        <v>10618.163429585158</v>
      </c>
      <c r="BQ715" s="174">
        <v>125193.2816925363</v>
      </c>
    </row>
    <row r="716" spans="11:96" x14ac:dyDescent="0.25">
      <c r="K716" s="165" t="s">
        <v>315</v>
      </c>
      <c r="N716" s="57" t="s">
        <v>1446</v>
      </c>
      <c r="V716" s="57" t="s">
        <v>390</v>
      </c>
      <c r="W716" s="57" t="s">
        <v>400</v>
      </c>
      <c r="X716" s="57">
        <v>102</v>
      </c>
      <c r="AB716" s="166" t="s">
        <v>378</v>
      </c>
      <c r="AC716" s="209">
        <v>3200130</v>
      </c>
      <c r="AD716" s="210" t="s">
        <v>1447</v>
      </c>
      <c r="AE716" s="169">
        <v>1187710.5999999999</v>
      </c>
      <c r="AF716" s="38">
        <v>1731916.4400000002</v>
      </c>
      <c r="AG716" s="38">
        <v>2205352.4700000002</v>
      </c>
      <c r="AH716" s="170">
        <v>2189547.9419647926</v>
      </c>
      <c r="AI716" s="171">
        <v>830133.28</v>
      </c>
      <c r="AJ716" s="172">
        <v>2490399.84</v>
      </c>
      <c r="AK716" s="151">
        <v>1926802.02</v>
      </c>
      <c r="AL716" s="172">
        <v>2312162.4239999996</v>
      </c>
      <c r="AM716" s="211">
        <v>1829328.155714479</v>
      </c>
      <c r="AN716" s="171">
        <v>2287021.8062503133</v>
      </c>
      <c r="AO716" s="170">
        <v>2310755.537142857</v>
      </c>
      <c r="AP716" s="170">
        <v>2741580.7399397404</v>
      </c>
      <c r="AQ716" s="170">
        <v>2920356.6020889352</v>
      </c>
      <c r="AR716" s="172">
        <v>429956.76208893536</v>
      </c>
      <c r="AS716" s="173">
        <v>0.17264567527796476</v>
      </c>
      <c r="AT716" s="172">
        <v>730808.66012414265</v>
      </c>
      <c r="AU716" s="173">
        <v>0.33377148137178991</v>
      </c>
      <c r="AV716" s="172">
        <v>715004.132088935</v>
      </c>
      <c r="AW716" s="173">
        <v>0.32421308693976475</v>
      </c>
      <c r="AX716" s="172">
        <v>251180.89993974054</v>
      </c>
      <c r="AY716" s="173">
        <v>0.10085966755432355</v>
      </c>
      <c r="AZ716" s="172">
        <v>552032.79797494784</v>
      </c>
      <c r="BA716" s="173">
        <v>0.25212181354639845</v>
      </c>
      <c r="BB716" s="172">
        <v>178775.86214919481</v>
      </c>
      <c r="BC716" s="173">
        <v>6.520904511209992E-2</v>
      </c>
      <c r="BE716" s="169">
        <v>258021.33119687444</v>
      </c>
      <c r="BF716" s="169">
        <v>243301.9836878576</v>
      </c>
      <c r="BG716" s="169">
        <v>245449.66453887179</v>
      </c>
      <c r="BH716" s="169">
        <v>227114.50487690768</v>
      </c>
      <c r="BI716" s="169">
        <v>224629.58488399896</v>
      </c>
      <c r="BJ716" s="169">
        <v>267329.63863969978</v>
      </c>
      <c r="BK716" s="169">
        <v>238555.27937487245</v>
      </c>
      <c r="BL716" s="169">
        <v>244508.94482727049</v>
      </c>
      <c r="BM716" s="169">
        <v>249996.05387283693</v>
      </c>
      <c r="BN716" s="169">
        <v>219619.17477584785</v>
      </c>
      <c r="BO716" s="169">
        <v>254141.81324876149</v>
      </c>
      <c r="BP716" s="169">
        <v>247688.62816513574</v>
      </c>
      <c r="BQ716" s="174">
        <v>2920356.6020889347</v>
      </c>
    </row>
    <row r="717" spans="11:96" x14ac:dyDescent="0.25">
      <c r="K717" s="165" t="s">
        <v>315</v>
      </c>
      <c r="N717" s="57" t="s">
        <v>1448</v>
      </c>
      <c r="V717" s="57" t="s">
        <v>390</v>
      </c>
      <c r="W717" s="57" t="s">
        <v>400</v>
      </c>
      <c r="X717" s="57">
        <v>102</v>
      </c>
      <c r="AB717" s="166" t="s">
        <v>378</v>
      </c>
      <c r="AC717" s="209">
        <v>3200131</v>
      </c>
      <c r="AD717" s="210" t="s">
        <v>1449</v>
      </c>
      <c r="AE717" s="169">
        <v>2738246.14</v>
      </c>
      <c r="AF717" s="38">
        <v>6006117.8300000001</v>
      </c>
      <c r="AG717" s="38">
        <v>8210693.1500000004</v>
      </c>
      <c r="AH717" s="170">
        <v>8281976.7292253049</v>
      </c>
      <c r="AI717" s="171">
        <v>3114663.57</v>
      </c>
      <c r="AJ717" s="172">
        <v>9343990.709999999</v>
      </c>
      <c r="AK717" s="151">
        <v>7881212.7299999995</v>
      </c>
      <c r="AL717" s="172">
        <v>9457455.2759999987</v>
      </c>
      <c r="AM717" s="211">
        <v>6921735.3126163352</v>
      </c>
      <c r="AN717" s="171">
        <v>9241454.1466089692</v>
      </c>
      <c r="AO717" s="170">
        <v>9437686.7828571498</v>
      </c>
      <c r="AP717" s="170">
        <v>10247913.293826906</v>
      </c>
      <c r="AQ717" s="170">
        <v>10916085.143188218</v>
      </c>
      <c r="AR717" s="172">
        <v>1572094.4331882186</v>
      </c>
      <c r="AS717" s="173">
        <v>0.16824657493566994</v>
      </c>
      <c r="AT717" s="172">
        <v>2634108.4139629127</v>
      </c>
      <c r="AU717" s="173">
        <v>0.31805310496318034</v>
      </c>
      <c r="AV717" s="172">
        <v>2705391.9931882173</v>
      </c>
      <c r="AW717" s="173">
        <v>0.32949617575079115</v>
      </c>
      <c r="AX717" s="172">
        <v>903922.58382690698</v>
      </c>
      <c r="AY717" s="173">
        <v>9.6738386400526191E-2</v>
      </c>
      <c r="AZ717" s="172">
        <v>1965936.5646016011</v>
      </c>
      <c r="BA717" s="173">
        <v>0.2373752823603375</v>
      </c>
      <c r="BB717" s="172">
        <v>668171.84936131164</v>
      </c>
      <c r="BC717" s="173">
        <v>6.5200771142726405E-2</v>
      </c>
      <c r="BE717" s="169">
        <v>963905.83200153359</v>
      </c>
      <c r="BF717" s="169">
        <v>909447.83080479153</v>
      </c>
      <c r="BG717" s="169">
        <v>917393.72693117219</v>
      </c>
      <c r="BH717" s="169">
        <v>849558.10132330924</v>
      </c>
      <c r="BI717" s="169">
        <v>840364.50249939738</v>
      </c>
      <c r="BJ717" s="169">
        <v>998344.30269804306</v>
      </c>
      <c r="BK717" s="169">
        <v>891886.18080646242</v>
      </c>
      <c r="BL717" s="169">
        <v>913913.29309069132</v>
      </c>
      <c r="BM717" s="169">
        <v>934214.26028961374</v>
      </c>
      <c r="BN717" s="169">
        <v>821827.2052789391</v>
      </c>
      <c r="BO717" s="169">
        <v>949552.56036828377</v>
      </c>
      <c r="BP717" s="169">
        <v>925677.34709598159</v>
      </c>
      <c r="BQ717" s="174">
        <v>10916085.143188221</v>
      </c>
    </row>
    <row r="718" spans="11:96" x14ac:dyDescent="0.25">
      <c r="K718" s="165" t="s">
        <v>315</v>
      </c>
      <c r="N718" s="57" t="s">
        <v>1450</v>
      </c>
      <c r="V718" s="57" t="s">
        <v>390</v>
      </c>
      <c r="W718" s="57" t="s">
        <v>400</v>
      </c>
      <c r="X718" s="57">
        <v>102</v>
      </c>
      <c r="AB718" s="166" t="s">
        <v>378</v>
      </c>
      <c r="AC718" s="209">
        <v>3200135</v>
      </c>
      <c r="AD718" s="210" t="s">
        <v>1451</v>
      </c>
      <c r="AE718" s="169">
        <v>1497856.35</v>
      </c>
      <c r="AF718" s="38">
        <v>1572887.42</v>
      </c>
      <c r="AG718" s="38">
        <v>2154518.8200000003</v>
      </c>
      <c r="AH718" s="170">
        <v>1843486.6498320911</v>
      </c>
      <c r="AI718" s="171">
        <v>638597.67999999993</v>
      </c>
      <c r="AJ718" s="172">
        <v>1915793.0399999998</v>
      </c>
      <c r="AK718" s="151">
        <v>1538412.94</v>
      </c>
      <c r="AL718" s="172">
        <v>1846095.5279999999</v>
      </c>
      <c r="AM718" s="211">
        <v>1543005.567908223</v>
      </c>
      <c r="AN718" s="171">
        <v>1838894.021923868</v>
      </c>
      <c r="AO718" s="170">
        <v>1915192.2685714285</v>
      </c>
      <c r="AP718" s="170">
        <v>1868118.0492337311</v>
      </c>
      <c r="AQ718" s="170">
        <v>1990173.4882537373</v>
      </c>
      <c r="AR718" s="172">
        <v>74380.44825373753</v>
      </c>
      <c r="AS718" s="173">
        <v>3.8824886979304161E-2</v>
      </c>
      <c r="AT718" s="172">
        <v>146686.83842164627</v>
      </c>
      <c r="AU718" s="173">
        <v>7.957032855920429E-2</v>
      </c>
      <c r="AV718" s="172">
        <v>-164345.33174626296</v>
      </c>
      <c r="AW718" s="173">
        <v>-7.6279366984718627E-2</v>
      </c>
      <c r="AX718" s="172">
        <v>-47674.990766268689</v>
      </c>
      <c r="AY718" s="173">
        <v>-2.4885251053145433E-2</v>
      </c>
      <c r="AZ718" s="172">
        <v>24631.399401640054</v>
      </c>
      <c r="BA718" s="173">
        <v>1.3361311514723221E-2</v>
      </c>
      <c r="BB718" s="172">
        <v>122055.43902000622</v>
      </c>
      <c r="BC718" s="173">
        <v>6.533604183636639E-2</v>
      </c>
      <c r="BE718" s="169">
        <v>175936.35861449057</v>
      </c>
      <c r="BF718" s="169">
        <v>165805.76165362133</v>
      </c>
      <c r="BG718" s="169">
        <v>167283.90388029758</v>
      </c>
      <c r="BH718" s="169">
        <v>154664.72272197763</v>
      </c>
      <c r="BI718" s="169">
        <v>152954.47551755875</v>
      </c>
      <c r="BJ718" s="169">
        <v>182342.80503022764</v>
      </c>
      <c r="BK718" s="169">
        <v>162538.8404631392</v>
      </c>
      <c r="BL718" s="169">
        <v>166636.45315291037</v>
      </c>
      <c r="BM718" s="169">
        <v>170412.95820430072</v>
      </c>
      <c r="BN718" s="169">
        <v>149506.05870538339</v>
      </c>
      <c r="BO718" s="169">
        <v>173266.27879534665</v>
      </c>
      <c r="BP718" s="169">
        <v>168824.8715144835</v>
      </c>
      <c r="BQ718" s="174">
        <v>1990173.4882537376</v>
      </c>
    </row>
    <row r="719" spans="11:96" x14ac:dyDescent="0.25">
      <c r="K719" s="165" t="s">
        <v>315</v>
      </c>
      <c r="N719" s="57" t="s">
        <v>1452</v>
      </c>
      <c r="V719" s="57" t="s">
        <v>390</v>
      </c>
      <c r="W719" s="57" t="s">
        <v>400</v>
      </c>
      <c r="X719" s="57">
        <v>102</v>
      </c>
      <c r="AB719" s="166" t="s">
        <v>378</v>
      </c>
      <c r="AC719" s="209">
        <v>3200140</v>
      </c>
      <c r="AD719" s="210" t="s">
        <v>1453</v>
      </c>
      <c r="AE719" s="169">
        <v>1904419.47</v>
      </c>
      <c r="AF719" s="38">
        <v>2481757.62</v>
      </c>
      <c r="AG719" s="38">
        <v>3384236.77</v>
      </c>
      <c r="AH719" s="170">
        <v>3315519.9106195606</v>
      </c>
      <c r="AI719" s="171">
        <v>1353742.97</v>
      </c>
      <c r="AJ719" s="172">
        <v>4061228.91</v>
      </c>
      <c r="AK719" s="151">
        <v>2965590.77</v>
      </c>
      <c r="AL719" s="172">
        <v>3558708.9239999996</v>
      </c>
      <c r="AM719" s="211">
        <v>2771831.9790918669</v>
      </c>
      <c r="AN719" s="171">
        <v>3509278.7015276938</v>
      </c>
      <c r="AO719" s="170">
        <v>3714340.4914285713</v>
      </c>
      <c r="AP719" s="170">
        <v>4525601.3070952883</v>
      </c>
      <c r="AQ719" s="170">
        <v>4820167.4325714828</v>
      </c>
      <c r="AR719" s="172">
        <v>758938.5225714827</v>
      </c>
      <c r="AS719" s="173">
        <v>0.18687410618562811</v>
      </c>
      <c r="AT719" s="172">
        <v>1504647.5219519222</v>
      </c>
      <c r="AU719" s="173">
        <v>0.45381948005577005</v>
      </c>
      <c r="AV719" s="172">
        <v>1435930.6625714828</v>
      </c>
      <c r="AW719" s="173">
        <v>0.42429970482575979</v>
      </c>
      <c r="AX719" s="172">
        <v>464372.39709528815</v>
      </c>
      <c r="AY719" s="173">
        <v>0.11434282759877432</v>
      </c>
      <c r="AZ719" s="172">
        <v>1210081.3964757277</v>
      </c>
      <c r="BA719" s="173">
        <v>0.36497485435085314</v>
      </c>
      <c r="BB719" s="172">
        <v>294566.12547619455</v>
      </c>
      <c r="BC719" s="173">
        <v>6.5088836927453264E-2</v>
      </c>
      <c r="BE719" s="169">
        <v>425991.63390339614</v>
      </c>
      <c r="BF719" s="169">
        <v>401579.33954937028</v>
      </c>
      <c r="BG719" s="169">
        <v>405141.30566786474</v>
      </c>
      <c r="BH719" s="169">
        <v>374732.12384633854</v>
      </c>
      <c r="BI719" s="169">
        <v>370610.84073403099</v>
      </c>
      <c r="BJ719" s="169">
        <v>441429.62401082565</v>
      </c>
      <c r="BK719" s="169">
        <v>393706.84772667696</v>
      </c>
      <c r="BL719" s="169">
        <v>403581.10563249112</v>
      </c>
      <c r="BM719" s="169">
        <v>412681.57160701515</v>
      </c>
      <c r="BN719" s="169">
        <v>362300.98825452116</v>
      </c>
      <c r="BO719" s="169">
        <v>419557.38577907922</v>
      </c>
      <c r="BP719" s="169">
        <v>408854.66585987271</v>
      </c>
      <c r="BQ719" s="174">
        <v>4820167.4325714819</v>
      </c>
    </row>
    <row r="720" spans="11:96" x14ac:dyDescent="0.25">
      <c r="K720" s="165" t="s">
        <v>315</v>
      </c>
      <c r="N720" s="57" t="s">
        <v>1454</v>
      </c>
      <c r="V720" s="57" t="s">
        <v>390</v>
      </c>
      <c r="W720" s="57" t="s">
        <v>400</v>
      </c>
      <c r="X720" s="57">
        <v>102</v>
      </c>
      <c r="AB720" s="166" t="s">
        <v>378</v>
      </c>
      <c r="AC720" s="209">
        <v>3200147</v>
      </c>
      <c r="AD720" s="210" t="s">
        <v>1455</v>
      </c>
      <c r="AE720" s="169">
        <v>34621.89</v>
      </c>
      <c r="AF720" s="38">
        <v>154275.75</v>
      </c>
      <c r="AG720" s="38">
        <v>195555.6</v>
      </c>
      <c r="AH720" s="170">
        <v>204599.19239952497</v>
      </c>
      <c r="AI720" s="171">
        <v>3682.1400000000026</v>
      </c>
      <c r="AJ720" s="172">
        <v>11046.420000000007</v>
      </c>
      <c r="AK720" s="151">
        <v>-35538.289999999994</v>
      </c>
      <c r="AL720" s="172">
        <v>-42645.947999999989</v>
      </c>
      <c r="AM720" s="211">
        <v>170595.71426236222</v>
      </c>
      <c r="AN720" s="171">
        <v>-1534.8118628372467</v>
      </c>
      <c r="AO720" s="170">
        <v>-59571.925714285688</v>
      </c>
      <c r="AP720" s="170">
        <v>6228.313503637818</v>
      </c>
      <c r="AQ720" s="170">
        <v>6626.3064251138321</v>
      </c>
      <c r="AR720" s="172">
        <v>-4420.1135748861752</v>
      </c>
      <c r="AS720" s="173">
        <v>-0.40013991636079133</v>
      </c>
      <c r="AT720" s="172">
        <v>-197972.88597441113</v>
      </c>
      <c r="AU720" s="173">
        <v>-0.96761323274348743</v>
      </c>
      <c r="AV720" s="172">
        <v>-188929.29357488616</v>
      </c>
      <c r="AW720" s="173">
        <v>-0.96611548620896648</v>
      </c>
      <c r="AX720" s="172">
        <v>-4818.1064963621893</v>
      </c>
      <c r="AY720" s="173">
        <v>-0.4361690481044706</v>
      </c>
      <c r="AZ720" s="172">
        <v>-198370.87889588714</v>
      </c>
      <c r="BA720" s="173">
        <v>-0.96955846486688146</v>
      </c>
      <c r="BB720" s="172">
        <v>397.99292147601409</v>
      </c>
      <c r="BC720" s="173">
        <v>6.3900592229911901E-2</v>
      </c>
      <c r="BE720" s="169">
        <v>583.87449627992351</v>
      </c>
      <c r="BF720" s="169">
        <v>552.06021346616387</v>
      </c>
      <c r="BG720" s="169">
        <v>556.70219409376818</v>
      </c>
      <c r="BH720" s="169">
        <v>517.07272311593442</v>
      </c>
      <c r="BI720" s="169">
        <v>511.70183643936468</v>
      </c>
      <c r="BJ720" s="169">
        <v>603.99339933062254</v>
      </c>
      <c r="BK720" s="169">
        <v>541.80072381458706</v>
      </c>
      <c r="BL720" s="169">
        <v>554.66892985192351</v>
      </c>
      <c r="BM720" s="169">
        <v>566.52872451324708</v>
      </c>
      <c r="BN720" s="169">
        <v>500.87237514048218</v>
      </c>
      <c r="BO720" s="169">
        <v>575.48933646853845</v>
      </c>
      <c r="BP720" s="169">
        <v>561.5414725992764</v>
      </c>
      <c r="BQ720" s="174">
        <v>6626.3064251138312</v>
      </c>
    </row>
    <row r="721" spans="2:96" x14ac:dyDescent="0.25">
      <c r="K721" s="165" t="s">
        <v>315</v>
      </c>
      <c r="N721" s="57" t="s">
        <v>1456</v>
      </c>
      <c r="V721" s="57" t="s">
        <v>390</v>
      </c>
      <c r="W721" s="57" t="s">
        <v>400</v>
      </c>
      <c r="X721" s="57">
        <v>102</v>
      </c>
      <c r="AB721" s="166" t="s">
        <v>378</v>
      </c>
      <c r="AC721" s="209">
        <v>3200150</v>
      </c>
      <c r="AD721" s="210" t="s">
        <v>1457</v>
      </c>
      <c r="AE721" s="169">
        <v>906742.08</v>
      </c>
      <c r="AF721" s="38">
        <v>1294027.46</v>
      </c>
      <c r="AG721" s="38">
        <v>1635606.61</v>
      </c>
      <c r="AH721" s="170">
        <v>2142177.2993301474</v>
      </c>
      <c r="AI721" s="171">
        <v>683788.92999999993</v>
      </c>
      <c r="AJ721" s="172">
        <v>2051366.7899999998</v>
      </c>
      <c r="AK721" s="151">
        <v>1712046.17</v>
      </c>
      <c r="AL721" s="172">
        <v>2054455.4040000001</v>
      </c>
      <c r="AM721" s="211">
        <v>1788290.5126722404</v>
      </c>
      <c r="AN721" s="171">
        <v>2065932.956657907</v>
      </c>
      <c r="AO721" s="170">
        <v>1944584.7942857132</v>
      </c>
      <c r="AP721" s="170">
        <v>2249015.9488959205</v>
      </c>
      <c r="AQ721" s="170">
        <v>2395744.8054749402</v>
      </c>
      <c r="AR721" s="172">
        <v>344378.01547494042</v>
      </c>
      <c r="AS721" s="173">
        <v>0.16787734750982317</v>
      </c>
      <c r="AT721" s="172">
        <v>253567.50614479277</v>
      </c>
      <c r="AU721" s="173">
        <v>0.11836905667149147</v>
      </c>
      <c r="AV721" s="172">
        <v>760138.19547494012</v>
      </c>
      <c r="AW721" s="173">
        <v>0.46474390041437902</v>
      </c>
      <c r="AX721" s="172">
        <v>197649.15889592073</v>
      </c>
      <c r="AY721" s="173">
        <v>9.6349984731848345E-2</v>
      </c>
      <c r="AZ721" s="172">
        <v>106838.64956577308</v>
      </c>
      <c r="BA721" s="173">
        <v>4.9873859460270266E-2</v>
      </c>
      <c r="BB721" s="172">
        <v>146728.85657901969</v>
      </c>
      <c r="BC721" s="173">
        <v>6.5241358848989642E-2</v>
      </c>
      <c r="BE721" s="169">
        <v>211720.43793666438</v>
      </c>
      <c r="BF721" s="169">
        <v>199595.09577803881</v>
      </c>
      <c r="BG721" s="169">
        <v>201364.28868214836</v>
      </c>
      <c r="BH721" s="169">
        <v>186260.35256689927</v>
      </c>
      <c r="BI721" s="169">
        <v>184213.35251255776</v>
      </c>
      <c r="BJ721" s="169">
        <v>219388.3330381827</v>
      </c>
      <c r="BK721" s="169">
        <v>195684.90791913317</v>
      </c>
      <c r="BL721" s="169">
        <v>200589.35294729055</v>
      </c>
      <c r="BM721" s="169">
        <v>205109.46327136731</v>
      </c>
      <c r="BN721" s="169">
        <v>180085.93199482406</v>
      </c>
      <c r="BO721" s="169">
        <v>208524.61132121261</v>
      </c>
      <c r="BP721" s="169">
        <v>203208.6775066214</v>
      </c>
      <c r="BQ721" s="174">
        <v>2395744.8054749402</v>
      </c>
    </row>
    <row r="722" spans="2:96" x14ac:dyDescent="0.25">
      <c r="K722" s="165" t="s">
        <v>315</v>
      </c>
      <c r="N722" s="57" t="s">
        <v>1458</v>
      </c>
      <c r="V722" s="57" t="s">
        <v>390</v>
      </c>
      <c r="W722" s="57" t="s">
        <v>400</v>
      </c>
      <c r="X722" s="57">
        <v>102</v>
      </c>
      <c r="AB722" s="166" t="s">
        <v>378</v>
      </c>
      <c r="AC722" s="209">
        <v>3200155</v>
      </c>
      <c r="AD722" s="210" t="s">
        <v>1459</v>
      </c>
      <c r="AE722" s="169">
        <v>7262956.4199999999</v>
      </c>
      <c r="AF722" s="38">
        <v>12086522.23</v>
      </c>
      <c r="AG722" s="38">
        <v>17154364.600000001</v>
      </c>
      <c r="AH722" s="170">
        <v>15445324.876423219</v>
      </c>
      <c r="AI722" s="171">
        <v>5446367.1900000004</v>
      </c>
      <c r="AJ722" s="172">
        <v>16339101.57</v>
      </c>
      <c r="AK722" s="151">
        <v>13271827.279999999</v>
      </c>
      <c r="AL722" s="172">
        <v>15926192.735999998</v>
      </c>
      <c r="AM722" s="211">
        <v>12912066.99459883</v>
      </c>
      <c r="AN722" s="171">
        <v>15805085.161824388</v>
      </c>
      <c r="AO722" s="170">
        <v>16145491.234285716</v>
      </c>
      <c r="AP722" s="170">
        <v>17493966.265543394</v>
      </c>
      <c r="AQ722" s="170">
        <v>18636083.501581512</v>
      </c>
      <c r="AR722" s="172">
        <v>2296981.9315815121</v>
      </c>
      <c r="AS722" s="173">
        <v>0.14058189930093642</v>
      </c>
      <c r="AT722" s="172">
        <v>3190758.6251582932</v>
      </c>
      <c r="AU722" s="173">
        <v>0.20658410559099868</v>
      </c>
      <c r="AV722" s="172">
        <v>1481718.9015815109</v>
      </c>
      <c r="AW722" s="173">
        <v>8.6375621372855205E-2</v>
      </c>
      <c r="AX722" s="172">
        <v>1154864.6955433935</v>
      </c>
      <c r="AY722" s="173">
        <v>7.0681040239313084E-2</v>
      </c>
      <c r="AZ722" s="172">
        <v>2048641.3891201746</v>
      </c>
      <c r="BA722" s="173">
        <v>0.13263828410934614</v>
      </c>
      <c r="BB722" s="172">
        <v>1142117.2360381186</v>
      </c>
      <c r="BC722" s="173">
        <v>6.5286351802773548E-2</v>
      </c>
      <c r="BE722" s="169">
        <v>1646983.3892450547</v>
      </c>
      <c r="BF722" s="169">
        <v>1552615.4520936531</v>
      </c>
      <c r="BG722" s="169">
        <v>1566384.5550681986</v>
      </c>
      <c r="BH722" s="169">
        <v>1448835.1057069972</v>
      </c>
      <c r="BI722" s="169">
        <v>1432903.9121827304</v>
      </c>
      <c r="BJ722" s="169">
        <v>1706660.3396813667</v>
      </c>
      <c r="BK722" s="169">
        <v>1522183.6211983184</v>
      </c>
      <c r="BL722" s="169">
        <v>1560353.4603768687</v>
      </c>
      <c r="BM722" s="169">
        <v>1595532.1366896392</v>
      </c>
      <c r="BN722" s="169">
        <v>1400781.4240154319</v>
      </c>
      <c r="BO722" s="169">
        <v>1622111.2197632894</v>
      </c>
      <c r="BP722" s="169">
        <v>1580738.8855599633</v>
      </c>
      <c r="BQ722" s="174">
        <v>18636083.501581512</v>
      </c>
    </row>
    <row r="723" spans="2:96" x14ac:dyDescent="0.25">
      <c r="K723" s="165" t="s">
        <v>315</v>
      </c>
      <c r="N723" s="57" t="s">
        <v>1460</v>
      </c>
      <c r="V723" s="57" t="s">
        <v>390</v>
      </c>
      <c r="W723" s="57" t="s">
        <v>400</v>
      </c>
      <c r="X723" s="57">
        <v>102</v>
      </c>
      <c r="AB723" s="166" t="s">
        <v>378</v>
      </c>
      <c r="AC723" s="209">
        <v>3200160</v>
      </c>
      <c r="AD723" s="210" t="s">
        <v>1461</v>
      </c>
      <c r="AE723" s="169">
        <v>729560.13</v>
      </c>
      <c r="AF723" s="38">
        <v>2932481.8200000003</v>
      </c>
      <c r="AG723" s="38">
        <v>4383693.63</v>
      </c>
      <c r="AH723" s="170">
        <v>4644138.645804015</v>
      </c>
      <c r="AI723" s="171">
        <v>1524865.0999999999</v>
      </c>
      <c r="AJ723" s="172">
        <v>4574595.3</v>
      </c>
      <c r="AK723" s="151">
        <v>3881282.5700000003</v>
      </c>
      <c r="AL723" s="172">
        <v>4657539.0840000007</v>
      </c>
      <c r="AM723" s="211">
        <v>3882210.5854498767</v>
      </c>
      <c r="AN723" s="171">
        <v>4643210.6303541381</v>
      </c>
      <c r="AO723" s="170">
        <v>4730261.8285714276</v>
      </c>
      <c r="AP723" s="170">
        <v>5129073.7269106302</v>
      </c>
      <c r="AQ723" s="170">
        <v>5469945.0145853041</v>
      </c>
      <c r="AR723" s="172">
        <v>895349.71458530426</v>
      </c>
      <c r="AS723" s="173">
        <v>0.19572216903762052</v>
      </c>
      <c r="AT723" s="172">
        <v>825806.36878128909</v>
      </c>
      <c r="AU723" s="173">
        <v>0.17781690680733792</v>
      </c>
      <c r="AV723" s="172">
        <v>1086251.3845853042</v>
      </c>
      <c r="AW723" s="173">
        <v>0.24779363620475098</v>
      </c>
      <c r="AX723" s="172">
        <v>554478.42691063043</v>
      </c>
      <c r="AY723" s="173">
        <v>0.12120819232045082</v>
      </c>
      <c r="AZ723" s="172">
        <v>484935.08110661525</v>
      </c>
      <c r="BA723" s="173">
        <v>0.10441873468716416</v>
      </c>
      <c r="BB723" s="172">
        <v>340871.28767467383</v>
      </c>
      <c r="BC723" s="173">
        <v>6.6458644547499834E-2</v>
      </c>
      <c r="BE723" s="169">
        <v>483374.81037151197</v>
      </c>
      <c r="BF723" s="169">
        <v>455713.99416860554</v>
      </c>
      <c r="BG723" s="169">
        <v>459749.94788503286</v>
      </c>
      <c r="BH723" s="169">
        <v>425294.24384313484</v>
      </c>
      <c r="BI723" s="169">
        <v>420624.54532826005</v>
      </c>
      <c r="BJ723" s="169">
        <v>500867.11980835424</v>
      </c>
      <c r="BK723" s="169">
        <v>446793.91700549761</v>
      </c>
      <c r="BL723" s="169">
        <v>457982.13344725885</v>
      </c>
      <c r="BM723" s="169">
        <v>468293.59016786009</v>
      </c>
      <c r="BN723" s="169">
        <v>411208.90832275763</v>
      </c>
      <c r="BO723" s="169">
        <v>476084.36269012577</v>
      </c>
      <c r="BP723" s="169">
        <v>463957.44154690509</v>
      </c>
      <c r="BQ723" s="174">
        <v>5469945.0145853041</v>
      </c>
    </row>
    <row r="724" spans="2:96" x14ac:dyDescent="0.25">
      <c r="K724" s="165" t="s">
        <v>315</v>
      </c>
      <c r="N724" s="57" t="s">
        <v>1462</v>
      </c>
      <c r="V724" s="57" t="s">
        <v>390</v>
      </c>
      <c r="W724" s="57" t="s">
        <v>400</v>
      </c>
      <c r="X724" s="57">
        <v>102</v>
      </c>
      <c r="AB724" s="166" t="s">
        <v>378</v>
      </c>
      <c r="AC724" s="209">
        <v>3200165</v>
      </c>
      <c r="AD724" s="210" t="s">
        <v>1463</v>
      </c>
      <c r="AE724" s="169">
        <v>0</v>
      </c>
      <c r="AF724" s="38">
        <v>232495.44</v>
      </c>
      <c r="AG724" s="38">
        <v>743859.83000000007</v>
      </c>
      <c r="AH724" s="170">
        <v>486562.09142366209</v>
      </c>
      <c r="AI724" s="171">
        <v>505862.43999999994</v>
      </c>
      <c r="AJ724" s="172">
        <v>1517587.3199999998</v>
      </c>
      <c r="AK724" s="151">
        <v>1475931.9100000001</v>
      </c>
      <c r="AL724" s="172">
        <v>1771118.2920000004</v>
      </c>
      <c r="AM724" s="211">
        <v>406670.95333980274</v>
      </c>
      <c r="AN724" s="171">
        <v>1555823.0480838595</v>
      </c>
      <c r="AO724" s="170">
        <v>1707676.1142857142</v>
      </c>
      <c r="AP724" s="170">
        <v>1734889.2317571982</v>
      </c>
      <c r="AQ724" s="170">
        <v>1847914.8546637031</v>
      </c>
      <c r="AR724" s="172">
        <v>330327.53466370329</v>
      </c>
      <c r="AS724" s="173">
        <v>0.21766624583006092</v>
      </c>
      <c r="AT724" s="172">
        <v>1361352.763240041</v>
      </c>
      <c r="AU724" s="173">
        <v>2.7979014132744595</v>
      </c>
      <c r="AV724" s="172">
        <v>1104055.0246637031</v>
      </c>
      <c r="AW724" s="173">
        <v>1.4842245543272621</v>
      </c>
      <c r="AX724" s="172">
        <v>217301.9117571984</v>
      </c>
      <c r="AY724" s="173">
        <v>0.14318906654886812</v>
      </c>
      <c r="AZ724" s="172">
        <v>1248327.1403335361</v>
      </c>
      <c r="BA724" s="173">
        <v>2.5656070670877349</v>
      </c>
      <c r="BB724" s="172">
        <v>113025.6229065049</v>
      </c>
      <c r="BC724" s="173">
        <v>6.5148610549634847E-2</v>
      </c>
      <c r="BE724" s="169">
        <v>163253.20347830054</v>
      </c>
      <c r="BF724" s="169">
        <v>153954.32609473076</v>
      </c>
      <c r="BG724" s="169">
        <v>155311.11319962016</v>
      </c>
      <c r="BH724" s="169">
        <v>143727.96378349749</v>
      </c>
      <c r="BI724" s="169">
        <v>142158.1274637907</v>
      </c>
      <c r="BJ724" s="169">
        <v>169133.68218201879</v>
      </c>
      <c r="BK724" s="169">
        <v>150955.61834933163</v>
      </c>
      <c r="BL724" s="169">
        <v>154716.81802144554</v>
      </c>
      <c r="BM724" s="169">
        <v>158183.27291516558</v>
      </c>
      <c r="BN724" s="169">
        <v>138992.8248436471</v>
      </c>
      <c r="BO724" s="169">
        <v>160802.33657100302</v>
      </c>
      <c r="BP724" s="169">
        <v>156725.56776115214</v>
      </c>
      <c r="BQ724" s="174">
        <v>1847914.8546637036</v>
      </c>
    </row>
    <row r="725" spans="2:96" x14ac:dyDescent="0.25">
      <c r="K725" s="165" t="s">
        <v>315</v>
      </c>
      <c r="N725" s="57" t="s">
        <v>1464</v>
      </c>
      <c r="V725" s="57" t="s">
        <v>390</v>
      </c>
      <c r="W725" s="57" t="s">
        <v>400</v>
      </c>
      <c r="X725" s="57">
        <v>102</v>
      </c>
      <c r="AB725" s="166" t="s">
        <v>378</v>
      </c>
      <c r="AC725" s="209">
        <v>3200170</v>
      </c>
      <c r="AD725" s="210" t="s">
        <v>1465</v>
      </c>
      <c r="AE725" s="169">
        <v>8863265.1800000016</v>
      </c>
      <c r="AF725" s="38">
        <v>14604984.199999999</v>
      </c>
      <c r="AG725" s="38">
        <v>18537608.129999999</v>
      </c>
      <c r="AH725" s="170">
        <v>17646625.197982561</v>
      </c>
      <c r="AI725" s="171">
        <v>6574201.6500000004</v>
      </c>
      <c r="AJ725" s="172">
        <v>19722604.950000003</v>
      </c>
      <c r="AK725" s="151">
        <v>16590683.260000002</v>
      </c>
      <c r="AL725" s="172">
        <v>19908819.912</v>
      </c>
      <c r="AM725" s="211">
        <v>14744681.189370658</v>
      </c>
      <c r="AN725" s="171">
        <v>19492627.268611904</v>
      </c>
      <c r="AO725" s="170">
        <v>19795688.571428567</v>
      </c>
      <c r="AP725" s="170">
        <v>21676992.174123365</v>
      </c>
      <c r="AQ725" s="170">
        <v>23090397.287042178</v>
      </c>
      <c r="AR725" s="172">
        <v>3367792.3370421752</v>
      </c>
      <c r="AS725" s="173">
        <v>0.17075798788142205</v>
      </c>
      <c r="AT725" s="172">
        <v>5443772.0890596174</v>
      </c>
      <c r="AU725" s="173">
        <v>0.30848799858241299</v>
      </c>
      <c r="AV725" s="172">
        <v>4552789.1570421793</v>
      </c>
      <c r="AW725" s="173">
        <v>0.24559744305276668</v>
      </c>
      <c r="AX725" s="172">
        <v>1954387.2241233625</v>
      </c>
      <c r="AY725" s="173">
        <v>9.9093767231968111E-2</v>
      </c>
      <c r="AZ725" s="172">
        <v>4030366.9761408046</v>
      </c>
      <c r="BA725" s="173">
        <v>0.22839307408203885</v>
      </c>
      <c r="BB725" s="172">
        <v>1413405.1129188128</v>
      </c>
      <c r="BC725" s="173">
        <v>6.5203008866056941E-2</v>
      </c>
      <c r="BE725" s="169">
        <v>2038853.0471098125</v>
      </c>
      <c r="BF725" s="169">
        <v>1923722.1276998327</v>
      </c>
      <c r="BG725" s="169">
        <v>1940520.7304113307</v>
      </c>
      <c r="BH725" s="169">
        <v>1797107.8659404351</v>
      </c>
      <c r="BI725" s="169">
        <v>1777671.4661089487</v>
      </c>
      <c r="BJ725" s="169">
        <v>2111660.2142336764</v>
      </c>
      <c r="BK725" s="169">
        <v>1886594.6374094838</v>
      </c>
      <c r="BL725" s="169">
        <v>1933162.6647608404</v>
      </c>
      <c r="BM725" s="169">
        <v>1976081.4088785311</v>
      </c>
      <c r="BN725" s="169">
        <v>1738481.3374691352</v>
      </c>
      <c r="BO725" s="169">
        <v>2008508.4636994305</v>
      </c>
      <c r="BP725" s="169">
        <v>1958033.323320722</v>
      </c>
      <c r="BQ725" s="174">
        <v>23090397.287042174</v>
      </c>
    </row>
    <row r="726" spans="2:96" x14ac:dyDescent="0.25">
      <c r="K726" s="165" t="s">
        <v>315</v>
      </c>
      <c r="N726" s="57" t="s">
        <v>1466</v>
      </c>
      <c r="V726" s="57" t="s">
        <v>390</v>
      </c>
      <c r="W726" s="57" t="s">
        <v>400</v>
      </c>
      <c r="X726" s="57">
        <v>102</v>
      </c>
      <c r="AB726" s="166" t="s">
        <v>378</v>
      </c>
      <c r="AC726" s="209">
        <v>3200175</v>
      </c>
      <c r="AD726" s="210" t="s">
        <v>1467</v>
      </c>
      <c r="AE726" s="169">
        <v>0</v>
      </c>
      <c r="AF726" s="38">
        <v>704</v>
      </c>
      <c r="AG726" s="38">
        <v>0</v>
      </c>
      <c r="AH726" s="170">
        <v>0</v>
      </c>
      <c r="AI726" s="171">
        <v>0</v>
      </c>
      <c r="AJ726" s="172">
        <v>0</v>
      </c>
      <c r="AK726" s="151">
        <v>0</v>
      </c>
      <c r="AL726" s="172">
        <v>0</v>
      </c>
      <c r="AM726" s="211">
        <v>0</v>
      </c>
      <c r="AN726" s="171">
        <v>0</v>
      </c>
      <c r="AO726" s="170">
        <v>0</v>
      </c>
      <c r="AP726" s="170">
        <v>0</v>
      </c>
      <c r="AQ726" s="170">
        <v>0</v>
      </c>
      <c r="AR726" s="172">
        <v>0</v>
      </c>
      <c r="AS726" s="173">
        <v>0</v>
      </c>
      <c r="AT726" s="172">
        <v>0</v>
      </c>
      <c r="AU726" s="173">
        <v>0</v>
      </c>
      <c r="AV726" s="172">
        <v>0</v>
      </c>
      <c r="AW726" s="173">
        <v>0</v>
      </c>
      <c r="AX726" s="172">
        <v>0</v>
      </c>
      <c r="AY726" s="173">
        <v>0</v>
      </c>
      <c r="AZ726" s="172">
        <v>0</v>
      </c>
      <c r="BA726" s="173">
        <v>0</v>
      </c>
      <c r="BB726" s="172">
        <v>0</v>
      </c>
      <c r="BC726" s="173">
        <v>0</v>
      </c>
      <c r="BE726" s="169">
        <v>0</v>
      </c>
      <c r="BF726" s="169">
        <v>0</v>
      </c>
      <c r="BG726" s="169">
        <v>0</v>
      </c>
      <c r="BH726" s="169">
        <v>0</v>
      </c>
      <c r="BI726" s="169">
        <v>0</v>
      </c>
      <c r="BJ726" s="169">
        <v>0</v>
      </c>
      <c r="BK726" s="169">
        <v>0</v>
      </c>
      <c r="BL726" s="169">
        <v>0</v>
      </c>
      <c r="BM726" s="169">
        <v>0</v>
      </c>
      <c r="BN726" s="169">
        <v>0</v>
      </c>
      <c r="BO726" s="169">
        <v>0</v>
      </c>
      <c r="BP726" s="169">
        <v>0</v>
      </c>
      <c r="BQ726" s="174">
        <v>0</v>
      </c>
    </row>
    <row r="727" spans="2:96" ht="18.75" hidden="1" x14ac:dyDescent="0.3">
      <c r="B727" s="150" t="s">
        <v>305</v>
      </c>
      <c r="C727" s="150" t="s">
        <v>305</v>
      </c>
      <c r="J727" s="150" t="s">
        <v>305</v>
      </c>
      <c r="K727" s="165" t="s">
        <v>308</v>
      </c>
      <c r="N727" s="57" t="s">
        <v>310</v>
      </c>
      <c r="AC727" s="175"/>
      <c r="AD727" s="195"/>
      <c r="AE727" s="38"/>
      <c r="AI727" s="193"/>
      <c r="AS727" s="57"/>
      <c r="AU727" s="57"/>
      <c r="AW727" s="57"/>
      <c r="AY727" s="57"/>
      <c r="BA727" s="57"/>
      <c r="BB727" s="57"/>
      <c r="BC727" s="57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196"/>
    </row>
    <row r="728" spans="2:96" ht="17.25" x14ac:dyDescent="0.3">
      <c r="K728" s="165" t="s">
        <v>312</v>
      </c>
      <c r="V728" s="57" t="s">
        <v>390</v>
      </c>
      <c r="W728" s="57" t="s">
        <v>400</v>
      </c>
      <c r="AB728" s="166" t="s">
        <v>378</v>
      </c>
      <c r="AC728" s="197" t="s">
        <v>1468</v>
      </c>
      <c r="AD728" s="168"/>
      <c r="AE728" s="198">
        <v>63822988.13000001</v>
      </c>
      <c r="AF728" s="198">
        <v>89910560.950000003</v>
      </c>
      <c r="AG728" s="198">
        <v>108277497.25999998</v>
      </c>
      <c r="AH728" s="199">
        <v>112058082.91580673</v>
      </c>
      <c r="AI728" s="200">
        <v>38725937.730000004</v>
      </c>
      <c r="AJ728" s="199">
        <v>116177813.19000001</v>
      </c>
      <c r="AK728" s="200">
        <v>95755234.950000003</v>
      </c>
      <c r="AL728" s="199">
        <v>114906281.94000001</v>
      </c>
      <c r="AM728" s="200">
        <v>93660046.061803594</v>
      </c>
      <c r="AN728" s="200">
        <v>114153271.80400313</v>
      </c>
      <c r="AO728" s="199">
        <v>114999541.93714285</v>
      </c>
      <c r="AP728" s="199">
        <v>127131352.3490352</v>
      </c>
      <c r="AQ728" s="199">
        <v>135411043.14087135</v>
      </c>
      <c r="AR728" s="199">
        <v>19233229.950871333</v>
      </c>
      <c r="AS728" s="201">
        <v>0.1655499395518561</v>
      </c>
      <c r="AT728" s="199">
        <v>23352960.22506462</v>
      </c>
      <c r="AU728" s="201">
        <v>0.20840049746889336</v>
      </c>
      <c r="AV728" s="199">
        <v>27133545.88087137</v>
      </c>
      <c r="AW728" s="201">
        <v>0.25059265837773553</v>
      </c>
      <c r="AX728" s="199">
        <v>10953539.159035191</v>
      </c>
      <c r="AY728" s="201">
        <v>9.4282538621393283E-2</v>
      </c>
      <c r="AZ728" s="199">
        <v>15073269.433228478</v>
      </c>
      <c r="BA728" s="201">
        <v>0.13451300469376731</v>
      </c>
      <c r="BB728" s="199">
        <v>8279690.7918361425</v>
      </c>
      <c r="BC728" s="201">
        <v>6.5127056692549826E-2</v>
      </c>
      <c r="BE728" s="198">
        <v>11963551.883922106</v>
      </c>
      <c r="BF728" s="198">
        <v>11281423.634347271</v>
      </c>
      <c r="BG728" s="198">
        <v>11380952.080064734</v>
      </c>
      <c r="BH728" s="198">
        <v>10531258.820344562</v>
      </c>
      <c r="BI728" s="198">
        <v>10416101.941002041</v>
      </c>
      <c r="BJ728" s="198">
        <v>12394920.153377609</v>
      </c>
      <c r="BK728" s="198">
        <v>11061450.493399112</v>
      </c>
      <c r="BL728" s="198">
        <v>11337356.975742212</v>
      </c>
      <c r="BM728" s="198">
        <v>11591642.166453654</v>
      </c>
      <c r="BN728" s="198">
        <v>10183908.070001204</v>
      </c>
      <c r="BO728" s="198">
        <v>11783766.143724088</v>
      </c>
      <c r="BP728" s="198">
        <v>11484710.778492747</v>
      </c>
      <c r="BQ728" s="202">
        <v>135411043.14087135</v>
      </c>
    </row>
    <row r="729" spans="2:96" ht="18.75" x14ac:dyDescent="0.3">
      <c r="K729" s="165" t="s">
        <v>312</v>
      </c>
      <c r="AC729" s="175"/>
      <c r="AD729" s="203"/>
      <c r="AE729" s="204"/>
      <c r="AI729" s="205"/>
      <c r="AS729" s="57"/>
      <c r="AU729" s="57"/>
      <c r="AW729" s="57"/>
      <c r="AY729" s="57"/>
      <c r="BA729" s="57"/>
      <c r="BB729" s="57"/>
      <c r="BC729" s="57"/>
      <c r="BE729" s="204"/>
      <c r="BF729" s="204"/>
      <c r="BG729" s="204"/>
      <c r="BH729" s="204"/>
      <c r="BI729" s="204"/>
      <c r="BJ729" s="204"/>
      <c r="BK729" s="204"/>
      <c r="BL729" s="204"/>
      <c r="BM729" s="204"/>
      <c r="BN729" s="204"/>
      <c r="BO729" s="204"/>
      <c r="BP729" s="204"/>
      <c r="BQ729" s="206"/>
    </row>
    <row r="730" spans="2:96" ht="18.75" x14ac:dyDescent="0.3">
      <c r="K730" s="165" t="s">
        <v>312</v>
      </c>
      <c r="M730" s="57" t="s">
        <v>402</v>
      </c>
      <c r="N730" s="57" t="s">
        <v>1469</v>
      </c>
      <c r="V730" s="57" t="s">
        <v>390</v>
      </c>
      <c r="W730" s="57" t="s">
        <v>403</v>
      </c>
      <c r="X730" s="57">
        <v>103</v>
      </c>
      <c r="AB730" s="166" t="s">
        <v>378</v>
      </c>
      <c r="AC730" s="192" t="s">
        <v>404</v>
      </c>
      <c r="AD730" s="168"/>
      <c r="AE730" s="63"/>
      <c r="AI730" s="193"/>
      <c r="AS730" s="57"/>
      <c r="AU730" s="57"/>
      <c r="AW730" s="57"/>
      <c r="AY730" s="57"/>
      <c r="BA730" s="57"/>
      <c r="BB730" s="57"/>
      <c r="BC730" s="57"/>
      <c r="BE730" s="63"/>
      <c r="BF730" s="63"/>
      <c r="BG730" s="63"/>
      <c r="BH730" s="63"/>
      <c r="BI730" s="63"/>
      <c r="BJ730" s="63"/>
      <c r="BK730" s="63"/>
      <c r="BL730" s="63"/>
      <c r="BM730" s="63"/>
      <c r="BN730" s="63"/>
      <c r="BO730" s="63"/>
      <c r="BP730" s="63"/>
      <c r="BQ730" s="194"/>
      <c r="BS730" s="57">
        <v>19060913.599999998</v>
      </c>
      <c r="BT730" s="57">
        <v>21000139.309999999</v>
      </c>
      <c r="BU730" s="57">
        <v>22839430.23</v>
      </c>
      <c r="BV730" s="57">
        <v>24919159.344203182</v>
      </c>
      <c r="BW730" s="57">
        <v>8186636.7100000009</v>
      </c>
      <c r="BX730" s="57">
        <v>24559910.130000003</v>
      </c>
      <c r="BY730" s="57">
        <v>19871753.309999999</v>
      </c>
      <c r="BZ730" s="57">
        <v>23846103.971999995</v>
      </c>
      <c r="CA730" s="57">
        <v>20765966.120182581</v>
      </c>
      <c r="CB730" s="57">
        <v>24024946.534020599</v>
      </c>
      <c r="CC730" s="57">
        <v>24129193.131428529</v>
      </c>
      <c r="CD730" s="57">
        <v>24771373.752840143</v>
      </c>
      <c r="CE730" s="57">
        <v>26391313.678777676</v>
      </c>
      <c r="CG730" s="57">
        <v>2241454.038472801</v>
      </c>
      <c r="CH730" s="57">
        <v>2169149.0694918688</v>
      </c>
      <c r="CI730" s="57">
        <v>2241454.038472801</v>
      </c>
      <c r="CJ730" s="57">
        <v>2241454.038472801</v>
      </c>
      <c r="CK730" s="57">
        <v>2024539.1315246385</v>
      </c>
      <c r="CL730" s="57">
        <v>2241454.038472801</v>
      </c>
      <c r="CM730" s="57">
        <v>2169149.0694918688</v>
      </c>
      <c r="CN730" s="57">
        <v>2241454.038472801</v>
      </c>
      <c r="CO730" s="57">
        <v>2169149.0694918688</v>
      </c>
      <c r="CP730" s="57">
        <v>2241454.038472801</v>
      </c>
      <c r="CQ730" s="57">
        <v>2241454.038472801</v>
      </c>
      <c r="CR730" s="57">
        <v>2169149.0694678267</v>
      </c>
    </row>
    <row r="731" spans="2:96" x14ac:dyDescent="0.25">
      <c r="K731" s="165" t="s">
        <v>315</v>
      </c>
      <c r="N731" s="57" t="s">
        <v>1470</v>
      </c>
      <c r="V731" s="57" t="s">
        <v>390</v>
      </c>
      <c r="W731" s="57" t="s">
        <v>403</v>
      </c>
      <c r="X731" s="57">
        <v>103</v>
      </c>
      <c r="AB731" s="166" t="s">
        <v>378</v>
      </c>
      <c r="AC731" s="209">
        <v>3300115</v>
      </c>
      <c r="AD731" s="210" t="s">
        <v>1471</v>
      </c>
      <c r="AE731" s="169">
        <v>1020500.75</v>
      </c>
      <c r="AF731" s="38">
        <v>1621517</v>
      </c>
      <c r="AG731" s="38">
        <v>2131402.54</v>
      </c>
      <c r="AH731" s="170">
        <v>3263687.8993015648</v>
      </c>
      <c r="AI731" s="171">
        <v>515922.60000000003</v>
      </c>
      <c r="AJ731" s="172">
        <v>1547767.8</v>
      </c>
      <c r="AK731" s="151">
        <v>1304829.8500000001</v>
      </c>
      <c r="AL731" s="172">
        <v>1565795.8200000003</v>
      </c>
      <c r="AM731" s="211">
        <v>2719739.916085938</v>
      </c>
      <c r="AN731" s="171">
        <v>1848777.8332156269</v>
      </c>
      <c r="AO731" s="170">
        <v>1658876.520000004</v>
      </c>
      <c r="AP731" s="170">
        <v>1561028.4194616668</v>
      </c>
      <c r="AQ731" s="170">
        <v>1663112.8774105976</v>
      </c>
      <c r="AR731" s="172">
        <v>115345.07741059759</v>
      </c>
      <c r="AS731" s="173">
        <v>7.4523502434019867E-2</v>
      </c>
      <c r="AT731" s="172">
        <v>-1600575.0218909672</v>
      </c>
      <c r="AU731" s="173">
        <v>-0.49041914278430027</v>
      </c>
      <c r="AV731" s="172">
        <v>-468289.6625894024</v>
      </c>
      <c r="AW731" s="173">
        <v>-0.21970962959882856</v>
      </c>
      <c r="AX731" s="172">
        <v>13260.619461666793</v>
      </c>
      <c r="AY731" s="173">
        <v>8.5675767784203754E-3</v>
      </c>
      <c r="AZ731" s="172">
        <v>-1702659.4798398979</v>
      </c>
      <c r="BA731" s="173">
        <v>-0.52169800923803722</v>
      </c>
      <c r="BB731" s="172">
        <v>102084.45794893079</v>
      </c>
      <c r="BC731" s="173">
        <v>6.5395643459287847E-2</v>
      </c>
      <c r="BE731" s="169">
        <v>141250.68273910735</v>
      </c>
      <c r="BF731" s="169">
        <v>136694.20910245832</v>
      </c>
      <c r="BG731" s="169">
        <v>141250.68273910735</v>
      </c>
      <c r="BH731" s="169">
        <v>141250.68273910735</v>
      </c>
      <c r="BI731" s="169">
        <v>127581.26182887398</v>
      </c>
      <c r="BJ731" s="169">
        <v>141250.68273910735</v>
      </c>
      <c r="BK731" s="169">
        <v>136694.20910245832</v>
      </c>
      <c r="BL731" s="169">
        <v>141250.68273910735</v>
      </c>
      <c r="BM731" s="169">
        <v>136694.20910245832</v>
      </c>
      <c r="BN731" s="169">
        <v>141250.68273910735</v>
      </c>
      <c r="BO731" s="169">
        <v>141250.68273910735</v>
      </c>
      <c r="BP731" s="169">
        <v>136694.20910059736</v>
      </c>
      <c r="BQ731" s="174">
        <v>1663112.8774105979</v>
      </c>
    </row>
    <row r="732" spans="2:96" x14ac:dyDescent="0.25">
      <c r="K732" s="165" t="s">
        <v>315</v>
      </c>
      <c r="N732" s="57" t="s">
        <v>1472</v>
      </c>
      <c r="V732" s="57" t="s">
        <v>390</v>
      </c>
      <c r="W732" s="57" t="s">
        <v>403</v>
      </c>
      <c r="X732" s="57">
        <v>103</v>
      </c>
      <c r="AB732" s="166" t="s">
        <v>378</v>
      </c>
      <c r="AC732" s="209">
        <v>3300116</v>
      </c>
      <c r="AD732" s="210" t="s">
        <v>1473</v>
      </c>
      <c r="AE732" s="169">
        <v>189804.62000000002</v>
      </c>
      <c r="AF732" s="38">
        <v>172651.56</v>
      </c>
      <c r="AG732" s="38">
        <v>130245.52</v>
      </c>
      <c r="AH732" s="170">
        <v>106210.42650903031</v>
      </c>
      <c r="AI732" s="171">
        <v>33884.79</v>
      </c>
      <c r="AJ732" s="172">
        <v>101654.37</v>
      </c>
      <c r="AK732" s="151">
        <v>120291.56000000001</v>
      </c>
      <c r="AL732" s="172">
        <v>144349.872</v>
      </c>
      <c r="AM732" s="211">
        <v>88508.688757526965</v>
      </c>
      <c r="AN732" s="171">
        <v>137993.29775150336</v>
      </c>
      <c r="AO732" s="170">
        <v>129853.81714285721</v>
      </c>
      <c r="AP732" s="170">
        <v>103568.99837804909</v>
      </c>
      <c r="AQ732" s="170">
        <v>110341.95966941571</v>
      </c>
      <c r="AR732" s="172">
        <v>8687.5896694157127</v>
      </c>
      <c r="AS732" s="173">
        <v>8.5462038369975762E-2</v>
      </c>
      <c r="AT732" s="172">
        <v>4131.5331603853992</v>
      </c>
      <c r="AU732" s="173">
        <v>3.889950634963437E-2</v>
      </c>
      <c r="AV732" s="172">
        <v>-19903.560330584296</v>
      </c>
      <c r="AW732" s="173">
        <v>-0.15281570015294418</v>
      </c>
      <c r="AX732" s="172">
        <v>1914.6283780490921</v>
      </c>
      <c r="AY732" s="173">
        <v>1.8834688346886536E-2</v>
      </c>
      <c r="AZ732" s="172">
        <v>-2641.4281309812213</v>
      </c>
      <c r="BA732" s="173">
        <v>-2.4869762958315958E-2</v>
      </c>
      <c r="BB732" s="172">
        <v>6772.9612913666206</v>
      </c>
      <c r="BC732" s="173">
        <v>6.5395643459289401E-2</v>
      </c>
      <c r="BE732" s="169">
        <v>9371.5089034294106</v>
      </c>
      <c r="BF732" s="169">
        <v>9069.2021646100711</v>
      </c>
      <c r="BG732" s="169">
        <v>9371.5089034294106</v>
      </c>
      <c r="BH732" s="169">
        <v>9371.5089034294106</v>
      </c>
      <c r="BI732" s="169">
        <v>8464.5886869691913</v>
      </c>
      <c r="BJ732" s="169">
        <v>9371.5089034294106</v>
      </c>
      <c r="BK732" s="169">
        <v>9069.2021646100711</v>
      </c>
      <c r="BL732" s="169">
        <v>9371.5089034294106</v>
      </c>
      <c r="BM732" s="169">
        <v>9069.2021646100711</v>
      </c>
      <c r="BN732" s="169">
        <v>9371.5089034294106</v>
      </c>
      <c r="BO732" s="169">
        <v>9371.5089034294106</v>
      </c>
      <c r="BP732" s="169">
        <v>9069.2021646104513</v>
      </c>
      <c r="BQ732" s="174">
        <v>110341.95966941574</v>
      </c>
    </row>
    <row r="733" spans="2:96" x14ac:dyDescent="0.25">
      <c r="K733" s="165" t="s">
        <v>315</v>
      </c>
      <c r="N733" s="57" t="s">
        <v>1474</v>
      </c>
      <c r="V733" s="57" t="s">
        <v>390</v>
      </c>
      <c r="W733" s="57" t="s">
        <v>403</v>
      </c>
      <c r="X733" s="57">
        <v>103</v>
      </c>
      <c r="AB733" s="166" t="s">
        <v>378</v>
      </c>
      <c r="AC733" s="209">
        <v>3300120</v>
      </c>
      <c r="AD733" s="210" t="s">
        <v>1475</v>
      </c>
      <c r="AE733" s="169">
        <v>10651029.090000002</v>
      </c>
      <c r="AF733" s="38">
        <v>11830941.369999999</v>
      </c>
      <c r="AG733" s="38">
        <v>14104693.65</v>
      </c>
      <c r="AH733" s="170">
        <v>15271321.287029345</v>
      </c>
      <c r="AI733" s="171">
        <v>4952264.34</v>
      </c>
      <c r="AJ733" s="172">
        <v>14856793.02</v>
      </c>
      <c r="AK733" s="151">
        <v>12078949.139999999</v>
      </c>
      <c r="AL733" s="172">
        <v>14494738.967999998</v>
      </c>
      <c r="AM733" s="211">
        <v>12726101.072533272</v>
      </c>
      <c r="AN733" s="171">
        <v>14624169.354496071</v>
      </c>
      <c r="AO733" s="170">
        <v>14270551.097142814</v>
      </c>
      <c r="AP733" s="170">
        <v>14983419.707986232</v>
      </c>
      <c r="AQ733" s="170">
        <v>15963270.081010597</v>
      </c>
      <c r="AR733" s="172">
        <v>1106477.0610105973</v>
      </c>
      <c r="AS733" s="173">
        <v>7.4476171238373842E-2</v>
      </c>
      <c r="AT733" s="172">
        <v>691948.79398125224</v>
      </c>
      <c r="AU733" s="173">
        <v>4.5310342240586415E-2</v>
      </c>
      <c r="AV733" s="172">
        <v>1858576.4310105965</v>
      </c>
      <c r="AW733" s="173">
        <v>0.13177006726484955</v>
      </c>
      <c r="AX733" s="172">
        <v>126626.68798623234</v>
      </c>
      <c r="AY733" s="173">
        <v>8.5231508452577442E-3</v>
      </c>
      <c r="AZ733" s="172">
        <v>-287901.5790431127</v>
      </c>
      <c r="BA733" s="173">
        <v>-1.8852434156279661E-2</v>
      </c>
      <c r="BB733" s="172">
        <v>979850.37302436493</v>
      </c>
      <c r="BC733" s="173">
        <v>6.5395643459289887E-2</v>
      </c>
      <c r="BE733" s="169">
        <v>1355784.5822236007</v>
      </c>
      <c r="BF733" s="169">
        <v>1312049.5957015902</v>
      </c>
      <c r="BG733" s="169">
        <v>1355784.5822236007</v>
      </c>
      <c r="BH733" s="169">
        <v>1355784.5822236007</v>
      </c>
      <c r="BI733" s="169">
        <v>1224579.6226541274</v>
      </c>
      <c r="BJ733" s="169">
        <v>1355784.5822236007</v>
      </c>
      <c r="BK733" s="169">
        <v>1312049.5957015902</v>
      </c>
      <c r="BL733" s="169">
        <v>1355784.5822236007</v>
      </c>
      <c r="BM733" s="169">
        <v>1312049.5957015902</v>
      </c>
      <c r="BN733" s="169">
        <v>1355784.5822236007</v>
      </c>
      <c r="BO733" s="169">
        <v>1355784.5822236007</v>
      </c>
      <c r="BP733" s="169">
        <v>1312049.5956864948</v>
      </c>
      <c r="BQ733" s="174">
        <v>15963270.081010602</v>
      </c>
    </row>
    <row r="734" spans="2:96" x14ac:dyDescent="0.25">
      <c r="K734" s="165" t="s">
        <v>315</v>
      </c>
      <c r="N734" s="57" t="s">
        <v>1476</v>
      </c>
      <c r="V734" s="57" t="s">
        <v>390</v>
      </c>
      <c r="W734" s="57" t="s">
        <v>403</v>
      </c>
      <c r="X734" s="57">
        <v>103</v>
      </c>
      <c r="AB734" s="166" t="s">
        <v>378</v>
      </c>
      <c r="AC734" s="209">
        <v>3300122</v>
      </c>
      <c r="AD734" s="210" t="s">
        <v>1477</v>
      </c>
      <c r="AE734" s="169">
        <v>0</v>
      </c>
      <c r="AF734" s="38">
        <v>0</v>
      </c>
      <c r="AG734" s="38">
        <v>316204.99999999994</v>
      </c>
      <c r="AH734" s="170">
        <v>581241.65855360974</v>
      </c>
      <c r="AI734" s="171">
        <v>144499</v>
      </c>
      <c r="AJ734" s="172">
        <v>433497</v>
      </c>
      <c r="AK734" s="151">
        <v>458271.00000000006</v>
      </c>
      <c r="AL734" s="172">
        <v>549925.20000000007</v>
      </c>
      <c r="AM734" s="211">
        <v>484368.04879501445</v>
      </c>
      <c r="AN734" s="171">
        <v>555144.60975859535</v>
      </c>
      <c r="AO734" s="170">
        <v>892877.14285714284</v>
      </c>
      <c r="AP734" s="170">
        <v>437240.849839381</v>
      </c>
      <c r="AQ734" s="170">
        <v>465834.49656131398</v>
      </c>
      <c r="AR734" s="172">
        <v>32337.496561313979</v>
      </c>
      <c r="AS734" s="173">
        <v>7.4596817420452682E-2</v>
      </c>
      <c r="AT734" s="172">
        <v>-115407.16199229576</v>
      </c>
      <c r="AU734" s="173">
        <v>-0.19855280552237189</v>
      </c>
      <c r="AV734" s="172">
        <v>149629.49656131404</v>
      </c>
      <c r="AW734" s="173">
        <v>0.47320408140704312</v>
      </c>
      <c r="AX734" s="172">
        <v>3743.8498393810005</v>
      </c>
      <c r="AY734" s="173">
        <v>8.6363915768298289E-3</v>
      </c>
      <c r="AZ734" s="172">
        <v>-144000.80871422874</v>
      </c>
      <c r="BA734" s="173">
        <v>-0.24774688220484303</v>
      </c>
      <c r="BB734" s="172">
        <v>28593.646721932979</v>
      </c>
      <c r="BC734" s="173">
        <v>6.5395643459289679E-2</v>
      </c>
      <c r="BE734" s="169">
        <v>39564.025735367497</v>
      </c>
      <c r="BF734" s="169">
        <v>38287.766840717799</v>
      </c>
      <c r="BG734" s="169">
        <v>39564.025735367497</v>
      </c>
      <c r="BH734" s="169">
        <v>39564.025735367497</v>
      </c>
      <c r="BI734" s="169">
        <v>35735.249051316197</v>
      </c>
      <c r="BJ734" s="169">
        <v>39564.025735367497</v>
      </c>
      <c r="BK734" s="169">
        <v>38287.766840717799</v>
      </c>
      <c r="BL734" s="169">
        <v>39564.025735367497</v>
      </c>
      <c r="BM734" s="169">
        <v>38287.766840717799</v>
      </c>
      <c r="BN734" s="169">
        <v>39564.025735367497</v>
      </c>
      <c r="BO734" s="169">
        <v>39564.025735367497</v>
      </c>
      <c r="BP734" s="169">
        <v>38287.766840271899</v>
      </c>
      <c r="BQ734" s="174">
        <v>465834.49656131398</v>
      </c>
    </row>
    <row r="735" spans="2:96" x14ac:dyDescent="0.25">
      <c r="K735" s="165" t="s">
        <v>315</v>
      </c>
      <c r="N735" s="57" t="s">
        <v>1478</v>
      </c>
      <c r="V735" s="57" t="s">
        <v>390</v>
      </c>
      <c r="W735" s="57" t="s">
        <v>403</v>
      </c>
      <c r="X735" s="57">
        <v>103</v>
      </c>
      <c r="AB735" s="166" t="s">
        <v>378</v>
      </c>
      <c r="AC735" s="209">
        <v>3300130</v>
      </c>
      <c r="AD735" s="210" t="s">
        <v>1479</v>
      </c>
      <c r="AE735" s="169">
        <v>362260.88000000006</v>
      </c>
      <c r="AF735" s="38">
        <v>472961.99</v>
      </c>
      <c r="AG735" s="38">
        <v>421571.92</v>
      </c>
      <c r="AH735" s="170">
        <v>443713.73522312718</v>
      </c>
      <c r="AI735" s="171">
        <v>91761.54</v>
      </c>
      <c r="AJ735" s="172">
        <v>275284.62</v>
      </c>
      <c r="AK735" s="151">
        <v>422045.93000000005</v>
      </c>
      <c r="AL735" s="172">
        <v>506455.1160000001</v>
      </c>
      <c r="AM735" s="211">
        <v>369761.44601954112</v>
      </c>
      <c r="AN735" s="171">
        <v>495998.21920358611</v>
      </c>
      <c r="AO735" s="170">
        <v>420827.27999999956</v>
      </c>
      <c r="AP735" s="170">
        <v>277449.18704092322</v>
      </c>
      <c r="AQ735" s="170">
        <v>295593.15515472071</v>
      </c>
      <c r="AR735" s="172">
        <v>20308.53515472071</v>
      </c>
      <c r="AS735" s="173">
        <v>7.3772865170312493E-2</v>
      </c>
      <c r="AT735" s="172">
        <v>-148120.58006840647</v>
      </c>
      <c r="AU735" s="173">
        <v>-0.33382013742243549</v>
      </c>
      <c r="AV735" s="172">
        <v>-125978.76484527928</v>
      </c>
      <c r="AW735" s="173">
        <v>-0.29883101522814726</v>
      </c>
      <c r="AX735" s="172">
        <v>2164.5670409232262</v>
      </c>
      <c r="AY735" s="173">
        <v>7.8630147987316778E-3</v>
      </c>
      <c r="AZ735" s="172">
        <v>-166264.54818220396</v>
      </c>
      <c r="BA735" s="173">
        <v>-0.37471129465621722</v>
      </c>
      <c r="BB735" s="172">
        <v>18143.968113797484</v>
      </c>
      <c r="BC735" s="173">
        <v>6.5395643459287861E-2</v>
      </c>
      <c r="BE735" s="169">
        <v>25105.172081647655</v>
      </c>
      <c r="BF735" s="169">
        <v>24295.327820973085</v>
      </c>
      <c r="BG735" s="169">
        <v>25105.172081647655</v>
      </c>
      <c r="BH735" s="169">
        <v>25105.172081647655</v>
      </c>
      <c r="BI735" s="169">
        <v>22675.639299562488</v>
      </c>
      <c r="BJ735" s="169">
        <v>25105.172081647655</v>
      </c>
      <c r="BK735" s="169">
        <v>24295.327820973085</v>
      </c>
      <c r="BL735" s="169">
        <v>25105.172081647655</v>
      </c>
      <c r="BM735" s="169">
        <v>24295.327820973085</v>
      </c>
      <c r="BN735" s="169">
        <v>25105.172081647655</v>
      </c>
      <c r="BO735" s="169">
        <v>25105.172081647655</v>
      </c>
      <c r="BP735" s="169">
        <v>24295.327820705344</v>
      </c>
      <c r="BQ735" s="174">
        <v>295593.15515472071</v>
      </c>
    </row>
    <row r="736" spans="2:96" x14ac:dyDescent="0.25">
      <c r="K736" s="165" t="s">
        <v>315</v>
      </c>
      <c r="N736" s="57" t="s">
        <v>1480</v>
      </c>
      <c r="V736" s="57" t="s">
        <v>390</v>
      </c>
      <c r="W736" s="57" t="s">
        <v>403</v>
      </c>
      <c r="X736" s="57">
        <v>103</v>
      </c>
      <c r="AB736" s="166" t="s">
        <v>378</v>
      </c>
      <c r="AC736" s="209">
        <v>3300140</v>
      </c>
      <c r="AD736" s="210" t="s">
        <v>1481</v>
      </c>
      <c r="AE736" s="169">
        <v>438465.85000000003</v>
      </c>
      <c r="AF736" s="38">
        <v>286013.26</v>
      </c>
      <c r="AG736" s="38">
        <v>119509.58</v>
      </c>
      <c r="AH736" s="170">
        <v>34220.015464466589</v>
      </c>
      <c r="AI736" s="171">
        <v>62723.12</v>
      </c>
      <c r="AJ736" s="172">
        <v>188169.36000000002</v>
      </c>
      <c r="AK736" s="151">
        <v>136536.74</v>
      </c>
      <c r="AL736" s="172">
        <v>163844.08799999999</v>
      </c>
      <c r="AM736" s="211">
        <v>28516.679553716112</v>
      </c>
      <c r="AN736" s="171">
        <v>142240.07591075046</v>
      </c>
      <c r="AO736" s="170">
        <v>154767.03428571438</v>
      </c>
      <c r="AP736" s="170">
        <v>190247.34391759546</v>
      </c>
      <c r="AQ736" s="170">
        <v>202688.69138950729</v>
      </c>
      <c r="AR736" s="172">
        <v>14519.331389507279</v>
      </c>
      <c r="AS736" s="173">
        <v>7.716097556747431E-2</v>
      </c>
      <c r="AT736" s="172">
        <v>168468.6759250407</v>
      </c>
      <c r="AU736" s="173">
        <v>4.9231034421938054</v>
      </c>
      <c r="AV736" s="172">
        <v>83179.111389507292</v>
      </c>
      <c r="AW736" s="173">
        <v>0.69600371275262862</v>
      </c>
      <c r="AX736" s="172">
        <v>2077.9839175954403</v>
      </c>
      <c r="AY736" s="173">
        <v>1.1043157704290646E-2</v>
      </c>
      <c r="AZ736" s="172">
        <v>156027.32845312887</v>
      </c>
      <c r="BA736" s="173">
        <v>4.5595341304022687</v>
      </c>
      <c r="BB736" s="172">
        <v>12441.347471911839</v>
      </c>
      <c r="BC736" s="173">
        <v>6.5395643459289166E-2</v>
      </c>
      <c r="BE736" s="169">
        <v>17214.65598103284</v>
      </c>
      <c r="BF736" s="169">
        <v>16659.344497785773</v>
      </c>
      <c r="BG736" s="169">
        <v>17214.65598103284</v>
      </c>
      <c r="BH736" s="169">
        <v>17214.65598103284</v>
      </c>
      <c r="BI736" s="169">
        <v>15548.721531260611</v>
      </c>
      <c r="BJ736" s="169">
        <v>17214.65598103284</v>
      </c>
      <c r="BK736" s="169">
        <v>16659.344497785773</v>
      </c>
      <c r="BL736" s="169">
        <v>17214.65598103284</v>
      </c>
      <c r="BM736" s="169">
        <v>16659.344497785773</v>
      </c>
      <c r="BN736" s="169">
        <v>17214.65598103284</v>
      </c>
      <c r="BO736" s="169">
        <v>17214.65598103284</v>
      </c>
      <c r="BP736" s="169">
        <v>16659.344497659476</v>
      </c>
      <c r="BQ736" s="174">
        <v>202688.69138950732</v>
      </c>
    </row>
    <row r="737" spans="2:96" x14ac:dyDescent="0.25">
      <c r="K737" s="165" t="s">
        <v>315</v>
      </c>
      <c r="N737" s="57" t="s">
        <v>1482</v>
      </c>
      <c r="V737" s="57" t="s">
        <v>390</v>
      </c>
      <c r="W737" s="57" t="s">
        <v>403</v>
      </c>
      <c r="X737" s="57">
        <v>103</v>
      </c>
      <c r="AB737" s="166" t="s">
        <v>378</v>
      </c>
      <c r="AC737" s="209">
        <v>3300150</v>
      </c>
      <c r="AD737" s="210" t="s">
        <v>1483</v>
      </c>
      <c r="AE737" s="169">
        <v>2331466.96</v>
      </c>
      <c r="AF737" s="38">
        <v>3621905.3299999996</v>
      </c>
      <c r="AG737" s="38">
        <v>2642587.67</v>
      </c>
      <c r="AH737" s="170">
        <v>2157157.3836043468</v>
      </c>
      <c r="AI737" s="171">
        <v>1136175.3399999999</v>
      </c>
      <c r="AJ737" s="172">
        <v>3408526.0199999996</v>
      </c>
      <c r="AK737" s="151">
        <v>2824669.85</v>
      </c>
      <c r="AL737" s="172">
        <v>3389603.82</v>
      </c>
      <c r="AM737" s="211">
        <v>1797631.1530048829</v>
      </c>
      <c r="AN737" s="171">
        <v>3184196.080599464</v>
      </c>
      <c r="AO737" s="170">
        <v>3487385.3485714244</v>
      </c>
      <c r="AP737" s="170">
        <v>3437962.0800935049</v>
      </c>
      <c r="AQ737" s="170">
        <v>3662789.8225098564</v>
      </c>
      <c r="AR737" s="172">
        <v>254263.80250985688</v>
      </c>
      <c r="AS737" s="173">
        <v>7.4596409420942866E-2</v>
      </c>
      <c r="AT737" s="172">
        <v>1505632.4389055097</v>
      </c>
      <c r="AU737" s="173">
        <v>0.69797060258523258</v>
      </c>
      <c r="AV737" s="172">
        <v>1020202.1525098565</v>
      </c>
      <c r="AW737" s="173">
        <v>0.38606179998934775</v>
      </c>
      <c r="AX737" s="172">
        <v>29436.060093505308</v>
      </c>
      <c r="AY737" s="173">
        <v>8.6360086209655261E-3</v>
      </c>
      <c r="AZ737" s="172">
        <v>1280804.6964891581</v>
      </c>
      <c r="BA737" s="173">
        <v>0.59374652319020405</v>
      </c>
      <c r="BB737" s="172">
        <v>224827.74241635157</v>
      </c>
      <c r="BC737" s="173">
        <v>6.5395643459289332E-2</v>
      </c>
      <c r="BE737" s="169">
        <v>311086.25889827829</v>
      </c>
      <c r="BF737" s="169">
        <v>301051.21828896785</v>
      </c>
      <c r="BG737" s="169">
        <v>311086.25889827829</v>
      </c>
      <c r="BH737" s="169">
        <v>311086.25889827829</v>
      </c>
      <c r="BI737" s="169">
        <v>280981.13706954295</v>
      </c>
      <c r="BJ737" s="169">
        <v>311086.25889827829</v>
      </c>
      <c r="BK737" s="169">
        <v>301051.21828896785</v>
      </c>
      <c r="BL737" s="169">
        <v>311086.25889827829</v>
      </c>
      <c r="BM737" s="169">
        <v>301051.21828896785</v>
      </c>
      <c r="BN737" s="169">
        <v>311086.25889827829</v>
      </c>
      <c r="BO737" s="169">
        <v>311086.25889827829</v>
      </c>
      <c r="BP737" s="169">
        <v>301051.21828546189</v>
      </c>
      <c r="BQ737" s="174">
        <v>3662789.822509856</v>
      </c>
    </row>
    <row r="738" spans="2:96" x14ac:dyDescent="0.25">
      <c r="K738" s="165" t="s">
        <v>315</v>
      </c>
      <c r="N738" s="57" t="s">
        <v>1484</v>
      </c>
      <c r="V738" s="57" t="s">
        <v>390</v>
      </c>
      <c r="W738" s="57" t="s">
        <v>403</v>
      </c>
      <c r="X738" s="57">
        <v>103</v>
      </c>
      <c r="AB738" s="166" t="s">
        <v>378</v>
      </c>
      <c r="AC738" s="209">
        <v>3300170</v>
      </c>
      <c r="AD738" s="210" t="s">
        <v>1485</v>
      </c>
      <c r="AE738" s="169">
        <v>4067385.45</v>
      </c>
      <c r="AF738" s="38">
        <v>2994148.8000000003</v>
      </c>
      <c r="AG738" s="38">
        <v>2973214.35</v>
      </c>
      <c r="AH738" s="170">
        <v>3061606.9385176944</v>
      </c>
      <c r="AI738" s="171">
        <v>1249405.98</v>
      </c>
      <c r="AJ738" s="172">
        <v>3748217.94</v>
      </c>
      <c r="AK738" s="151">
        <v>2526159.2399999998</v>
      </c>
      <c r="AL738" s="172">
        <v>3031391.0879999995</v>
      </c>
      <c r="AM738" s="211">
        <v>2551339.1154326904</v>
      </c>
      <c r="AN738" s="171">
        <v>3036427.0630850038</v>
      </c>
      <c r="AO738" s="170">
        <v>3114054.8914285721</v>
      </c>
      <c r="AP738" s="170">
        <v>3780457.1661227914</v>
      </c>
      <c r="AQ738" s="170">
        <v>4027682.5950716697</v>
      </c>
      <c r="AR738" s="172">
        <v>279464.65507166972</v>
      </c>
      <c r="AS738" s="173">
        <v>7.4559339810339242E-2</v>
      </c>
      <c r="AT738" s="172">
        <v>966075.65655397531</v>
      </c>
      <c r="AU738" s="173">
        <v>0.31554529237567963</v>
      </c>
      <c r="AV738" s="172">
        <v>1054468.2450716696</v>
      </c>
      <c r="AW738" s="173">
        <v>0.35465597866217402</v>
      </c>
      <c r="AX738" s="172">
        <v>32239.226122791413</v>
      </c>
      <c r="AY738" s="173">
        <v>8.6012144007803909E-3</v>
      </c>
      <c r="AZ738" s="172">
        <v>718850.227605097</v>
      </c>
      <c r="BA738" s="173">
        <v>0.23479507397286442</v>
      </c>
      <c r="BB738" s="172">
        <v>247225.42894887831</v>
      </c>
      <c r="BC738" s="173">
        <v>6.5395643459288513E-2</v>
      </c>
      <c r="BE738" s="169">
        <v>342077.15191033733</v>
      </c>
      <c r="BF738" s="169">
        <v>331042.40507476596</v>
      </c>
      <c r="BG738" s="169">
        <v>342077.15191033733</v>
      </c>
      <c r="BH738" s="169">
        <v>342077.15191033733</v>
      </c>
      <c r="BI738" s="169">
        <v>308972.91140298598</v>
      </c>
      <c r="BJ738" s="169">
        <v>342077.15191033733</v>
      </c>
      <c r="BK738" s="169">
        <v>331042.40507476596</v>
      </c>
      <c r="BL738" s="169">
        <v>342077.15191033733</v>
      </c>
      <c r="BM738" s="169">
        <v>331042.40507476596</v>
      </c>
      <c r="BN738" s="169">
        <v>342077.15191033733</v>
      </c>
      <c r="BO738" s="169">
        <v>342077.15191033733</v>
      </c>
      <c r="BP738" s="169">
        <v>331042.40507202537</v>
      </c>
      <c r="BQ738" s="174">
        <v>4027682.5950716701</v>
      </c>
    </row>
    <row r="739" spans="2:96" ht="18.75" hidden="1" x14ac:dyDescent="0.3">
      <c r="B739" s="150" t="s">
        <v>305</v>
      </c>
      <c r="C739" s="150" t="s">
        <v>305</v>
      </c>
      <c r="J739" s="150" t="s">
        <v>305</v>
      </c>
      <c r="K739" s="165" t="s">
        <v>308</v>
      </c>
      <c r="N739" s="57" t="s">
        <v>310</v>
      </c>
      <c r="AC739" s="175"/>
      <c r="AD739" s="195"/>
      <c r="AE739" s="38"/>
      <c r="AI739" s="193"/>
      <c r="AS739" s="57"/>
      <c r="AU739" s="57"/>
      <c r="AW739" s="57"/>
      <c r="AY739" s="57"/>
      <c r="BA739" s="57"/>
      <c r="BB739" s="57"/>
      <c r="BC739" s="57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196"/>
    </row>
    <row r="740" spans="2:96" ht="17.25" x14ac:dyDescent="0.3">
      <c r="K740" s="165" t="s">
        <v>312</v>
      </c>
      <c r="V740" s="57" t="s">
        <v>390</v>
      </c>
      <c r="W740" s="57" t="s">
        <v>403</v>
      </c>
      <c r="AB740" s="166" t="s">
        <v>378</v>
      </c>
      <c r="AC740" s="197" t="s">
        <v>1486</v>
      </c>
      <c r="AD740" s="168"/>
      <c r="AE740" s="198">
        <v>19060913.600000001</v>
      </c>
      <c r="AF740" s="198">
        <v>21000139.309999999</v>
      </c>
      <c r="AG740" s="198">
        <v>22839430.230000004</v>
      </c>
      <c r="AH740" s="199">
        <v>24919159.344203185</v>
      </c>
      <c r="AI740" s="200">
        <v>8186636.709999999</v>
      </c>
      <c r="AJ740" s="199">
        <v>24559910.129999995</v>
      </c>
      <c r="AK740" s="200">
        <v>19871753.309999999</v>
      </c>
      <c r="AL740" s="199">
        <v>23846103.971999995</v>
      </c>
      <c r="AM740" s="200">
        <v>20765966.120182585</v>
      </c>
      <c r="AN740" s="200">
        <v>24024946.534020599</v>
      </c>
      <c r="AO740" s="199">
        <v>24129193.131428525</v>
      </c>
      <c r="AP740" s="199">
        <v>24771373.752840143</v>
      </c>
      <c r="AQ740" s="199">
        <v>26391313.67877768</v>
      </c>
      <c r="AR740" s="199">
        <v>1831403.5487776846</v>
      </c>
      <c r="AS740" s="201">
        <v>7.4568821265376714E-2</v>
      </c>
      <c r="AT740" s="199">
        <v>1472154.3345744945</v>
      </c>
      <c r="AU740" s="201">
        <v>5.9077206989205842E-2</v>
      </c>
      <c r="AV740" s="199">
        <v>3551883.4487776756</v>
      </c>
      <c r="AW740" s="201">
        <v>0.15551541404532118</v>
      </c>
      <c r="AX740" s="199">
        <v>211463.62284014747</v>
      </c>
      <c r="AY740" s="201">
        <v>8.6101138693436864E-3</v>
      </c>
      <c r="AZ740" s="199">
        <v>-147785.59136304259</v>
      </c>
      <c r="BA740" s="201">
        <v>-5.9306010014908948E-3</v>
      </c>
      <c r="BB740" s="199">
        <v>1619939.9259375371</v>
      </c>
      <c r="BC740" s="201">
        <v>6.539564345928954E-2</v>
      </c>
      <c r="BE740" s="198">
        <v>2241454.038472801</v>
      </c>
      <c r="BF740" s="198">
        <v>2169149.0694918688</v>
      </c>
      <c r="BG740" s="198">
        <v>2241454.038472801</v>
      </c>
      <c r="BH740" s="198">
        <v>2241454.038472801</v>
      </c>
      <c r="BI740" s="198">
        <v>2024539.1315246385</v>
      </c>
      <c r="BJ740" s="198">
        <v>2241454.038472801</v>
      </c>
      <c r="BK740" s="198">
        <v>2169149.0694918688</v>
      </c>
      <c r="BL740" s="198">
        <v>2241454.038472801</v>
      </c>
      <c r="BM740" s="198">
        <v>2169149.0694918688</v>
      </c>
      <c r="BN740" s="198">
        <v>2241454.038472801</v>
      </c>
      <c r="BO740" s="198">
        <v>2241454.038472801</v>
      </c>
      <c r="BP740" s="198">
        <v>2169149.0694678267</v>
      </c>
      <c r="BQ740" s="202">
        <v>26391313.678777684</v>
      </c>
    </row>
    <row r="741" spans="2:96" ht="18.75" x14ac:dyDescent="0.3">
      <c r="K741" s="165" t="s">
        <v>312</v>
      </c>
      <c r="AC741" s="175"/>
      <c r="AD741" s="203"/>
      <c r="AE741" s="204"/>
      <c r="AI741" s="205"/>
      <c r="AS741" s="57"/>
      <c r="AU741" s="57"/>
      <c r="AW741" s="57"/>
      <c r="AY741" s="57"/>
      <c r="BA741" s="57"/>
      <c r="BB741" s="57"/>
      <c r="BC741" s="57"/>
      <c r="BE741" s="204"/>
      <c r="BF741" s="204"/>
      <c r="BG741" s="204"/>
      <c r="BH741" s="204"/>
      <c r="BI741" s="204"/>
      <c r="BJ741" s="204"/>
      <c r="BK741" s="204"/>
      <c r="BL741" s="204"/>
      <c r="BM741" s="204"/>
      <c r="BN741" s="204"/>
      <c r="BO741" s="204"/>
      <c r="BP741" s="204"/>
      <c r="BQ741" s="206"/>
    </row>
    <row r="742" spans="2:96" hidden="1" x14ac:dyDescent="0.25">
      <c r="B742" s="150" t="s">
        <v>305</v>
      </c>
      <c r="C742" s="150" t="s">
        <v>305</v>
      </c>
      <c r="J742" s="150" t="s">
        <v>305</v>
      </c>
      <c r="K742" s="165" t="s">
        <v>306</v>
      </c>
      <c r="M742" s="57" t="s">
        <v>310</v>
      </c>
      <c r="AE742" s="38"/>
      <c r="AI742" s="182"/>
      <c r="AS742" s="57"/>
      <c r="AU742" s="57"/>
      <c r="AW742" s="57"/>
      <c r="AY742" s="57"/>
      <c r="BA742" s="57"/>
      <c r="BB742" s="57"/>
      <c r="BC742" s="57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183"/>
    </row>
    <row r="743" spans="2:96" ht="18.75" x14ac:dyDescent="0.3">
      <c r="K743" s="165" t="s">
        <v>308</v>
      </c>
      <c r="V743" s="57" t="s">
        <v>390</v>
      </c>
      <c r="AB743" s="166" t="s">
        <v>378</v>
      </c>
      <c r="AC743" s="184" t="s">
        <v>405</v>
      </c>
      <c r="AD743" s="185"/>
      <c r="AE743" s="186">
        <v>465268488.41999996</v>
      </c>
      <c r="AF743" s="186">
        <v>521057212.9799999</v>
      </c>
      <c r="AG743" s="186">
        <v>599019048.81000006</v>
      </c>
      <c r="AH743" s="186">
        <v>621589882.12625897</v>
      </c>
      <c r="AI743" s="187">
        <v>222797814.40999991</v>
      </c>
      <c r="AJ743" s="186">
        <v>668393443.22999978</v>
      </c>
      <c r="AK743" s="187">
        <v>556711411.69999993</v>
      </c>
      <c r="AL743" s="186">
        <v>668053694.03999996</v>
      </c>
      <c r="AM743" s="187">
        <v>518743809.45064694</v>
      </c>
      <c r="AN743" s="187">
        <v>659557484.37561202</v>
      </c>
      <c r="AO743" s="186">
        <v>660597952.81714272</v>
      </c>
      <c r="AP743" s="186">
        <v>677551829.53328454</v>
      </c>
      <c r="AQ743" s="186">
        <v>721826621.60375488</v>
      </c>
      <c r="AR743" s="186">
        <v>53433178.373755097</v>
      </c>
      <c r="AS743" s="188">
        <v>7.9942702782271752E-2</v>
      </c>
      <c r="AT743" s="186">
        <v>100236739.47749591</v>
      </c>
      <c r="AU743" s="188">
        <v>0.16125864072082105</v>
      </c>
      <c r="AV743" s="186">
        <v>122807572.79375482</v>
      </c>
      <c r="AW743" s="188">
        <v>0.20501446997006526</v>
      </c>
      <c r="AX743" s="186">
        <v>9158386.3032847643</v>
      </c>
      <c r="AY743" s="188">
        <v>1.3702088786249938E-2</v>
      </c>
      <c r="AZ743" s="186">
        <v>55961947.407025576</v>
      </c>
      <c r="BA743" s="188">
        <v>9.0030338356856393E-2</v>
      </c>
      <c r="BB743" s="186">
        <v>44274792.070470333</v>
      </c>
      <c r="BC743" s="188">
        <v>6.5345247611489687E-2</v>
      </c>
      <c r="BE743" s="186">
        <v>64592672.404279143</v>
      </c>
      <c r="BF743" s="186">
        <v>57531054.16330222</v>
      </c>
      <c r="BG743" s="186">
        <v>59699679.411477402</v>
      </c>
      <c r="BH743" s="186">
        <v>58849986.151757225</v>
      </c>
      <c r="BI743" s="186">
        <v>55719738.518855818</v>
      </c>
      <c r="BJ743" s="186">
        <v>61831841.018606134</v>
      </c>
      <c r="BK743" s="186">
        <v>61621001.331724182</v>
      </c>
      <c r="BL743" s="186">
        <v>60774277.840970755</v>
      </c>
      <c r="BM743" s="186">
        <v>60555566.056614757</v>
      </c>
      <c r="BN743" s="186">
        <v>61216928.762815826</v>
      </c>
      <c r="BO743" s="186">
        <v>61220687.008952625</v>
      </c>
      <c r="BP743" s="186">
        <v>58213188.934398472</v>
      </c>
      <c r="BQ743" s="189">
        <v>721826621.603755</v>
      </c>
    </row>
    <row r="744" spans="2:96" hidden="1" x14ac:dyDescent="0.25">
      <c r="B744" s="150" t="s">
        <v>305</v>
      </c>
      <c r="C744" s="150" t="s">
        <v>305</v>
      </c>
      <c r="D744" s="150" t="s">
        <v>305</v>
      </c>
      <c r="E744" s="150" t="s">
        <v>305</v>
      </c>
      <c r="F744" s="150" t="s">
        <v>305</v>
      </c>
      <c r="G744" s="150" t="s">
        <v>305</v>
      </c>
      <c r="H744" s="150" t="s">
        <v>305</v>
      </c>
      <c r="I744" s="150" t="s">
        <v>305</v>
      </c>
      <c r="J744" s="150" t="s">
        <v>305</v>
      </c>
      <c r="L744" s="57" t="s">
        <v>310</v>
      </c>
      <c r="AC744" s="175"/>
      <c r="AD744" s="168"/>
      <c r="AE744" s="175"/>
      <c r="AH744" s="168"/>
      <c r="AI744" s="288"/>
      <c r="AK744" s="289"/>
      <c r="AL744" s="290"/>
      <c r="AM744" s="291"/>
      <c r="AN744" s="291"/>
      <c r="AO744" s="290"/>
      <c r="AP744" s="290"/>
      <c r="AQ744" s="290"/>
      <c r="AR744" s="290"/>
      <c r="AS744" s="292"/>
      <c r="AT744" s="290"/>
      <c r="AU744" s="292"/>
      <c r="AV744" s="290"/>
      <c r="AW744" s="292"/>
      <c r="AX744" s="290"/>
      <c r="AY744" s="292"/>
      <c r="AZ744" s="290"/>
      <c r="BA744" s="292"/>
      <c r="BB744" s="290"/>
      <c r="BC744" s="292"/>
    </row>
    <row r="745" spans="2:96" x14ac:dyDescent="0.25">
      <c r="B745" s="150" t="s">
        <v>307</v>
      </c>
      <c r="C745" s="150" t="s">
        <v>307</v>
      </c>
      <c r="D745" s="150" t="s">
        <v>307</v>
      </c>
      <c r="E745" s="150" t="s">
        <v>307</v>
      </c>
      <c r="F745" s="150" t="s">
        <v>307</v>
      </c>
      <c r="G745" s="150" t="s">
        <v>307</v>
      </c>
      <c r="H745" s="150" t="s">
        <v>307</v>
      </c>
      <c r="I745" s="150" t="s">
        <v>307</v>
      </c>
      <c r="J745" s="150" t="s">
        <v>307</v>
      </c>
      <c r="AC745" s="175"/>
      <c r="AD745" s="168"/>
      <c r="AE745" s="175"/>
      <c r="AP745" s="168"/>
      <c r="AQ745" s="168"/>
      <c r="AR745" s="168"/>
      <c r="AS745" s="271"/>
      <c r="AT745" s="168"/>
      <c r="AU745" s="271"/>
      <c r="AV745" s="168"/>
      <c r="AW745" s="271"/>
      <c r="AX745" s="168"/>
      <c r="AY745" s="271"/>
      <c r="AZ745" s="168"/>
      <c r="BA745" s="271"/>
      <c r="BB745" s="168"/>
      <c r="BC745" s="271"/>
    </row>
    <row r="746" spans="2:96" x14ac:dyDescent="0.25">
      <c r="B746" s="150" t="s">
        <v>307</v>
      </c>
      <c r="C746" s="150" t="s">
        <v>307</v>
      </c>
      <c r="D746" s="150" t="s">
        <v>307</v>
      </c>
      <c r="E746" s="150" t="s">
        <v>307</v>
      </c>
      <c r="F746" s="150" t="s">
        <v>307</v>
      </c>
      <c r="G746" s="150" t="s">
        <v>307</v>
      </c>
      <c r="H746" s="150" t="s">
        <v>307</v>
      </c>
      <c r="I746" s="150" t="s">
        <v>307</v>
      </c>
      <c r="J746" s="150" t="s">
        <v>307</v>
      </c>
      <c r="L746" s="57" t="s">
        <v>1487</v>
      </c>
      <c r="AC746" s="246"/>
      <c r="AD746" s="294"/>
      <c r="AE746" s="246"/>
      <c r="AF746" s="247"/>
      <c r="AG746" s="247"/>
      <c r="AH746" s="247"/>
      <c r="AI746" s="354"/>
      <c r="AJ746" s="247"/>
      <c r="AK746" s="354"/>
      <c r="AL746" s="247"/>
      <c r="AM746" s="354"/>
      <c r="AN746" s="354"/>
      <c r="AO746" s="247"/>
      <c r="AP746" s="294"/>
      <c r="AQ746" s="294"/>
      <c r="AR746" s="294"/>
      <c r="AS746" s="355"/>
      <c r="AT746" s="294"/>
      <c r="AU746" s="355"/>
      <c r="AV746" s="294"/>
      <c r="AW746" s="355"/>
      <c r="AX746" s="294"/>
      <c r="AY746" s="355"/>
      <c r="AZ746" s="294"/>
      <c r="BA746" s="355"/>
      <c r="BB746" s="294"/>
      <c r="BC746" s="355"/>
    </row>
    <row r="747" spans="2:96" ht="21" x14ac:dyDescent="0.35">
      <c r="K747" s="165" t="s">
        <v>308</v>
      </c>
      <c r="L747" s="57" t="s">
        <v>406</v>
      </c>
      <c r="M747" s="57" t="s">
        <v>1488</v>
      </c>
      <c r="V747" s="57" t="s">
        <v>406</v>
      </c>
      <c r="AC747" s="176" t="s">
        <v>407</v>
      </c>
      <c r="AD747" s="177"/>
      <c r="AE747" s="178"/>
      <c r="AF747" s="177"/>
      <c r="AG747" s="177"/>
      <c r="AH747" s="177"/>
      <c r="AI747" s="179"/>
      <c r="AJ747" s="177"/>
      <c r="AK747" s="180"/>
      <c r="AL747" s="177"/>
      <c r="AM747" s="180"/>
      <c r="AN747" s="180"/>
      <c r="AO747" s="177"/>
      <c r="AP747" s="177"/>
      <c r="AQ747" s="177"/>
      <c r="AR747" s="177"/>
      <c r="AS747" s="177"/>
      <c r="AT747" s="177"/>
      <c r="AU747" s="177"/>
      <c r="AV747" s="177"/>
      <c r="AW747" s="177"/>
      <c r="AX747" s="177"/>
      <c r="AY747" s="177"/>
      <c r="AZ747" s="177"/>
      <c r="BA747" s="177"/>
      <c r="BB747" s="177"/>
      <c r="BC747" s="177"/>
      <c r="BD747" s="181"/>
      <c r="BE747" s="178"/>
      <c r="BF747" s="178"/>
      <c r="BG747" s="178"/>
      <c r="BH747" s="178"/>
      <c r="BI747" s="178"/>
      <c r="BJ747" s="178"/>
      <c r="BK747" s="178"/>
      <c r="BL747" s="178"/>
      <c r="BM747" s="178"/>
      <c r="BN747" s="178"/>
      <c r="BO747" s="178"/>
      <c r="BP747" s="178"/>
      <c r="BQ747" s="178"/>
      <c r="BR747" s="181"/>
      <c r="BS747" s="57">
        <v>285142720.69999999</v>
      </c>
      <c r="BT747" s="57">
        <v>335266478.21000004</v>
      </c>
      <c r="BU747" s="57">
        <v>407738751.24000001</v>
      </c>
      <c r="BV747" s="57">
        <v>403825636.71428883</v>
      </c>
      <c r="BW747" s="57">
        <v>147188598.75</v>
      </c>
      <c r="BY747" s="57">
        <v>361056814.29000002</v>
      </c>
      <c r="CA747" s="57">
        <v>337418312.84871346</v>
      </c>
      <c r="CC747" s="57">
        <v>432415156.59582156</v>
      </c>
      <c r="CD747" s="57">
        <v>440505923.28814876</v>
      </c>
      <c r="CE747" s="57">
        <v>477526219.01766843</v>
      </c>
      <c r="CG747" s="57">
        <v>43357118.71036391</v>
      </c>
      <c r="CH747" s="57">
        <v>38547417.995556973</v>
      </c>
      <c r="CI747" s="57">
        <v>39989593.000522532</v>
      </c>
      <c r="CJ747" s="57">
        <v>38671286.333251327</v>
      </c>
      <c r="CK747" s="57">
        <v>36662150.03848964</v>
      </c>
      <c r="CL747" s="57">
        <v>40818751.83160568</v>
      </c>
      <c r="CM747" s="57">
        <v>40591710.051638514</v>
      </c>
      <c r="CN747" s="57">
        <v>40036712.042882182</v>
      </c>
      <c r="CO747" s="57">
        <v>39933611.982722238</v>
      </c>
      <c r="CP747" s="57">
        <v>40234303.271231309</v>
      </c>
      <c r="CQ747" s="57">
        <v>40366832.958993398</v>
      </c>
      <c r="CR747" s="57">
        <v>38316730.80041068</v>
      </c>
    </row>
    <row r="748" spans="2:96" ht="18.75" x14ac:dyDescent="0.3">
      <c r="K748" s="165" t="s">
        <v>312</v>
      </c>
      <c r="M748" s="57" t="s">
        <v>409</v>
      </c>
      <c r="N748" s="57" t="s">
        <v>1489</v>
      </c>
      <c r="V748" s="57" t="s">
        <v>406</v>
      </c>
      <c r="W748" s="57" t="s">
        <v>410</v>
      </c>
      <c r="X748" s="57">
        <v>150</v>
      </c>
      <c r="AB748" s="166" t="s">
        <v>411</v>
      </c>
      <c r="AC748" s="192" t="s">
        <v>412</v>
      </c>
      <c r="AD748" s="168"/>
      <c r="AE748" s="63"/>
      <c r="AI748" s="193"/>
      <c r="AS748" s="57"/>
      <c r="AU748" s="57"/>
      <c r="AW748" s="57"/>
      <c r="AY748" s="57"/>
      <c r="BA748" s="57"/>
      <c r="BB748" s="57"/>
      <c r="BC748" s="57"/>
      <c r="BE748" s="63"/>
      <c r="BF748" s="63"/>
      <c r="BG748" s="63"/>
      <c r="BH748" s="63"/>
      <c r="BI748" s="63"/>
      <c r="BJ748" s="63"/>
      <c r="BK748" s="63"/>
      <c r="BL748" s="63"/>
      <c r="BM748" s="63"/>
      <c r="BN748" s="63"/>
      <c r="BO748" s="63"/>
      <c r="BP748" s="63"/>
      <c r="BQ748" s="194"/>
      <c r="BS748" s="57">
        <v>6229486.1599999992</v>
      </c>
      <c r="BT748" s="57">
        <v>7540979.2400000002</v>
      </c>
      <c r="BU748" s="57">
        <v>8327903.1399999997</v>
      </c>
      <c r="BV748" s="57">
        <v>6370585.2453377899</v>
      </c>
      <c r="BW748" s="57">
        <v>2860791.4800000004</v>
      </c>
      <c r="BX748" s="57">
        <v>8582374.4400000013</v>
      </c>
      <c r="BY748" s="57">
        <v>6419353.4900000002</v>
      </c>
      <c r="BZ748" s="57">
        <v>7703224.188000001</v>
      </c>
      <c r="CA748" s="57">
        <v>5315506.3181224894</v>
      </c>
      <c r="CB748" s="57">
        <v>7474432.4172153007</v>
      </c>
      <c r="CC748" s="57">
        <v>9057707.5043929238</v>
      </c>
      <c r="CD748" s="57">
        <v>8741653.7877182141</v>
      </c>
      <c r="CE748" s="57">
        <v>9313469.2167737335</v>
      </c>
      <c r="CG748" s="57">
        <v>825123.57516547269</v>
      </c>
      <c r="CH748" s="57">
        <v>750920.68137474381</v>
      </c>
      <c r="CI748" s="57">
        <v>775464.71047555946</v>
      </c>
      <c r="CJ748" s="57">
        <v>759240.84961136233</v>
      </c>
      <c r="CK748" s="57">
        <v>717659.7365063231</v>
      </c>
      <c r="CL748" s="57">
        <v>804833.00555281457</v>
      </c>
      <c r="CM748" s="57">
        <v>785266.80914536223</v>
      </c>
      <c r="CN748" s="57">
        <v>784649.8451994966</v>
      </c>
      <c r="CO748" s="57">
        <v>781131.33343553566</v>
      </c>
      <c r="CP748" s="57">
        <v>776893.31436439173</v>
      </c>
      <c r="CQ748" s="57">
        <v>793174.34245832963</v>
      </c>
      <c r="CR748" s="57">
        <v>759111.01348434272</v>
      </c>
    </row>
    <row r="749" spans="2:96" x14ac:dyDescent="0.25">
      <c r="K749" s="165" t="s">
        <v>315</v>
      </c>
      <c r="N749" s="57" t="s">
        <v>1490</v>
      </c>
      <c r="V749" s="57" t="s">
        <v>406</v>
      </c>
      <c r="W749" s="57" t="s">
        <v>410</v>
      </c>
      <c r="X749" s="57">
        <v>150</v>
      </c>
      <c r="AB749" s="166" t="s">
        <v>411</v>
      </c>
      <c r="AC749" s="209">
        <v>3800100</v>
      </c>
      <c r="AD749" s="210" t="s">
        <v>1491</v>
      </c>
      <c r="AE749" s="169">
        <v>280783.45999999996</v>
      </c>
      <c r="AF749" s="38">
        <v>0</v>
      </c>
      <c r="AG749" s="38">
        <v>0</v>
      </c>
      <c r="AH749" s="170">
        <v>0</v>
      </c>
      <c r="AI749" s="171">
        <v>0</v>
      </c>
      <c r="AJ749" s="172">
        <v>0</v>
      </c>
      <c r="AK749" s="151">
        <v>0</v>
      </c>
      <c r="AL749" s="172">
        <v>0</v>
      </c>
      <c r="AM749" s="211">
        <v>0</v>
      </c>
      <c r="AN749" s="171">
        <v>0</v>
      </c>
      <c r="AO749" s="170">
        <v>0</v>
      </c>
      <c r="AP749" s="170">
        <v>0</v>
      </c>
      <c r="AQ749" s="170">
        <v>0</v>
      </c>
      <c r="AR749" s="172">
        <v>0</v>
      </c>
      <c r="AS749" s="173">
        <v>0</v>
      </c>
      <c r="AT749" s="172">
        <v>0</v>
      </c>
      <c r="AU749" s="173">
        <v>0</v>
      </c>
      <c r="AV749" s="172">
        <v>0</v>
      </c>
      <c r="AW749" s="173">
        <v>0</v>
      </c>
      <c r="AX749" s="172">
        <v>0</v>
      </c>
      <c r="AY749" s="173">
        <v>0</v>
      </c>
      <c r="AZ749" s="172">
        <v>0</v>
      </c>
      <c r="BA749" s="173">
        <v>0</v>
      </c>
      <c r="BB749" s="172">
        <v>0</v>
      </c>
      <c r="BC749" s="173">
        <v>0</v>
      </c>
      <c r="BE749" s="169">
        <v>0</v>
      </c>
      <c r="BF749" s="169">
        <v>0</v>
      </c>
      <c r="BG749" s="169">
        <v>0</v>
      </c>
      <c r="BH749" s="169">
        <v>0</v>
      </c>
      <c r="BI749" s="169">
        <v>0</v>
      </c>
      <c r="BJ749" s="169">
        <v>0</v>
      </c>
      <c r="BK749" s="169">
        <v>0</v>
      </c>
      <c r="BL749" s="169">
        <v>0</v>
      </c>
      <c r="BM749" s="169">
        <v>0</v>
      </c>
      <c r="BN749" s="169">
        <v>0</v>
      </c>
      <c r="BO749" s="169">
        <v>0</v>
      </c>
      <c r="BP749" s="169">
        <v>0</v>
      </c>
      <c r="BQ749" s="174">
        <v>0</v>
      </c>
    </row>
    <row r="750" spans="2:96" x14ac:dyDescent="0.25">
      <c r="K750" s="165" t="s">
        <v>315</v>
      </c>
      <c r="N750" s="57" t="s">
        <v>1492</v>
      </c>
      <c r="V750" s="57" t="s">
        <v>406</v>
      </c>
      <c r="W750" s="57" t="s">
        <v>410</v>
      </c>
      <c r="X750" s="57">
        <v>150</v>
      </c>
      <c r="AB750" s="166" t="s">
        <v>411</v>
      </c>
      <c r="AC750" s="209">
        <v>3800101</v>
      </c>
      <c r="AD750" s="210" t="s">
        <v>1493</v>
      </c>
      <c r="AE750" s="169">
        <v>4764591.8499999996</v>
      </c>
      <c r="AF750" s="38">
        <v>4143526.17</v>
      </c>
      <c r="AG750" s="38">
        <v>-3947169.7500000005</v>
      </c>
      <c r="AH750" s="170">
        <v>712798.39609774959</v>
      </c>
      <c r="AI750" s="171">
        <v>6998.24</v>
      </c>
      <c r="AJ750" s="172">
        <v>20994.720000000001</v>
      </c>
      <c r="AK750" s="151">
        <v>6998.24</v>
      </c>
      <c r="AL750" s="172">
        <v>8397.887999999999</v>
      </c>
      <c r="AM750" s="211">
        <v>594926.57010001002</v>
      </c>
      <c r="AN750" s="171">
        <v>124870.06599773957</v>
      </c>
      <c r="AO750" s="170">
        <v>11996.982857142901</v>
      </c>
      <c r="AP750" s="170">
        <v>21070.290179370801</v>
      </c>
      <c r="AQ750" s="170">
        <v>22448.195363538227</v>
      </c>
      <c r="AR750" s="172">
        <v>-1453.4753635382258</v>
      </c>
      <c r="AS750" s="173">
        <v>-6.9230519079950856E-2</v>
      </c>
      <c r="AT750" s="172">
        <v>690350.20073421136</v>
      </c>
      <c r="AU750" s="173">
        <v>0.96850695023104427</v>
      </c>
      <c r="AV750" s="172">
        <v>-3969617.9453635388</v>
      </c>
      <c r="AW750" s="173">
        <v>-1.0056871623936463</v>
      </c>
      <c r="AX750" s="172">
        <v>-75.570179370799451</v>
      </c>
      <c r="AY750" s="173">
        <v>-3.5994849834053251E-3</v>
      </c>
      <c r="AZ750" s="172">
        <v>691728.1059183788</v>
      </c>
      <c r="BA750" s="173">
        <v>0.9704400426618226</v>
      </c>
      <c r="BB750" s="172">
        <v>-1377.9051841674263</v>
      </c>
      <c r="BC750" s="173">
        <v>-6.5395643459931374E-2</v>
      </c>
      <c r="BE750" s="169">
        <v>2058.6014383683901</v>
      </c>
      <c r="BF750" s="169">
        <v>1740.12706243207</v>
      </c>
      <c r="BG750" s="169">
        <v>1826.5284962242499</v>
      </c>
      <c r="BH750" s="169">
        <v>1826.52849622483</v>
      </c>
      <c r="BI750" s="169">
        <v>1739.1904816352001</v>
      </c>
      <c r="BJ750" s="169">
        <v>1886.73515156443</v>
      </c>
      <c r="BK750" s="169">
        <v>1972.2000045698701</v>
      </c>
      <c r="BL750" s="169">
        <v>1886.7351515650203</v>
      </c>
      <c r="BM750" s="169">
        <v>1886.2668611660399</v>
      </c>
      <c r="BN750" s="169">
        <v>1972.66829496885</v>
      </c>
      <c r="BO750" s="169">
        <v>1886.7351515650203</v>
      </c>
      <c r="BP750" s="169">
        <v>1765.8787732542601</v>
      </c>
      <c r="BQ750" s="174">
        <v>22448.195363538227</v>
      </c>
    </row>
    <row r="751" spans="2:96" x14ac:dyDescent="0.25">
      <c r="K751" s="165" t="s">
        <v>315</v>
      </c>
      <c r="N751" s="57" t="s">
        <v>1494</v>
      </c>
      <c r="V751" s="57" t="s">
        <v>406</v>
      </c>
      <c r="W751" s="57" t="s">
        <v>410</v>
      </c>
      <c r="X751" s="57">
        <v>150</v>
      </c>
      <c r="AB751" s="166" t="s">
        <v>411</v>
      </c>
      <c r="AC751" s="209">
        <v>3800106</v>
      </c>
      <c r="AD751" s="210" t="s">
        <v>1495</v>
      </c>
      <c r="AE751" s="169">
        <v>158601.35999999999</v>
      </c>
      <c r="AF751" s="38">
        <v>-122231.4</v>
      </c>
      <c r="AG751" s="38">
        <v>-495357.5</v>
      </c>
      <c r="AH751" s="170">
        <v>-55164.513989207611</v>
      </c>
      <c r="AI751" s="171">
        <v>-1602.94</v>
      </c>
      <c r="AJ751" s="172">
        <v>-4808.82</v>
      </c>
      <c r="AK751" s="151">
        <v>-2547.3999999999996</v>
      </c>
      <c r="AL751" s="172">
        <v>-3056.8799999999992</v>
      </c>
      <c r="AM751" s="211">
        <v>-46107.436311313439</v>
      </c>
      <c r="AN751" s="171">
        <v>-11604.477677894172</v>
      </c>
      <c r="AO751" s="170">
        <v>-3917.3485714285698</v>
      </c>
      <c r="AP751" s="170">
        <v>-5204.0787687440397</v>
      </c>
      <c r="AQ751" s="170">
        <v>-5544.4028481832893</v>
      </c>
      <c r="AR751" s="172">
        <v>735.58284818328957</v>
      </c>
      <c r="AS751" s="173">
        <v>0.1529653528689553</v>
      </c>
      <c r="AT751" s="172">
        <v>-49620.111141024325</v>
      </c>
      <c r="AU751" s="173">
        <v>-0.89949330743187561</v>
      </c>
      <c r="AV751" s="172">
        <v>-489813.09715181671</v>
      </c>
      <c r="AW751" s="173">
        <v>-0.98880726980376132</v>
      </c>
      <c r="AX751" s="172">
        <v>395.25876874404003</v>
      </c>
      <c r="AY751" s="173">
        <v>8.2194544346438428E-2</v>
      </c>
      <c r="AZ751" s="172">
        <v>-49960.435220463572</v>
      </c>
      <c r="BA751" s="173">
        <v>-0.90566256471031059</v>
      </c>
      <c r="BB751" s="172">
        <v>340.32407943924954</v>
      </c>
      <c r="BC751" s="173">
        <v>6.5395643410175341E-2</v>
      </c>
      <c r="BE751" s="169">
        <v>-490.15101505592298</v>
      </c>
      <c r="BF751" s="169">
        <v>-461.91643326227302</v>
      </c>
      <c r="BG751" s="169">
        <v>-466.03610436980398</v>
      </c>
      <c r="BH751" s="169">
        <v>-430.86568903641705</v>
      </c>
      <c r="BI751" s="169">
        <v>-426.09912741421698</v>
      </c>
      <c r="BJ751" s="169">
        <v>-508.00616572293302</v>
      </c>
      <c r="BK751" s="169">
        <v>-452.81132778281801</v>
      </c>
      <c r="BL751" s="169">
        <v>-464.23162029731998</v>
      </c>
      <c r="BM751" s="169">
        <v>-474.75696655003907</v>
      </c>
      <c r="BN751" s="169">
        <v>-416.48818276650502</v>
      </c>
      <c r="BO751" s="169">
        <v>-482.70934230012898</v>
      </c>
      <c r="BP751" s="169">
        <v>-470.33087362491199</v>
      </c>
      <c r="BQ751" s="174">
        <v>-5544.4028481832893</v>
      </c>
    </row>
    <row r="752" spans="2:96" x14ac:dyDescent="0.25">
      <c r="K752" s="165" t="s">
        <v>315</v>
      </c>
      <c r="N752" s="57" t="s">
        <v>1496</v>
      </c>
      <c r="V752" s="57" t="s">
        <v>406</v>
      </c>
      <c r="W752" s="57" t="s">
        <v>410</v>
      </c>
      <c r="X752" s="57">
        <v>150</v>
      </c>
      <c r="AB752" s="166" t="s">
        <v>411</v>
      </c>
      <c r="AC752" s="209">
        <v>3800300</v>
      </c>
      <c r="AD752" s="210" t="s">
        <v>1497</v>
      </c>
      <c r="AE752" s="169">
        <v>0</v>
      </c>
      <c r="AF752" s="38">
        <v>125000</v>
      </c>
      <c r="AG752" s="38">
        <v>165000</v>
      </c>
      <c r="AH752" s="170">
        <v>124595.79672106318</v>
      </c>
      <c r="AI752" s="171">
        <v>45000</v>
      </c>
      <c r="AJ752" s="172">
        <v>135000</v>
      </c>
      <c r="AK752" s="151">
        <v>105000</v>
      </c>
      <c r="AL752" s="172">
        <v>126000</v>
      </c>
      <c r="AM752" s="211">
        <v>103829.83060094778</v>
      </c>
      <c r="AN752" s="171">
        <v>125765.96612011539</v>
      </c>
      <c r="AO752" s="170">
        <v>128571.428571429</v>
      </c>
      <c r="AP752" s="170">
        <v>136162.365372361</v>
      </c>
      <c r="AQ752" s="170">
        <v>145066.79087087596</v>
      </c>
      <c r="AR752" s="172">
        <v>-10066.790870875964</v>
      </c>
      <c r="AS752" s="173">
        <v>-7.4568821265747889E-2</v>
      </c>
      <c r="AT752" s="172">
        <v>-20470.994149812788</v>
      </c>
      <c r="AU752" s="173">
        <v>-0.16429923551628225</v>
      </c>
      <c r="AV752" s="172">
        <v>19933.209129124036</v>
      </c>
      <c r="AW752" s="173">
        <v>0.12080732805529719</v>
      </c>
      <c r="AX752" s="172">
        <v>-1162.3653723610041</v>
      </c>
      <c r="AY752" s="173">
        <v>-8.6101138693407721E-3</v>
      </c>
      <c r="AZ752" s="172">
        <v>-11566.568651297828</v>
      </c>
      <c r="BA752" s="173">
        <v>-9.2832735579293224E-2</v>
      </c>
      <c r="BB752" s="172">
        <v>-8904.4254985149601</v>
      </c>
      <c r="BC752" s="173">
        <v>-6.5395643459660618E-2</v>
      </c>
      <c r="BE752" s="169">
        <v>12320.741142460698</v>
      </c>
      <c r="BF752" s="169">
        <v>11923.297879812</v>
      </c>
      <c r="BG752" s="169">
        <v>12320.741142460698</v>
      </c>
      <c r="BH752" s="169">
        <v>12320.741142462903</v>
      </c>
      <c r="BI752" s="169">
        <v>11128.411354489101</v>
      </c>
      <c r="BJ752" s="169">
        <v>12320.7411424651</v>
      </c>
      <c r="BK752" s="169">
        <v>11923.297879818498</v>
      </c>
      <c r="BL752" s="169">
        <v>12320.741142467399</v>
      </c>
      <c r="BM752" s="169">
        <v>11923.297879818498</v>
      </c>
      <c r="BN752" s="169">
        <v>12320.741142467399</v>
      </c>
      <c r="BO752" s="169">
        <v>12320.741142467399</v>
      </c>
      <c r="BP752" s="169">
        <v>11923.297879686299</v>
      </c>
      <c r="BQ752" s="174">
        <v>145066.79087087596</v>
      </c>
    </row>
    <row r="753" spans="11:69" x14ac:dyDescent="0.25">
      <c r="K753" s="165" t="s">
        <v>315</v>
      </c>
      <c r="N753" s="57" t="s">
        <v>1498</v>
      </c>
      <c r="V753" s="57" t="s">
        <v>406</v>
      </c>
      <c r="W753" s="57" t="s">
        <v>410</v>
      </c>
      <c r="X753" s="57">
        <v>150</v>
      </c>
      <c r="AB753" s="166" t="s">
        <v>411</v>
      </c>
      <c r="AC753" s="209">
        <v>3810090</v>
      </c>
      <c r="AD753" s="210" t="s">
        <v>1499</v>
      </c>
      <c r="AE753" s="169">
        <v>0</v>
      </c>
      <c r="AF753" s="38">
        <v>33717.160000000003</v>
      </c>
      <c r="AG753" s="38">
        <v>96019.26999999999</v>
      </c>
      <c r="AH753" s="170">
        <v>228957.54710405707</v>
      </c>
      <c r="AI753" s="171">
        <v>34021.67</v>
      </c>
      <c r="AJ753" s="172">
        <v>102065.01</v>
      </c>
      <c r="AK753" s="151">
        <v>31474.080000000005</v>
      </c>
      <c r="AL753" s="172">
        <v>37768.896000000008</v>
      </c>
      <c r="AM753" s="211">
        <v>190801.4513102856</v>
      </c>
      <c r="AN753" s="171">
        <v>69630.175793771472</v>
      </c>
      <c r="AO753" s="170">
        <v>74345.108571428602</v>
      </c>
      <c r="AP753" s="170">
        <v>99537.902028731201</v>
      </c>
      <c r="AQ753" s="170">
        <v>106047.24718076162</v>
      </c>
      <c r="AR753" s="172">
        <v>-3982.2371807616291</v>
      </c>
      <c r="AS753" s="173">
        <v>-3.9016673596187657E-2</v>
      </c>
      <c r="AT753" s="172">
        <v>122910.29992329545</v>
      </c>
      <c r="AU753" s="173">
        <v>0.53682571934366041</v>
      </c>
      <c r="AV753" s="172">
        <v>-10027.977180761634</v>
      </c>
      <c r="AW753" s="173">
        <v>-0.10443713205444735</v>
      </c>
      <c r="AX753" s="172">
        <v>2527.1079712687933</v>
      </c>
      <c r="AY753" s="173">
        <v>2.4759787622308502E-2</v>
      </c>
      <c r="AZ753" s="172">
        <v>129419.64507532587</v>
      </c>
      <c r="BA753" s="173">
        <v>0.56525607787240562</v>
      </c>
      <c r="BB753" s="172">
        <v>-6509.3451520304225</v>
      </c>
      <c r="BC753" s="173">
        <v>-6.5395643462040492E-2</v>
      </c>
      <c r="BE753" s="169">
        <v>9006.8569822093505</v>
      </c>
      <c r="BF753" s="169">
        <v>8716.1479237755393</v>
      </c>
      <c r="BG753" s="169">
        <v>9006.7105868763701</v>
      </c>
      <c r="BH753" s="169">
        <v>9006.7105868885192</v>
      </c>
      <c r="BI753" s="169">
        <v>8135.1689922167097</v>
      </c>
      <c r="BJ753" s="169">
        <v>9006.7105869006591</v>
      </c>
      <c r="BK753" s="169">
        <v>8715.9438896318607</v>
      </c>
      <c r="BL753" s="169">
        <v>9006.7105869128009</v>
      </c>
      <c r="BM753" s="169">
        <v>8716.2211214773106</v>
      </c>
      <c r="BN753" s="169">
        <v>9006.7837845793201</v>
      </c>
      <c r="BO753" s="169">
        <v>9006.7105869128009</v>
      </c>
      <c r="BP753" s="169">
        <v>8716.5715523803792</v>
      </c>
      <c r="BQ753" s="174">
        <v>106047.24718076162</v>
      </c>
    </row>
    <row r="754" spans="11:69" x14ac:dyDescent="0.25">
      <c r="K754" s="165" t="s">
        <v>315</v>
      </c>
      <c r="N754" s="57" t="s">
        <v>1500</v>
      </c>
      <c r="V754" s="57" t="s">
        <v>406</v>
      </c>
      <c r="W754" s="57" t="s">
        <v>410</v>
      </c>
      <c r="X754" s="57">
        <v>150</v>
      </c>
      <c r="AB754" s="166" t="s">
        <v>411</v>
      </c>
      <c r="AC754" s="209">
        <v>3810105</v>
      </c>
      <c r="AD754" s="210" t="s">
        <v>1501</v>
      </c>
      <c r="AE754" s="169">
        <v>0</v>
      </c>
      <c r="AF754" s="38">
        <v>12153.11</v>
      </c>
      <c r="AG754" s="38">
        <v>21518.970000000005</v>
      </c>
      <c r="AH754" s="170">
        <v>63485.24774418505</v>
      </c>
      <c r="AI754" s="171">
        <v>21381.439999999999</v>
      </c>
      <c r="AJ754" s="172">
        <v>64144.319999999992</v>
      </c>
      <c r="AK754" s="151">
        <v>15875.139999999998</v>
      </c>
      <c r="AL754" s="172">
        <v>19050.167999999998</v>
      </c>
      <c r="AM754" s="211">
        <v>52905.342320401971</v>
      </c>
      <c r="AN754" s="171">
        <v>26455.045423783078</v>
      </c>
      <c r="AO754" s="170">
        <v>66801.051428571402</v>
      </c>
      <c r="AP754" s="170">
        <v>62556.120259622599</v>
      </c>
      <c r="AQ754" s="170">
        <v>66647.017996590788</v>
      </c>
      <c r="AR754" s="172">
        <v>-2502.6979965907958</v>
      </c>
      <c r="AS754" s="173">
        <v>-3.9016673597768219E-2</v>
      </c>
      <c r="AT754" s="172">
        <v>-3161.7702524057386</v>
      </c>
      <c r="AU754" s="173">
        <v>-4.9803227753731839E-2</v>
      </c>
      <c r="AV754" s="172">
        <v>-45128.047996590787</v>
      </c>
      <c r="AW754" s="173">
        <v>-2.0971286263511115</v>
      </c>
      <c r="AX754" s="172">
        <v>1588.199740377393</v>
      </c>
      <c r="AY754" s="173">
        <v>2.4759787622308464E-2</v>
      </c>
      <c r="AZ754" s="172">
        <v>929.12748456245026</v>
      </c>
      <c r="BA754" s="173">
        <v>1.463532895557699E-2</v>
      </c>
      <c r="BB754" s="172">
        <v>-4090.8977369681888</v>
      </c>
      <c r="BC754" s="173">
        <v>-6.5395643463661141E-2</v>
      </c>
      <c r="BE754" s="169">
        <v>5660.4973287228204</v>
      </c>
      <c r="BF754" s="169">
        <v>5477.7967649245402</v>
      </c>
      <c r="BG754" s="169">
        <v>5660.4053243318504</v>
      </c>
      <c r="BH754" s="169">
        <v>5660.4053243439903</v>
      </c>
      <c r="BI754" s="169">
        <v>5112.67165007534</v>
      </c>
      <c r="BJ754" s="169">
        <v>5660.4053243561402</v>
      </c>
      <c r="BK754" s="169">
        <v>5477.6685365525991</v>
      </c>
      <c r="BL754" s="169">
        <v>5660.4053243682902</v>
      </c>
      <c r="BM754" s="169">
        <v>5477.84276715532</v>
      </c>
      <c r="BN754" s="169">
        <v>5660.4513265637997</v>
      </c>
      <c r="BO754" s="169">
        <v>5660.4053243682902</v>
      </c>
      <c r="BP754" s="169">
        <v>5478.0630008278004</v>
      </c>
      <c r="BQ754" s="174">
        <v>66647.017996590788</v>
      </c>
    </row>
    <row r="755" spans="11:69" x14ac:dyDescent="0.25">
      <c r="K755" s="165" t="s">
        <v>315</v>
      </c>
      <c r="N755" s="57" t="s">
        <v>1502</v>
      </c>
      <c r="V755" s="57" t="s">
        <v>406</v>
      </c>
      <c r="W755" s="57" t="s">
        <v>410</v>
      </c>
      <c r="X755" s="57">
        <v>150</v>
      </c>
      <c r="AB755" s="166" t="s">
        <v>411</v>
      </c>
      <c r="AC755" s="209">
        <v>3810109</v>
      </c>
      <c r="AD755" s="210" t="s">
        <v>1503</v>
      </c>
      <c r="AE755" s="169">
        <v>0</v>
      </c>
      <c r="AF755" s="38">
        <v>0</v>
      </c>
      <c r="AG755" s="38">
        <v>9.73</v>
      </c>
      <c r="AH755" s="170">
        <v>0</v>
      </c>
      <c r="AI755" s="171">
        <v>16.36</v>
      </c>
      <c r="AJ755" s="172">
        <v>49.08</v>
      </c>
      <c r="AK755" s="151">
        <v>-9.73</v>
      </c>
      <c r="AL755" s="172">
        <v>-11.676000000000002</v>
      </c>
      <c r="AM755" s="211">
        <v>0</v>
      </c>
      <c r="AN755" s="171">
        <v>-9.73</v>
      </c>
      <c r="AO755" s="170">
        <v>-16.68</v>
      </c>
      <c r="AP755" s="170">
        <v>47.864789623497103</v>
      </c>
      <c r="AQ755" s="170">
        <v>50.994938613597697</v>
      </c>
      <c r="AR755" s="172">
        <v>-1.9149386135976982</v>
      </c>
      <c r="AS755" s="173">
        <v>-3.901667916865726E-2</v>
      </c>
      <c r="AT755" s="172">
        <v>-50.994938613597697</v>
      </c>
      <c r="AU755" s="173">
        <v>0</v>
      </c>
      <c r="AV755" s="172">
        <v>-41.264938613597693</v>
      </c>
      <c r="AW755" s="173">
        <v>-4.2410008852618386</v>
      </c>
      <c r="AX755" s="172">
        <v>1.2152103765028954</v>
      </c>
      <c r="AY755" s="173">
        <v>2.4759787622308384E-2</v>
      </c>
      <c r="AZ755" s="172">
        <v>-47.864789623497103</v>
      </c>
      <c r="BA755" s="173">
        <v>0</v>
      </c>
      <c r="BB755" s="172">
        <v>-3.1301489901005937</v>
      </c>
      <c r="BC755" s="173">
        <v>-6.5395649175986045E-2</v>
      </c>
      <c r="BE755" s="169">
        <v>4.3311271971320799</v>
      </c>
      <c r="BF755" s="169">
        <v>4.1913339360730504</v>
      </c>
      <c r="BG755" s="169">
        <v>4.3310568000102601</v>
      </c>
      <c r="BH755" s="169">
        <v>4.3310568121641699</v>
      </c>
      <c r="BI755" s="169">
        <v>3.9119586269336799</v>
      </c>
      <c r="BJ755" s="169">
        <v>4.33105682431807</v>
      </c>
      <c r="BK755" s="169">
        <v>4.1912358574447497</v>
      </c>
      <c r="BL755" s="169">
        <v>4.3310568364719702</v>
      </c>
      <c r="BM755" s="169">
        <v>4.1913691699197004</v>
      </c>
      <c r="BN755" s="169">
        <v>4.3310920350331896</v>
      </c>
      <c r="BO755" s="169">
        <v>4.3310568364719702</v>
      </c>
      <c r="BP755" s="169">
        <v>4.1915376816248102</v>
      </c>
      <c r="BQ755" s="174">
        <v>50.994938613597697</v>
      </c>
    </row>
    <row r="756" spans="11:69" x14ac:dyDescent="0.25">
      <c r="K756" s="165" t="s">
        <v>315</v>
      </c>
      <c r="N756" s="57" t="s">
        <v>1504</v>
      </c>
      <c r="V756" s="57" t="s">
        <v>406</v>
      </c>
      <c r="W756" s="57" t="s">
        <v>410</v>
      </c>
      <c r="X756" s="57">
        <v>150</v>
      </c>
      <c r="AB756" s="166" t="s">
        <v>411</v>
      </c>
      <c r="AC756" s="209">
        <v>3810110</v>
      </c>
      <c r="AD756" s="210" t="s">
        <v>1505</v>
      </c>
      <c r="AE756" s="169">
        <v>0</v>
      </c>
      <c r="AF756" s="38">
        <v>27009.120000000003</v>
      </c>
      <c r="AG756" s="38">
        <v>62838.53</v>
      </c>
      <c r="AH756" s="170">
        <v>78717.867261412743</v>
      </c>
      <c r="AI756" s="171">
        <v>59916.33</v>
      </c>
      <c r="AJ756" s="172">
        <v>179748.99</v>
      </c>
      <c r="AK756" s="151">
        <v>80656.490000000005</v>
      </c>
      <c r="AL756" s="172">
        <v>96787.788</v>
      </c>
      <c r="AM756" s="211">
        <v>65599.424467534118</v>
      </c>
      <c r="AN756" s="171">
        <v>93774.93279387863</v>
      </c>
      <c r="AO756" s="170">
        <v>65046.274285714302</v>
      </c>
      <c r="AP756" s="170">
        <v>175298.44318227499</v>
      </c>
      <c r="AQ756" s="170">
        <v>186762.19767186567</v>
      </c>
      <c r="AR756" s="172">
        <v>-7013.2076718656754</v>
      </c>
      <c r="AS756" s="173">
        <v>-3.901667359502646E-2</v>
      </c>
      <c r="AT756" s="172">
        <v>-108044.33041045292</v>
      </c>
      <c r="AU756" s="173">
        <v>-1.3725515460378324</v>
      </c>
      <c r="AV756" s="172">
        <v>-123923.66767186567</v>
      </c>
      <c r="AW756" s="173">
        <v>-1.9720968595520243</v>
      </c>
      <c r="AX756" s="172">
        <v>4450.5468177250004</v>
      </c>
      <c r="AY756" s="173">
        <v>2.4759787622311541E-2</v>
      </c>
      <c r="AZ756" s="172">
        <v>-96580.575920862248</v>
      </c>
      <c r="BA756" s="173">
        <v>-1.2269206379808228</v>
      </c>
      <c r="BB756" s="172">
        <v>-11463.754489590676</v>
      </c>
      <c r="BC756" s="173">
        <v>-6.5395643460853137E-2</v>
      </c>
      <c r="BE756" s="169">
        <v>15862.1788762532</v>
      </c>
      <c r="BF756" s="169">
        <v>15350.204599884401</v>
      </c>
      <c r="BG756" s="169">
        <v>15861.9210561321</v>
      </c>
      <c r="BH756" s="169">
        <v>15861.9210561442</v>
      </c>
      <c r="BI756" s="169">
        <v>14327.029506278001</v>
      </c>
      <c r="BJ756" s="169">
        <v>15861.9210561564</v>
      </c>
      <c r="BK756" s="169">
        <v>15349.845270727499</v>
      </c>
      <c r="BL756" s="169">
        <v>15861.921056168499</v>
      </c>
      <c r="BM756" s="169">
        <v>15350.333509980301</v>
      </c>
      <c r="BN756" s="169">
        <v>15862.0499662291</v>
      </c>
      <c r="BO756" s="169">
        <v>15861.921056168499</v>
      </c>
      <c r="BP756" s="169">
        <v>15350.9506617435</v>
      </c>
      <c r="BQ756" s="174">
        <v>186762.1976718657</v>
      </c>
    </row>
    <row r="757" spans="11:69" x14ac:dyDescent="0.25">
      <c r="K757" s="165" t="s">
        <v>315</v>
      </c>
      <c r="N757" s="57" t="s">
        <v>1506</v>
      </c>
      <c r="V757" s="57" t="s">
        <v>406</v>
      </c>
      <c r="W757" s="57" t="s">
        <v>410</v>
      </c>
      <c r="X757" s="57">
        <v>150</v>
      </c>
      <c r="AB757" s="166" t="s">
        <v>411</v>
      </c>
      <c r="AC757" s="209">
        <v>3810113</v>
      </c>
      <c r="AD757" s="210" t="s">
        <v>1507</v>
      </c>
      <c r="AE757" s="169">
        <v>0</v>
      </c>
      <c r="AF757" s="38">
        <v>17872.629999999997</v>
      </c>
      <c r="AG757" s="38">
        <v>53676.900000000009</v>
      </c>
      <c r="AH757" s="170">
        <v>58132.690316127038</v>
      </c>
      <c r="AI757" s="171">
        <v>42957.45</v>
      </c>
      <c r="AJ757" s="172">
        <v>128872.34999999999</v>
      </c>
      <c r="AK757" s="151">
        <v>4659.3899999999958</v>
      </c>
      <c r="AL757" s="172">
        <v>5591.2679999999946</v>
      </c>
      <c r="AM757" s="211">
        <v>48444.796081971617</v>
      </c>
      <c r="AN757" s="171">
        <v>14347.284234155417</v>
      </c>
      <c r="AO757" s="170">
        <v>-1374.89142857143</v>
      </c>
      <c r="AP757" s="170">
        <v>125681.497983612</v>
      </c>
      <c r="AQ757" s="170">
        <v>133900.52041545144</v>
      </c>
      <c r="AR757" s="172">
        <v>-5028.1704154514446</v>
      </c>
      <c r="AS757" s="173">
        <v>-3.9016673595627341E-2</v>
      </c>
      <c r="AT757" s="172">
        <v>-75767.830099324405</v>
      </c>
      <c r="AU757" s="173">
        <v>-1.3033601178148995</v>
      </c>
      <c r="AV757" s="172">
        <v>-80223.620415451427</v>
      </c>
      <c r="AW757" s="173">
        <v>-1.4945650813562521</v>
      </c>
      <c r="AX757" s="172">
        <v>3190.8520163879875</v>
      </c>
      <c r="AY757" s="173">
        <v>2.4759787622309889E-2</v>
      </c>
      <c r="AZ757" s="172">
        <v>-67548.807667484973</v>
      </c>
      <c r="BA757" s="173">
        <v>-1.1619762873548918</v>
      </c>
      <c r="BB757" s="172">
        <v>-8219.0224318394321</v>
      </c>
      <c r="BC757" s="173">
        <v>-6.5395643461467465E-2</v>
      </c>
      <c r="BE757" s="169">
        <v>11372.504890865403</v>
      </c>
      <c r="BF757" s="169">
        <v>11005.441197571699</v>
      </c>
      <c r="BG757" s="169">
        <v>11372.320044848202</v>
      </c>
      <c r="BH757" s="169">
        <v>11372.3200448604</v>
      </c>
      <c r="BI757" s="169">
        <v>10271.8683481588</v>
      </c>
      <c r="BJ757" s="169">
        <v>11372.320044872498</v>
      </c>
      <c r="BK757" s="169">
        <v>11005.1835739207</v>
      </c>
      <c r="BL757" s="169">
        <v>11372.320044884598</v>
      </c>
      <c r="BM757" s="169">
        <v>11005.533620615603</v>
      </c>
      <c r="BN757" s="169">
        <v>11372.4124678933</v>
      </c>
      <c r="BO757" s="169">
        <v>11372.320044884598</v>
      </c>
      <c r="BP757" s="169">
        <v>11005.9760920756</v>
      </c>
      <c r="BQ757" s="174">
        <v>133900.52041545144</v>
      </c>
    </row>
    <row r="758" spans="11:69" x14ac:dyDescent="0.25">
      <c r="K758" s="165" t="s">
        <v>315</v>
      </c>
      <c r="N758" s="57" t="s">
        <v>1508</v>
      </c>
      <c r="V758" s="57" t="s">
        <v>406</v>
      </c>
      <c r="W758" s="57" t="s">
        <v>410</v>
      </c>
      <c r="X758" s="57">
        <v>150</v>
      </c>
      <c r="AB758" s="166" t="s">
        <v>411</v>
      </c>
      <c r="AC758" s="209">
        <v>3810114</v>
      </c>
      <c r="AD758" s="210" t="s">
        <v>1509</v>
      </c>
      <c r="AE758" s="169">
        <v>0</v>
      </c>
      <c r="AF758" s="38">
        <v>6765.4</v>
      </c>
      <c r="AG758" s="38">
        <v>33536.35</v>
      </c>
      <c r="AH758" s="170">
        <v>93545.166096186425</v>
      </c>
      <c r="AI758" s="171">
        <v>5436.36</v>
      </c>
      <c r="AJ758" s="172">
        <v>16309.079999999998</v>
      </c>
      <c r="AK758" s="151">
        <v>16736.86</v>
      </c>
      <c r="AL758" s="172">
        <v>20084.232000000004</v>
      </c>
      <c r="AM758" s="211">
        <v>77955.733191442254</v>
      </c>
      <c r="AN758" s="171">
        <v>32326.292904744172</v>
      </c>
      <c r="AO758" s="170">
        <v>24081.857142857101</v>
      </c>
      <c r="AP758" s="170">
        <v>15905.270642884801</v>
      </c>
      <c r="AQ758" s="170">
        <v>16945.406051243492</v>
      </c>
      <c r="AR758" s="172">
        <v>-636.32605124349357</v>
      </c>
      <c r="AS758" s="173">
        <v>-3.9016673610252302E-2</v>
      </c>
      <c r="AT758" s="172">
        <v>76599.76004494293</v>
      </c>
      <c r="AU758" s="173">
        <v>0.81885321542088418</v>
      </c>
      <c r="AV758" s="172">
        <v>16590.943948756507</v>
      </c>
      <c r="AW758" s="173">
        <v>0.49471525520089416</v>
      </c>
      <c r="AX758" s="172">
        <v>403.80935711519669</v>
      </c>
      <c r="AY758" s="173">
        <v>2.4759787622305903E-2</v>
      </c>
      <c r="AZ758" s="172">
        <v>77639.895453301622</v>
      </c>
      <c r="BA758" s="173">
        <v>0.82997228711390125</v>
      </c>
      <c r="BB758" s="172">
        <v>-1040.1354083586903</v>
      </c>
      <c r="BC758" s="173">
        <v>-6.5395643476459375E-2</v>
      </c>
      <c r="BE758" s="169">
        <v>1439.21556536766</v>
      </c>
      <c r="BF758" s="169">
        <v>1392.7628457655001</v>
      </c>
      <c r="BG758" s="169">
        <v>1439.19217269669</v>
      </c>
      <c r="BH758" s="169">
        <v>1439.19217270884</v>
      </c>
      <c r="BI758" s="169">
        <v>1299.9275844822798</v>
      </c>
      <c r="BJ758" s="169">
        <v>1439.1921727209899</v>
      </c>
      <c r="BK758" s="169">
        <v>1392.7302429553297</v>
      </c>
      <c r="BL758" s="169">
        <v>1439.1921727331401</v>
      </c>
      <c r="BM758" s="169">
        <v>1392.7745421362797</v>
      </c>
      <c r="BN758" s="169">
        <v>1439.20386906864</v>
      </c>
      <c r="BO758" s="169">
        <v>1439.1921727331401</v>
      </c>
      <c r="BP758" s="169">
        <v>1392.8305378749999</v>
      </c>
      <c r="BQ758" s="174">
        <v>16945.406051243488</v>
      </c>
    </row>
    <row r="759" spans="11:69" x14ac:dyDescent="0.25">
      <c r="K759" s="165" t="s">
        <v>315</v>
      </c>
      <c r="N759" s="57" t="s">
        <v>1510</v>
      </c>
      <c r="V759" s="57" t="s">
        <v>406</v>
      </c>
      <c r="W759" s="57" t="s">
        <v>410</v>
      </c>
      <c r="X759" s="57">
        <v>150</v>
      </c>
      <c r="AB759" s="166" t="s">
        <v>411</v>
      </c>
      <c r="AC759" s="209">
        <v>3810115</v>
      </c>
      <c r="AD759" s="210" t="s">
        <v>1511</v>
      </c>
      <c r="AE759" s="169">
        <v>0</v>
      </c>
      <c r="AF759" s="38">
        <v>15907.39</v>
      </c>
      <c r="AG759" s="38">
        <v>85260.85</v>
      </c>
      <c r="AH759" s="170">
        <v>85793.168338501535</v>
      </c>
      <c r="AI759" s="171">
        <v>233419.45</v>
      </c>
      <c r="AJ759" s="172">
        <v>700258.35000000009</v>
      </c>
      <c r="AK759" s="151">
        <v>159050.90000000002</v>
      </c>
      <c r="AL759" s="172">
        <v>190861.08000000002</v>
      </c>
      <c r="AM759" s="211">
        <v>71495.616713830299</v>
      </c>
      <c r="AN759" s="171">
        <v>173348.45162467126</v>
      </c>
      <c r="AO759" s="170">
        <v>150107.58857142899</v>
      </c>
      <c r="AP759" s="170">
        <v>682920.10197325097</v>
      </c>
      <c r="AQ759" s="170">
        <v>727580.10147334833</v>
      </c>
      <c r="AR759" s="172">
        <v>-27321.751473348239</v>
      </c>
      <c r="AS759" s="173">
        <v>-3.9016673593893221E-2</v>
      </c>
      <c r="AT759" s="172">
        <v>-641786.93313484685</v>
      </c>
      <c r="AU759" s="173">
        <v>-7.480629816614794</v>
      </c>
      <c r="AV759" s="172">
        <v>-642319.25147334835</v>
      </c>
      <c r="AW759" s="173">
        <v>-7.5335778551744239</v>
      </c>
      <c r="AX759" s="172">
        <v>17338.248026749119</v>
      </c>
      <c r="AY759" s="173">
        <v>2.4759787622309848E-2</v>
      </c>
      <c r="AZ759" s="172">
        <v>-597126.93363474938</v>
      </c>
      <c r="BA759" s="173">
        <v>-6.9600755537871395</v>
      </c>
      <c r="BB759" s="172">
        <v>-44659.999500097358</v>
      </c>
      <c r="BC759" s="173">
        <v>-6.5395643459689262E-2</v>
      </c>
      <c r="BE759" s="169">
        <v>61795.191212423102</v>
      </c>
      <c r="BF759" s="169">
        <v>59800.663944077998</v>
      </c>
      <c r="BG759" s="169">
        <v>61794.186807933103</v>
      </c>
      <c r="BH759" s="169">
        <v>61794.186807945101</v>
      </c>
      <c r="BI759" s="169">
        <v>55814.622615994202</v>
      </c>
      <c r="BJ759" s="169">
        <v>61794.186807957201</v>
      </c>
      <c r="BK759" s="169">
        <v>59799.264084969604</v>
      </c>
      <c r="BL759" s="169">
        <v>61794.186807969301</v>
      </c>
      <c r="BM759" s="169">
        <v>59801.166146358293</v>
      </c>
      <c r="BN759" s="169">
        <v>61794.689010214497</v>
      </c>
      <c r="BO759" s="169">
        <v>61794.186807969301</v>
      </c>
      <c r="BP759" s="169">
        <v>59803.570419536503</v>
      </c>
      <c r="BQ759" s="174">
        <v>727580.10147334833</v>
      </c>
    </row>
    <row r="760" spans="11:69" x14ac:dyDescent="0.25">
      <c r="K760" s="165" t="s">
        <v>315</v>
      </c>
      <c r="N760" s="57" t="s">
        <v>1512</v>
      </c>
      <c r="V760" s="57" t="s">
        <v>406</v>
      </c>
      <c r="W760" s="57" t="s">
        <v>410</v>
      </c>
      <c r="X760" s="57">
        <v>150</v>
      </c>
      <c r="AB760" s="166" t="s">
        <v>411</v>
      </c>
      <c r="AC760" s="209">
        <v>3810120</v>
      </c>
      <c r="AD760" s="210" t="s">
        <v>1513</v>
      </c>
      <c r="AE760" s="169">
        <v>0</v>
      </c>
      <c r="AF760" s="38">
        <v>0</v>
      </c>
      <c r="AG760" s="38">
        <v>44109.56</v>
      </c>
      <c r="AH760" s="170">
        <v>0</v>
      </c>
      <c r="AI760" s="171">
        <v>-682.3700000000008</v>
      </c>
      <c r="AJ760" s="172">
        <v>-2047.1100000000024</v>
      </c>
      <c r="AK760" s="151">
        <v>26612.92</v>
      </c>
      <c r="AL760" s="172">
        <v>31935.504000000001</v>
      </c>
      <c r="AM760" s="211">
        <v>0</v>
      </c>
      <c r="AN760" s="171">
        <v>26612.92</v>
      </c>
      <c r="AO760" s="170">
        <v>56770.097142857201</v>
      </c>
      <c r="AP760" s="170">
        <v>-1996.4239911605</v>
      </c>
      <c r="AQ760" s="170">
        <v>-2126.9814224063662</v>
      </c>
      <c r="AR760" s="172">
        <v>79.871422406363763</v>
      </c>
      <c r="AS760" s="173">
        <v>3.9016673459835415E-2</v>
      </c>
      <c r="AT760" s="172">
        <v>2126.9814224063662</v>
      </c>
      <c r="AU760" s="173">
        <v>0</v>
      </c>
      <c r="AV760" s="172">
        <v>46236.541422406364</v>
      </c>
      <c r="AW760" s="173">
        <v>1.0482204180319723</v>
      </c>
      <c r="AX760" s="172">
        <v>-50.686008839502392</v>
      </c>
      <c r="AY760" s="173">
        <v>-2.4759787622307707E-2</v>
      </c>
      <c r="AZ760" s="172">
        <v>1996.4239911605</v>
      </c>
      <c r="BA760" s="173">
        <v>0</v>
      </c>
      <c r="BB760" s="172">
        <v>130.55743124586616</v>
      </c>
      <c r="BC760" s="173">
        <v>6.5395643322225611E-2</v>
      </c>
      <c r="BE760" s="169">
        <v>-180.64983285506699</v>
      </c>
      <c r="BF760" s="169">
        <v>-174.819103787286</v>
      </c>
      <c r="BG760" s="169">
        <v>-180.646896615213</v>
      </c>
      <c r="BH760" s="169">
        <v>-180.64689660305896</v>
      </c>
      <c r="BI760" s="169">
        <v>-163.16645433504701</v>
      </c>
      <c r="BJ760" s="169">
        <v>-180.64689659090499</v>
      </c>
      <c r="BK760" s="169">
        <v>-174.815011454277</v>
      </c>
      <c r="BL760" s="169">
        <v>-180.64689657875101</v>
      </c>
      <c r="BM760" s="169">
        <v>-174.820571871927</v>
      </c>
      <c r="BN760" s="169">
        <v>-180.64836469867799</v>
      </c>
      <c r="BO760" s="169">
        <v>-180.64689657875101</v>
      </c>
      <c r="BP760" s="169">
        <v>-174.82760043740501</v>
      </c>
      <c r="BQ760" s="174">
        <v>-2126.9814224063662</v>
      </c>
    </row>
    <row r="761" spans="11:69" x14ac:dyDescent="0.25">
      <c r="K761" s="165" t="s">
        <v>315</v>
      </c>
      <c r="N761" s="57" t="s">
        <v>1514</v>
      </c>
      <c r="V761" s="57" t="s">
        <v>406</v>
      </c>
      <c r="W761" s="57" t="s">
        <v>410</v>
      </c>
      <c r="X761" s="57">
        <v>150</v>
      </c>
      <c r="AB761" s="166" t="s">
        <v>411</v>
      </c>
      <c r="AC761" s="209">
        <v>3810125</v>
      </c>
      <c r="AD761" s="210" t="s">
        <v>1515</v>
      </c>
      <c r="AE761" s="169">
        <v>0</v>
      </c>
      <c r="AF761" s="38">
        <v>0</v>
      </c>
      <c r="AG761" s="38">
        <v>0</v>
      </c>
      <c r="AH761" s="170">
        <v>0</v>
      </c>
      <c r="AI761" s="171">
        <v>3.5100000000020368</v>
      </c>
      <c r="AJ761" s="172">
        <v>10.53000000000611</v>
      </c>
      <c r="AK761" s="151">
        <v>1000.0100000000016</v>
      </c>
      <c r="AL761" s="172">
        <v>1200.012000000002</v>
      </c>
      <c r="AM761" s="211">
        <v>0</v>
      </c>
      <c r="AN761" s="171">
        <v>1000.0100000000016</v>
      </c>
      <c r="AO761" s="170">
        <v>24584.948571428598</v>
      </c>
      <c r="AP761" s="170">
        <v>10.269279436343</v>
      </c>
      <c r="AQ761" s="170">
        <v>10.940845846237265</v>
      </c>
      <c r="AR761" s="172">
        <v>-0.41084584623115461</v>
      </c>
      <c r="AS761" s="173">
        <v>-3.9016699547095558E-2</v>
      </c>
      <c r="AT761" s="172">
        <v>-10.940845846237265</v>
      </c>
      <c r="AU761" s="173">
        <v>0</v>
      </c>
      <c r="AV761" s="172">
        <v>-10.940845846237265</v>
      </c>
      <c r="AW761" s="173">
        <v>0</v>
      </c>
      <c r="AX761" s="172">
        <v>0.26072056366311003</v>
      </c>
      <c r="AY761" s="173">
        <v>2.4759787622313272E-2</v>
      </c>
      <c r="AZ761" s="172">
        <v>-10.269279436343</v>
      </c>
      <c r="BA761" s="173">
        <v>0</v>
      </c>
      <c r="BB761" s="172">
        <v>-0.67156640989426464</v>
      </c>
      <c r="BC761" s="173">
        <v>-6.5395670071805606E-2</v>
      </c>
      <c r="BE761" s="169">
        <v>0.92923328003906702</v>
      </c>
      <c r="BF761" s="169">
        <v>0.89924096058300096</v>
      </c>
      <c r="BG761" s="169">
        <v>0.92921817650009497</v>
      </c>
      <c r="BH761" s="169">
        <v>0.92921818865400196</v>
      </c>
      <c r="BI761" s="169">
        <v>0.83930165416996905</v>
      </c>
      <c r="BJ761" s="169">
        <v>0.92921820080790896</v>
      </c>
      <c r="BK761" s="169">
        <v>0.89921994575549602</v>
      </c>
      <c r="BL761" s="169">
        <v>0.92921821296181595</v>
      </c>
      <c r="BM761" s="169">
        <v>0.89924854763822804</v>
      </c>
      <c r="BN761" s="169">
        <v>0.92922576473160201</v>
      </c>
      <c r="BO761" s="169">
        <v>0.92921821296181595</v>
      </c>
      <c r="BP761" s="169">
        <v>0.89928470143426398</v>
      </c>
      <c r="BQ761" s="174">
        <v>10.940845846237263</v>
      </c>
    </row>
    <row r="762" spans="11:69" x14ac:dyDescent="0.25">
      <c r="K762" s="165" t="s">
        <v>315</v>
      </c>
      <c r="N762" s="57" t="s">
        <v>1516</v>
      </c>
      <c r="V762" s="57" t="s">
        <v>406</v>
      </c>
      <c r="W762" s="57" t="s">
        <v>410</v>
      </c>
      <c r="X762" s="57">
        <v>150</v>
      </c>
      <c r="AB762" s="166" t="s">
        <v>411</v>
      </c>
      <c r="AC762" s="209">
        <v>3810130</v>
      </c>
      <c r="AD762" s="210" t="s">
        <v>1517</v>
      </c>
      <c r="AE762" s="169">
        <v>0</v>
      </c>
      <c r="AF762" s="38">
        <v>0</v>
      </c>
      <c r="AG762" s="38">
        <v>56757.74</v>
      </c>
      <c r="AH762" s="170">
        <v>2580.5126232805101</v>
      </c>
      <c r="AI762" s="171">
        <v>12279.009999999998</v>
      </c>
      <c r="AJ762" s="172">
        <v>36837.03</v>
      </c>
      <c r="AK762" s="151">
        <v>-47413.680000000008</v>
      </c>
      <c r="AL762" s="172">
        <v>-56896.416000000005</v>
      </c>
      <c r="AM762" s="211">
        <v>2150.466581551053</v>
      </c>
      <c r="AN762" s="171">
        <v>-46983.633958270548</v>
      </c>
      <c r="AO762" s="170">
        <v>-66351.531428571398</v>
      </c>
      <c r="AP762" s="170">
        <v>35924.952960563402</v>
      </c>
      <c r="AQ762" s="170">
        <v>38274.288375938086</v>
      </c>
      <c r="AR762" s="172">
        <v>-1437.2583759380868</v>
      </c>
      <c r="AS762" s="173">
        <v>-3.9016673600941416E-2</v>
      </c>
      <c r="AT762" s="172">
        <v>-35693.775752657573</v>
      </c>
      <c r="AU762" s="173">
        <v>-13.832048497124342</v>
      </c>
      <c r="AV762" s="172">
        <v>18483.451624061912</v>
      </c>
      <c r="AW762" s="173">
        <v>0.32565517274052691</v>
      </c>
      <c r="AX762" s="172">
        <v>912.07703943659726</v>
      </c>
      <c r="AY762" s="173">
        <v>2.4759787622308238E-2</v>
      </c>
      <c r="AZ762" s="172">
        <v>-33344.440337282889</v>
      </c>
      <c r="BA762" s="173">
        <v>-12.921634266176671</v>
      </c>
      <c r="BB762" s="172">
        <v>-2349.3354153746841</v>
      </c>
      <c r="BC762" s="173">
        <v>-6.5395643466914649E-2</v>
      </c>
      <c r="BE762" s="169">
        <v>3250.7306946754502</v>
      </c>
      <c r="BF762" s="169">
        <v>3145.8087600496901</v>
      </c>
      <c r="BG762" s="169">
        <v>3250.6778580640398</v>
      </c>
      <c r="BH762" s="169">
        <v>3250.6778580761902</v>
      </c>
      <c r="BI762" s="169">
        <v>2936.12340039736</v>
      </c>
      <c r="BJ762" s="169">
        <v>3250.6778580883401</v>
      </c>
      <c r="BK762" s="169">
        <v>3145.73512061566</v>
      </c>
      <c r="BL762" s="169">
        <v>3250.6778581004901</v>
      </c>
      <c r="BM762" s="169">
        <v>3145.8351783906801</v>
      </c>
      <c r="BN762" s="169">
        <v>3250.7042764062098</v>
      </c>
      <c r="BO762" s="169">
        <v>3250.6778581004901</v>
      </c>
      <c r="BP762" s="169">
        <v>3145.9616549734901</v>
      </c>
      <c r="BQ762" s="174">
        <v>38274.288375938093</v>
      </c>
    </row>
    <row r="763" spans="11:69" x14ac:dyDescent="0.25">
      <c r="K763" s="165" t="s">
        <v>315</v>
      </c>
      <c r="N763" s="57" t="s">
        <v>1518</v>
      </c>
      <c r="V763" s="57" t="s">
        <v>406</v>
      </c>
      <c r="W763" s="57" t="s">
        <v>410</v>
      </c>
      <c r="X763" s="57">
        <v>150</v>
      </c>
      <c r="AB763" s="166" t="s">
        <v>411</v>
      </c>
      <c r="AC763" s="209">
        <v>3810131</v>
      </c>
      <c r="AD763" s="210" t="s">
        <v>1519</v>
      </c>
      <c r="AE763" s="169">
        <v>0</v>
      </c>
      <c r="AF763" s="38">
        <v>38027.46</v>
      </c>
      <c r="AG763" s="38">
        <v>99595.88</v>
      </c>
      <c r="AH763" s="170">
        <v>70310.615594718634</v>
      </c>
      <c r="AI763" s="171">
        <v>88880.55</v>
      </c>
      <c r="AJ763" s="172">
        <v>266641.65000000002</v>
      </c>
      <c r="AK763" s="151">
        <v>81964.72</v>
      </c>
      <c r="AL763" s="172">
        <v>98357.66399999999</v>
      </c>
      <c r="AM763" s="211">
        <v>58593.253062285759</v>
      </c>
      <c r="AN763" s="171">
        <v>93682.082532432876</v>
      </c>
      <c r="AO763" s="170">
        <v>174726.20571428601</v>
      </c>
      <c r="AP763" s="170">
        <v>260039.659374738</v>
      </c>
      <c r="AQ763" s="170">
        <v>277045.12022475625</v>
      </c>
      <c r="AR763" s="172">
        <v>-10403.470224756224</v>
      </c>
      <c r="AS763" s="173">
        <v>-3.9016673594527422E-2</v>
      </c>
      <c r="AT763" s="172">
        <v>-206734.50463003761</v>
      </c>
      <c r="AU763" s="173">
        <v>-2.9403028672325608</v>
      </c>
      <c r="AV763" s="172">
        <v>-177449.24022475624</v>
      </c>
      <c r="AW763" s="173">
        <v>-1.781692578294968</v>
      </c>
      <c r="AX763" s="172">
        <v>6601.9906252620276</v>
      </c>
      <c r="AY763" s="173">
        <v>2.4759787622308918E-2</v>
      </c>
      <c r="AZ763" s="172">
        <v>-189729.04378001936</v>
      </c>
      <c r="BA763" s="173">
        <v>-2.6984409420285438</v>
      </c>
      <c r="BB763" s="172">
        <v>-17005.460850018251</v>
      </c>
      <c r="BC763" s="173">
        <v>-6.5395643460338562E-2</v>
      </c>
      <c r="BE763" s="169">
        <v>23530.132481741901</v>
      </c>
      <c r="BF763" s="169">
        <v>22770.6641486595</v>
      </c>
      <c r="BG763" s="169">
        <v>23529.750028507995</v>
      </c>
      <c r="BH763" s="169">
        <v>23529.7500285202</v>
      </c>
      <c r="BI763" s="169">
        <v>21252.874840357901</v>
      </c>
      <c r="BJ763" s="169">
        <v>23529.7500285323</v>
      </c>
      <c r="BK763" s="169">
        <v>22770.131115776501</v>
      </c>
      <c r="BL763" s="169">
        <v>23529.7500285444</v>
      </c>
      <c r="BM763" s="169">
        <v>22770.855375311701</v>
      </c>
      <c r="BN763" s="169">
        <v>23529.9412551614</v>
      </c>
      <c r="BO763" s="169">
        <v>23529.7500285444</v>
      </c>
      <c r="BP763" s="169">
        <v>22771.7708650981</v>
      </c>
      <c r="BQ763" s="174">
        <v>277045.12022475625</v>
      </c>
    </row>
    <row r="764" spans="11:69" x14ac:dyDescent="0.25">
      <c r="K764" s="165" t="s">
        <v>315</v>
      </c>
      <c r="N764" s="57" t="s">
        <v>1520</v>
      </c>
      <c r="V764" s="57" t="s">
        <v>406</v>
      </c>
      <c r="W764" s="57" t="s">
        <v>410</v>
      </c>
      <c r="X764" s="57">
        <v>150</v>
      </c>
      <c r="AB764" s="166" t="s">
        <v>411</v>
      </c>
      <c r="AC764" s="209">
        <v>3810140</v>
      </c>
      <c r="AD764" s="210" t="s">
        <v>1521</v>
      </c>
      <c r="AE764" s="169">
        <v>0</v>
      </c>
      <c r="AF764" s="38">
        <v>18675.419999999998</v>
      </c>
      <c r="AG764" s="38">
        <v>112287.91</v>
      </c>
      <c r="AH764" s="170">
        <v>46435.280696775539</v>
      </c>
      <c r="AI764" s="171">
        <v>1547.2200000000014</v>
      </c>
      <c r="AJ764" s="172">
        <v>4641.6600000000044</v>
      </c>
      <c r="AK764" s="151">
        <v>21407.780000000002</v>
      </c>
      <c r="AL764" s="172">
        <v>25689.336000000003</v>
      </c>
      <c r="AM764" s="211">
        <v>38696.77615350391</v>
      </c>
      <c r="AN764" s="171">
        <v>29146.284543271631</v>
      </c>
      <c r="AO764" s="170">
        <v>44979.565714285702</v>
      </c>
      <c r="AP764" s="170">
        <v>4526.7334841850397</v>
      </c>
      <c r="AQ764" s="170">
        <v>4822.7621334252281</v>
      </c>
      <c r="AR764" s="172">
        <v>-181.10213342522366</v>
      </c>
      <c r="AS764" s="173">
        <v>-3.9016673652362187E-2</v>
      </c>
      <c r="AT764" s="172">
        <v>41612.518563350313</v>
      </c>
      <c r="AU764" s="173">
        <v>0.89614013179078045</v>
      </c>
      <c r="AV764" s="172">
        <v>107465.14786657477</v>
      </c>
      <c r="AW764" s="173">
        <v>0.95705003207001327</v>
      </c>
      <c r="AX764" s="172">
        <v>114.92651581496466</v>
      </c>
      <c r="AY764" s="173">
        <v>2.4759787622308516E-2</v>
      </c>
      <c r="AZ764" s="172">
        <v>41908.5472125905</v>
      </c>
      <c r="BA764" s="173">
        <v>0.90251521222096598</v>
      </c>
      <c r="BB764" s="172">
        <v>-296.02864924018832</v>
      </c>
      <c r="BC764" s="173">
        <v>-6.5395643519641222E-2</v>
      </c>
      <c r="BE764" s="169">
        <v>409.60920672067499</v>
      </c>
      <c r="BF764" s="169">
        <v>396.38848976615998</v>
      </c>
      <c r="BG764" s="169">
        <v>409.60254902906001</v>
      </c>
      <c r="BH764" s="169">
        <v>409.60254904121399</v>
      </c>
      <c r="BI764" s="169">
        <v>369.96702892154599</v>
      </c>
      <c r="BJ764" s="169">
        <v>409.602549053367</v>
      </c>
      <c r="BK764" s="169">
        <v>396.37921084005404</v>
      </c>
      <c r="BL764" s="169">
        <v>409.60254906552098</v>
      </c>
      <c r="BM764" s="169">
        <v>396.39181864725401</v>
      </c>
      <c r="BN764" s="169">
        <v>409.60587791133003</v>
      </c>
      <c r="BO764" s="169">
        <v>409.60254906552098</v>
      </c>
      <c r="BP764" s="169">
        <v>396.40775536352601</v>
      </c>
      <c r="BQ764" s="174">
        <v>4822.7621334252281</v>
      </c>
    </row>
    <row r="765" spans="11:69" x14ac:dyDescent="0.25">
      <c r="K765" s="165" t="s">
        <v>315</v>
      </c>
      <c r="N765" s="57" t="s">
        <v>1522</v>
      </c>
      <c r="V765" s="57" t="s">
        <v>406</v>
      </c>
      <c r="W765" s="57" t="s">
        <v>410</v>
      </c>
      <c r="X765" s="57">
        <v>150</v>
      </c>
      <c r="AB765" s="166" t="s">
        <v>411</v>
      </c>
      <c r="AC765" s="209">
        <v>3810147</v>
      </c>
      <c r="AD765" s="210" t="s">
        <v>1523</v>
      </c>
      <c r="AE765" s="169">
        <v>0</v>
      </c>
      <c r="AF765" s="38">
        <v>0</v>
      </c>
      <c r="AG765" s="38">
        <v>63539.01</v>
      </c>
      <c r="AH765" s="170">
        <v>0</v>
      </c>
      <c r="AI765" s="171">
        <v>32106.200000000004</v>
      </c>
      <c r="AJ765" s="172">
        <v>96318.6</v>
      </c>
      <c r="AK765" s="151">
        <v>-63539.02</v>
      </c>
      <c r="AL765" s="172">
        <v>-76246.823999999993</v>
      </c>
      <c r="AM765" s="211">
        <v>0</v>
      </c>
      <c r="AN765" s="171">
        <v>-63539.02</v>
      </c>
      <c r="AO765" s="170">
        <v>-108924.03428571402</v>
      </c>
      <c r="AP765" s="170">
        <v>93933.771919921899</v>
      </c>
      <c r="AQ765" s="170">
        <v>100076.6313774564</v>
      </c>
      <c r="AR765" s="172">
        <v>-3758.0313774563983</v>
      </c>
      <c r="AS765" s="173">
        <v>-3.9016673596339625E-2</v>
      </c>
      <c r="AT765" s="172">
        <v>-100076.6313774564</v>
      </c>
      <c r="AU765" s="173">
        <v>0</v>
      </c>
      <c r="AV765" s="172">
        <v>-36537.621377456402</v>
      </c>
      <c r="AW765" s="173">
        <v>-0.57504234607143545</v>
      </c>
      <c r="AX765" s="172">
        <v>2384.8280800781067</v>
      </c>
      <c r="AY765" s="173">
        <v>2.4759787622308741E-2</v>
      </c>
      <c r="AZ765" s="172">
        <v>-93933.771919921899</v>
      </c>
      <c r="BA765" s="173">
        <v>0</v>
      </c>
      <c r="BB765" s="172">
        <v>-6142.8594575345051</v>
      </c>
      <c r="BC765" s="173">
        <v>-6.5395643462196576E-2</v>
      </c>
      <c r="BE765" s="169">
        <v>8499.7577027291009</v>
      </c>
      <c r="BF765" s="169">
        <v>8225.4159913466901</v>
      </c>
      <c r="BG765" s="169">
        <v>8499.6195496684304</v>
      </c>
      <c r="BH765" s="169">
        <v>8499.6195496805703</v>
      </c>
      <c r="BI765" s="169">
        <v>7677.1470271138396</v>
      </c>
      <c r="BJ765" s="169">
        <v>8499.6195496927194</v>
      </c>
      <c r="BK765" s="169">
        <v>8225.2234446270195</v>
      </c>
      <c r="BL765" s="169">
        <v>8499.6195497048593</v>
      </c>
      <c r="BM765" s="169">
        <v>8225.4850679123192</v>
      </c>
      <c r="BN765" s="169">
        <v>8499.6886262352291</v>
      </c>
      <c r="BO765" s="169">
        <v>8499.6195497048593</v>
      </c>
      <c r="BP765" s="169">
        <v>8225.8157690407497</v>
      </c>
      <c r="BQ765" s="174">
        <v>100076.6313774564</v>
      </c>
    </row>
    <row r="766" spans="11:69" x14ac:dyDescent="0.25">
      <c r="K766" s="165" t="s">
        <v>315</v>
      </c>
      <c r="N766" s="57" t="s">
        <v>1524</v>
      </c>
      <c r="V766" s="57" t="s">
        <v>406</v>
      </c>
      <c r="W766" s="57" t="s">
        <v>410</v>
      </c>
      <c r="X766" s="57">
        <v>150</v>
      </c>
      <c r="AB766" s="166" t="s">
        <v>411</v>
      </c>
      <c r="AC766" s="209">
        <v>3810150</v>
      </c>
      <c r="AD766" s="210" t="s">
        <v>1525</v>
      </c>
      <c r="AE766" s="169">
        <v>0</v>
      </c>
      <c r="AF766" s="38">
        <v>133146.93</v>
      </c>
      <c r="AG766" s="38">
        <v>813231.65</v>
      </c>
      <c r="AH766" s="170">
        <v>474638.49466854945</v>
      </c>
      <c r="AI766" s="171">
        <v>207928.56</v>
      </c>
      <c r="AJ766" s="172">
        <v>623785.67999999993</v>
      </c>
      <c r="AK766" s="151">
        <v>575767.29</v>
      </c>
      <c r="AL766" s="172">
        <v>690920.74800000014</v>
      </c>
      <c r="AM766" s="211">
        <v>395538.2143084163</v>
      </c>
      <c r="AN766" s="171">
        <v>654867.57036013319</v>
      </c>
      <c r="AO766" s="170">
        <v>505798.04571428598</v>
      </c>
      <c r="AP766" s="170">
        <v>608340.87904136197</v>
      </c>
      <c r="AQ766" s="170">
        <v>648123.72226913506</v>
      </c>
      <c r="AR766" s="172">
        <v>-24338.042269135127</v>
      </c>
      <c r="AS766" s="173">
        <v>-3.901667359394196E-2</v>
      </c>
      <c r="AT766" s="172">
        <v>-173485.22760058561</v>
      </c>
      <c r="AU766" s="173">
        <v>-0.36551023473503591</v>
      </c>
      <c r="AV766" s="172">
        <v>165107.92773086496</v>
      </c>
      <c r="AW766" s="173">
        <v>0.20302693301578334</v>
      </c>
      <c r="AX766" s="172">
        <v>15444.800958637963</v>
      </c>
      <c r="AY766" s="173">
        <v>2.4759787622309581E-2</v>
      </c>
      <c r="AZ766" s="172">
        <v>-133702.38437281252</v>
      </c>
      <c r="BA766" s="173">
        <v>-0.28169309037224183</v>
      </c>
      <c r="BB766" s="172">
        <v>-39782.84322777309</v>
      </c>
      <c r="BC766" s="173">
        <v>-6.5395643459738959E-2</v>
      </c>
      <c r="BE766" s="169">
        <v>55046.762914246399</v>
      </c>
      <c r="BF766" s="169">
        <v>53270.050721720298</v>
      </c>
      <c r="BG766" s="169">
        <v>55045.868197121199</v>
      </c>
      <c r="BH766" s="169">
        <v>55045.868197133306</v>
      </c>
      <c r="BI766" s="169">
        <v>49719.310483713707</v>
      </c>
      <c r="BJ766" s="169">
        <v>55045.868197145392</v>
      </c>
      <c r="BK766" s="169">
        <v>53268.803736142603</v>
      </c>
      <c r="BL766" s="169">
        <v>55045.868197157506</v>
      </c>
      <c r="BM766" s="169">
        <v>53270.498080318197</v>
      </c>
      <c r="BN766" s="169">
        <v>55046.315555720299</v>
      </c>
      <c r="BO766" s="169">
        <v>55045.868197157506</v>
      </c>
      <c r="BP766" s="169">
        <v>53272.639791558599</v>
      </c>
      <c r="BQ766" s="174">
        <v>648123.72226913506</v>
      </c>
    </row>
    <row r="767" spans="11:69" x14ac:dyDescent="0.25">
      <c r="K767" s="165" t="s">
        <v>315</v>
      </c>
      <c r="N767" s="57" t="s">
        <v>1526</v>
      </c>
      <c r="V767" s="57" t="s">
        <v>406</v>
      </c>
      <c r="W767" s="57" t="s">
        <v>410</v>
      </c>
      <c r="X767" s="57">
        <v>150</v>
      </c>
      <c r="AB767" s="166" t="s">
        <v>411</v>
      </c>
      <c r="AC767" s="209">
        <v>3810160</v>
      </c>
      <c r="AD767" s="210" t="s">
        <v>1527</v>
      </c>
      <c r="AE767" s="169">
        <v>0</v>
      </c>
      <c r="AF767" s="38">
        <v>3059.75</v>
      </c>
      <c r="AG767" s="38">
        <v>14098.570000000003</v>
      </c>
      <c r="AH767" s="170">
        <v>33788.171304904885</v>
      </c>
      <c r="AI767" s="171">
        <v>3751.55</v>
      </c>
      <c r="AJ767" s="172">
        <v>11254.650000000001</v>
      </c>
      <c r="AK767" s="151">
        <v>16907.989999999998</v>
      </c>
      <c r="AL767" s="172">
        <v>20289.587999999996</v>
      </c>
      <c r="AM767" s="211">
        <v>28157.325249304387</v>
      </c>
      <c r="AN767" s="171">
        <v>22538.836055600495</v>
      </c>
      <c r="AO767" s="170">
        <v>150762.18857142903</v>
      </c>
      <c r="AP767" s="170">
        <v>10975.987256236602</v>
      </c>
      <c r="AQ767" s="170">
        <v>11693.769005732758</v>
      </c>
      <c r="AR767" s="172">
        <v>-439.1190057327567</v>
      </c>
      <c r="AS767" s="173">
        <v>-3.9016673617816335E-2</v>
      </c>
      <c r="AT767" s="172">
        <v>22094.402299172129</v>
      </c>
      <c r="AU767" s="173">
        <v>0.65390938443492441</v>
      </c>
      <c r="AV767" s="172">
        <v>2404.8009942672452</v>
      </c>
      <c r="AW767" s="173">
        <v>0.17057056100492779</v>
      </c>
      <c r="AX767" s="172">
        <v>278.6627437633997</v>
      </c>
      <c r="AY767" s="173">
        <v>2.4759787622307194E-2</v>
      </c>
      <c r="AZ767" s="172">
        <v>22812.184048668285</v>
      </c>
      <c r="BA767" s="173">
        <v>0.67515296530288216</v>
      </c>
      <c r="BB767" s="172">
        <v>-717.78174949615641</v>
      </c>
      <c r="BC767" s="173">
        <v>-6.5395643484216864E-2</v>
      </c>
      <c r="BE767" s="169">
        <v>993.18094354590198</v>
      </c>
      <c r="BF767" s="169">
        <v>961.12462273133394</v>
      </c>
      <c r="BG767" s="169">
        <v>993.16480061666198</v>
      </c>
      <c r="BH767" s="169">
        <v>993.16480062881499</v>
      </c>
      <c r="BI767" s="169">
        <v>897.06040983335095</v>
      </c>
      <c r="BJ767" s="169">
        <v>993.16480064096788</v>
      </c>
      <c r="BK767" s="169">
        <v>961.10212403495495</v>
      </c>
      <c r="BL767" s="169">
        <v>993.16480065312101</v>
      </c>
      <c r="BM767" s="169">
        <v>961.13269423123995</v>
      </c>
      <c r="BN767" s="169">
        <v>993.17287211774396</v>
      </c>
      <c r="BO767" s="169">
        <v>993.16480065312101</v>
      </c>
      <c r="BP767" s="169">
        <v>961.17133604554397</v>
      </c>
      <c r="BQ767" s="174">
        <v>11693.769005732756</v>
      </c>
    </row>
    <row r="768" spans="11:69" x14ac:dyDescent="0.25">
      <c r="K768" s="165" t="s">
        <v>315</v>
      </c>
      <c r="N768" s="57" t="s">
        <v>1528</v>
      </c>
      <c r="V768" s="57" t="s">
        <v>406</v>
      </c>
      <c r="W768" s="57" t="s">
        <v>410</v>
      </c>
      <c r="X768" s="57">
        <v>150</v>
      </c>
      <c r="AB768" s="166" t="s">
        <v>411</v>
      </c>
      <c r="AC768" s="209">
        <v>3810165</v>
      </c>
      <c r="AD768" s="210" t="s">
        <v>1529</v>
      </c>
      <c r="AE768" s="169">
        <v>0</v>
      </c>
      <c r="AF768" s="38">
        <v>0</v>
      </c>
      <c r="AG768" s="38">
        <v>3375</v>
      </c>
      <c r="AH768" s="170">
        <v>5229.9442899562237</v>
      </c>
      <c r="AI768" s="171">
        <v>0</v>
      </c>
      <c r="AJ768" s="172">
        <v>0</v>
      </c>
      <c r="AK768" s="151">
        <v>2600</v>
      </c>
      <c r="AL768" s="172">
        <v>3120</v>
      </c>
      <c r="AM768" s="211">
        <v>4358.3667514435474</v>
      </c>
      <c r="AN768" s="171">
        <v>3471.5775385126763</v>
      </c>
      <c r="AO768" s="170">
        <v>4457.1428571428596</v>
      </c>
      <c r="AP768" s="170">
        <v>0</v>
      </c>
      <c r="AQ768" s="170">
        <v>0</v>
      </c>
      <c r="AR768" s="172">
        <v>0</v>
      </c>
      <c r="AS768" s="173">
        <v>0</v>
      </c>
      <c r="AT768" s="172">
        <v>5229.9442899562237</v>
      </c>
      <c r="AU768" s="173">
        <v>1</v>
      </c>
      <c r="AV768" s="172">
        <v>3375</v>
      </c>
      <c r="AW768" s="173">
        <v>1</v>
      </c>
      <c r="AX768" s="172">
        <v>0</v>
      </c>
      <c r="AY768" s="173">
        <v>0</v>
      </c>
      <c r="AZ768" s="172">
        <v>5229.9442899562237</v>
      </c>
      <c r="BA768" s="173">
        <v>1</v>
      </c>
      <c r="BB768" s="172">
        <v>0</v>
      </c>
      <c r="BC768" s="173">
        <v>0</v>
      </c>
      <c r="BE768" s="169">
        <v>0</v>
      </c>
      <c r="BF768" s="169">
        <v>0</v>
      </c>
      <c r="BG768" s="169">
        <v>0</v>
      </c>
      <c r="BH768" s="169">
        <v>0</v>
      </c>
      <c r="BI768" s="169">
        <v>0</v>
      </c>
      <c r="BJ768" s="169">
        <v>0</v>
      </c>
      <c r="BK768" s="169">
        <v>0</v>
      </c>
      <c r="BL768" s="169">
        <v>0</v>
      </c>
      <c r="BM768" s="169">
        <v>0</v>
      </c>
      <c r="BN768" s="169">
        <v>0</v>
      </c>
      <c r="BO768" s="169">
        <v>0</v>
      </c>
      <c r="BP768" s="169">
        <v>0</v>
      </c>
      <c r="BQ768" s="174">
        <v>0</v>
      </c>
    </row>
    <row r="769" spans="11:69" x14ac:dyDescent="0.25">
      <c r="K769" s="165" t="s">
        <v>315</v>
      </c>
      <c r="N769" s="57" t="s">
        <v>1530</v>
      </c>
      <c r="V769" s="57" t="s">
        <v>406</v>
      </c>
      <c r="W769" s="57" t="s">
        <v>410</v>
      </c>
      <c r="X769" s="57">
        <v>150</v>
      </c>
      <c r="AB769" s="166" t="s">
        <v>411</v>
      </c>
      <c r="AC769" s="209">
        <v>3810170</v>
      </c>
      <c r="AD769" s="210" t="s">
        <v>1531</v>
      </c>
      <c r="AE769" s="169">
        <v>0</v>
      </c>
      <c r="AF769" s="38">
        <v>16545.560000000001</v>
      </c>
      <c r="AG769" s="38">
        <v>212290.75999999998</v>
      </c>
      <c r="AH769" s="170">
        <v>112921.76102661266</v>
      </c>
      <c r="AI769" s="171">
        <v>182163.77999999997</v>
      </c>
      <c r="AJ769" s="172">
        <v>546491.33999999985</v>
      </c>
      <c r="AK769" s="151">
        <v>31820.549999999799</v>
      </c>
      <c r="AL769" s="172">
        <v>38184.659999999756</v>
      </c>
      <c r="AM769" s="211">
        <v>94103.191447085788</v>
      </c>
      <c r="AN769" s="171">
        <v>50639.119579526669</v>
      </c>
      <c r="AO769" s="170">
        <v>212744.588571428</v>
      </c>
      <c r="AP769" s="170">
        <v>532960.33048416895</v>
      </c>
      <c r="AQ769" s="170">
        <v>567813.6142347292</v>
      </c>
      <c r="AR769" s="172">
        <v>-21322.274234729353</v>
      </c>
      <c r="AS769" s="173">
        <v>-3.9016673594003078E-2</v>
      </c>
      <c r="AT769" s="172">
        <v>-454891.85320811655</v>
      </c>
      <c r="AU769" s="173">
        <v>-4.0283807927943194</v>
      </c>
      <c r="AV769" s="172">
        <v>-355522.8542347292</v>
      </c>
      <c r="AW769" s="173">
        <v>-1.6746977317087621</v>
      </c>
      <c r="AX769" s="172">
        <v>13531.009515830898</v>
      </c>
      <c r="AY769" s="173">
        <v>2.475978762230871E-2</v>
      </c>
      <c r="AZ769" s="172">
        <v>-420038.5694575563</v>
      </c>
      <c r="BA769" s="173">
        <v>-3.7197309503397169</v>
      </c>
      <c r="BB769" s="172">
        <v>-34853.283750560251</v>
      </c>
      <c r="BC769" s="173">
        <v>-6.5395643459800673E-2</v>
      </c>
      <c r="BE769" s="169">
        <v>48225.825298953299</v>
      </c>
      <c r="BF769" s="169">
        <v>46669.268523094193</v>
      </c>
      <c r="BG769" s="169">
        <v>48225.041447742289</v>
      </c>
      <c r="BH769" s="169">
        <v>48225.041447754396</v>
      </c>
      <c r="BI769" s="169">
        <v>43558.506521217998</v>
      </c>
      <c r="BJ769" s="169">
        <v>48225.041447766511</v>
      </c>
      <c r="BK769" s="169">
        <v>46668.176053615491</v>
      </c>
      <c r="BL769" s="169">
        <v>48225.041447778596</v>
      </c>
      <c r="BM769" s="169">
        <v>46669.660448735005</v>
      </c>
      <c r="BN769" s="169">
        <v>48225.433373384301</v>
      </c>
      <c r="BO769" s="169">
        <v>48225.041447778596</v>
      </c>
      <c r="BP769" s="169">
        <v>46671.536776908499</v>
      </c>
      <c r="BQ769" s="174">
        <v>567813.6142347292</v>
      </c>
    </row>
    <row r="770" spans="11:69" x14ac:dyDescent="0.25">
      <c r="K770" s="165" t="s">
        <v>315</v>
      </c>
      <c r="N770" s="57" t="s">
        <v>1532</v>
      </c>
      <c r="V770" s="57" t="s">
        <v>406</v>
      </c>
      <c r="W770" s="57" t="s">
        <v>410</v>
      </c>
      <c r="X770" s="57">
        <v>150</v>
      </c>
      <c r="AB770" s="166" t="s">
        <v>411</v>
      </c>
      <c r="AC770" s="209">
        <v>3820090</v>
      </c>
      <c r="AD770" s="210" t="s">
        <v>1533</v>
      </c>
      <c r="AE770" s="169">
        <v>0</v>
      </c>
      <c r="AF770" s="38">
        <v>275592.07</v>
      </c>
      <c r="AG770" s="38">
        <v>876474.71</v>
      </c>
      <c r="AH770" s="170">
        <v>474043.80276879406</v>
      </c>
      <c r="AI770" s="171">
        <v>258262.28000000003</v>
      </c>
      <c r="AJ770" s="172">
        <v>774786.84000000008</v>
      </c>
      <c r="AK770" s="151">
        <v>818441.2300000001</v>
      </c>
      <c r="AL770" s="172">
        <v>982129.47600000002</v>
      </c>
      <c r="AM770" s="211">
        <v>395653.60304163123</v>
      </c>
      <c r="AN770" s="171">
        <v>896831.42972716293</v>
      </c>
      <c r="AO770" s="170">
        <v>715937.34857142903</v>
      </c>
      <c r="AP770" s="170">
        <v>777575.67359591904</v>
      </c>
      <c r="AQ770" s="170">
        <v>828425.73510981468</v>
      </c>
      <c r="AR770" s="172">
        <v>-53638.895109814592</v>
      </c>
      <c r="AS770" s="173">
        <v>-6.9230519080337741E-2</v>
      </c>
      <c r="AT770" s="172">
        <v>-354381.93234102061</v>
      </c>
      <c r="AU770" s="173">
        <v>-0.74757212365428549</v>
      </c>
      <c r="AV770" s="172">
        <v>48048.974890185287</v>
      </c>
      <c r="AW770" s="173">
        <v>5.4820720258072581E-2</v>
      </c>
      <c r="AX770" s="172">
        <v>-2788.8335959189571</v>
      </c>
      <c r="AY770" s="173">
        <v>-3.5994849834038957E-3</v>
      </c>
      <c r="AZ770" s="172">
        <v>-303531.87082712498</v>
      </c>
      <c r="BA770" s="173">
        <v>-0.64030342566289578</v>
      </c>
      <c r="BB770" s="172">
        <v>-50850.061513895635</v>
      </c>
      <c r="BC770" s="173">
        <v>-6.5395643460318398E-2</v>
      </c>
      <c r="BE770" s="169">
        <v>75970.401284365798</v>
      </c>
      <c r="BF770" s="169">
        <v>64217.457908475299</v>
      </c>
      <c r="BG770" s="169">
        <v>67406.006927434195</v>
      </c>
      <c r="BH770" s="169">
        <v>67406.006927467999</v>
      </c>
      <c r="BI770" s="169">
        <v>64182.894433682501</v>
      </c>
      <c r="BJ770" s="169">
        <v>69627.8667206838</v>
      </c>
      <c r="BK770" s="169">
        <v>72781.852265214198</v>
      </c>
      <c r="BL770" s="169">
        <v>69627.866720718797</v>
      </c>
      <c r="BM770" s="169">
        <v>69610.5849832901</v>
      </c>
      <c r="BN770" s="169">
        <v>72799.134002642793</v>
      </c>
      <c r="BO770" s="169">
        <v>69627.866720718797</v>
      </c>
      <c r="BP770" s="169">
        <v>65167.796215120492</v>
      </c>
      <c r="BQ770" s="174">
        <v>828425.73510981468</v>
      </c>
    </row>
    <row r="771" spans="11:69" x14ac:dyDescent="0.25">
      <c r="K771" s="165" t="s">
        <v>315</v>
      </c>
      <c r="N771" s="57" t="s">
        <v>1534</v>
      </c>
      <c r="V771" s="57" t="s">
        <v>406</v>
      </c>
      <c r="W771" s="57" t="s">
        <v>410</v>
      </c>
      <c r="X771" s="57">
        <v>150</v>
      </c>
      <c r="AB771" s="166" t="s">
        <v>411</v>
      </c>
      <c r="AC771" s="209">
        <v>3820100</v>
      </c>
      <c r="AD771" s="210" t="s">
        <v>1535</v>
      </c>
      <c r="AE771" s="169">
        <v>0</v>
      </c>
      <c r="AF771" s="38">
        <v>0</v>
      </c>
      <c r="AG771" s="38">
        <v>0.25</v>
      </c>
      <c r="AH771" s="170">
        <v>0</v>
      </c>
      <c r="AI771" s="171">
        <v>0</v>
      </c>
      <c r="AJ771" s="172">
        <v>0</v>
      </c>
      <c r="AK771" s="151">
        <v>0</v>
      </c>
      <c r="AL771" s="172">
        <v>0</v>
      </c>
      <c r="AM771" s="211">
        <v>0</v>
      </c>
      <c r="AN771" s="171">
        <v>0</v>
      </c>
      <c r="AO771" s="170">
        <v>0</v>
      </c>
      <c r="AP771" s="170">
        <v>0</v>
      </c>
      <c r="AQ771" s="170">
        <v>0</v>
      </c>
      <c r="AR771" s="172">
        <v>0</v>
      </c>
      <c r="AS771" s="173">
        <v>0</v>
      </c>
      <c r="AT771" s="172">
        <v>0</v>
      </c>
      <c r="AU771" s="173">
        <v>0</v>
      </c>
      <c r="AV771" s="172">
        <v>0.25</v>
      </c>
      <c r="AW771" s="173">
        <v>1</v>
      </c>
      <c r="AX771" s="172">
        <v>0</v>
      </c>
      <c r="AY771" s="173">
        <v>0</v>
      </c>
      <c r="AZ771" s="172">
        <v>0</v>
      </c>
      <c r="BA771" s="173">
        <v>0</v>
      </c>
      <c r="BB771" s="172">
        <v>0</v>
      </c>
      <c r="BC771" s="173">
        <v>0</v>
      </c>
      <c r="BE771" s="169">
        <v>0</v>
      </c>
      <c r="BF771" s="169">
        <v>0</v>
      </c>
      <c r="BG771" s="169">
        <v>0</v>
      </c>
      <c r="BH771" s="169">
        <v>0</v>
      </c>
      <c r="BI771" s="169">
        <v>0</v>
      </c>
      <c r="BJ771" s="169">
        <v>0</v>
      </c>
      <c r="BK771" s="169">
        <v>0</v>
      </c>
      <c r="BL771" s="169">
        <v>0</v>
      </c>
      <c r="BM771" s="169">
        <v>0</v>
      </c>
      <c r="BN771" s="169">
        <v>0</v>
      </c>
      <c r="BO771" s="169">
        <v>0</v>
      </c>
      <c r="BP771" s="169">
        <v>0</v>
      </c>
      <c r="BQ771" s="174">
        <v>0</v>
      </c>
    </row>
    <row r="772" spans="11:69" x14ac:dyDescent="0.25">
      <c r="K772" s="165" t="s">
        <v>315</v>
      </c>
      <c r="N772" s="57" t="s">
        <v>1536</v>
      </c>
      <c r="V772" s="57" t="s">
        <v>406</v>
      </c>
      <c r="W772" s="57" t="s">
        <v>410</v>
      </c>
      <c r="X772" s="57">
        <v>150</v>
      </c>
      <c r="AB772" s="166" t="s">
        <v>411</v>
      </c>
      <c r="AC772" s="209">
        <v>3820105</v>
      </c>
      <c r="AD772" s="210" t="s">
        <v>1537</v>
      </c>
      <c r="AE772" s="169">
        <v>0</v>
      </c>
      <c r="AF772" s="38">
        <v>92957.42</v>
      </c>
      <c r="AG772" s="38">
        <v>256514.53</v>
      </c>
      <c r="AH772" s="170">
        <v>181754.1933543254</v>
      </c>
      <c r="AI772" s="171">
        <v>70876.06</v>
      </c>
      <c r="AJ772" s="172">
        <v>212628.18</v>
      </c>
      <c r="AK772" s="151">
        <v>148959.69999999998</v>
      </c>
      <c r="AL772" s="172">
        <v>178751.63999999996</v>
      </c>
      <c r="AM772" s="211">
        <v>151698.4317662706</v>
      </c>
      <c r="AN772" s="171">
        <v>179015.46158805478</v>
      </c>
      <c r="AO772" s="170">
        <v>164433.30857142899</v>
      </c>
      <c r="AP772" s="170">
        <v>213393.53194095899</v>
      </c>
      <c r="AQ772" s="170">
        <v>227348.53927309092</v>
      </c>
      <c r="AR772" s="172">
        <v>-14720.359273090929</v>
      </c>
      <c r="AS772" s="173">
        <v>-6.9230519083081699E-2</v>
      </c>
      <c r="AT772" s="172">
        <v>-45594.345918765524</v>
      </c>
      <c r="AU772" s="173">
        <v>-0.25085718836693055</v>
      </c>
      <c r="AV772" s="172">
        <v>29165.990726909076</v>
      </c>
      <c r="AW772" s="173">
        <v>0.113701125339407</v>
      </c>
      <c r="AX772" s="172">
        <v>-765.35194095899351</v>
      </c>
      <c r="AY772" s="173">
        <v>-3.5994849834062141E-3</v>
      </c>
      <c r="AZ772" s="172">
        <v>-31639.338586633588</v>
      </c>
      <c r="BA772" s="173">
        <v>-0.17407762650600014</v>
      </c>
      <c r="BB772" s="172">
        <v>-13955.007332131936</v>
      </c>
      <c r="BC772" s="173">
        <v>-6.5395643463050046E-2</v>
      </c>
      <c r="BE772" s="169">
        <v>20848.893302013901</v>
      </c>
      <c r="BF772" s="169">
        <v>17623.481058746202</v>
      </c>
      <c r="BG772" s="169">
        <v>18498.528671508899</v>
      </c>
      <c r="BH772" s="169">
        <v>18498.528671542801</v>
      </c>
      <c r="BI772" s="169">
        <v>17613.995651503901</v>
      </c>
      <c r="BJ772" s="169">
        <v>19108.283483675401</v>
      </c>
      <c r="BK772" s="169">
        <v>19973.8456892779</v>
      </c>
      <c r="BL772" s="169">
        <v>19108.283483710398</v>
      </c>
      <c r="BM772" s="169">
        <v>19103.540780056999</v>
      </c>
      <c r="BN772" s="169">
        <v>19978.588392931299</v>
      </c>
      <c r="BO772" s="169">
        <v>19108.283483710398</v>
      </c>
      <c r="BP772" s="169">
        <v>17884.286604412799</v>
      </c>
      <c r="BQ772" s="174">
        <v>227348.53927309092</v>
      </c>
    </row>
    <row r="773" spans="11:69" x14ac:dyDescent="0.25">
      <c r="K773" s="165" t="s">
        <v>315</v>
      </c>
      <c r="N773" s="57" t="s">
        <v>1538</v>
      </c>
      <c r="V773" s="57" t="s">
        <v>406</v>
      </c>
      <c r="W773" s="57" t="s">
        <v>410</v>
      </c>
      <c r="X773" s="57">
        <v>150</v>
      </c>
      <c r="AB773" s="166" t="s">
        <v>411</v>
      </c>
      <c r="AC773" s="209">
        <v>3820107</v>
      </c>
      <c r="AD773" s="210" t="s">
        <v>1539</v>
      </c>
      <c r="AE773" s="169">
        <v>0</v>
      </c>
      <c r="AF773" s="38">
        <v>9688.52</v>
      </c>
      <c r="AG773" s="38">
        <v>17636.759999999998</v>
      </c>
      <c r="AH773" s="170">
        <v>12486.018944191108</v>
      </c>
      <c r="AI773" s="171">
        <v>1426.79</v>
      </c>
      <c r="AJ773" s="172">
        <v>4280.37</v>
      </c>
      <c r="AK773" s="151">
        <v>8422.3799999999992</v>
      </c>
      <c r="AL773" s="172">
        <v>10106.856</v>
      </c>
      <c r="AM773" s="211">
        <v>10421.269836312973</v>
      </c>
      <c r="AN773" s="171">
        <v>10487.129107878134</v>
      </c>
      <c r="AO773" s="170">
        <v>9000.1885714285709</v>
      </c>
      <c r="AP773" s="170">
        <v>4295.7771275384102</v>
      </c>
      <c r="AQ773" s="170">
        <v>4576.7022377528974</v>
      </c>
      <c r="AR773" s="172">
        <v>-296.33223775289753</v>
      </c>
      <c r="AS773" s="173">
        <v>-6.9230519266534798E-2</v>
      </c>
      <c r="AT773" s="172">
        <v>7909.3167064382105</v>
      </c>
      <c r="AU773" s="173">
        <v>0.63345384479957689</v>
      </c>
      <c r="AV773" s="172">
        <v>13060.057762247101</v>
      </c>
      <c r="AW773" s="173">
        <v>0.74050209688441082</v>
      </c>
      <c r="AX773" s="172">
        <v>-15.40712753841035</v>
      </c>
      <c r="AY773" s="173">
        <v>-3.5994849834033857E-3</v>
      </c>
      <c r="AZ773" s="172">
        <v>8190.2418166526977</v>
      </c>
      <c r="BA773" s="173">
        <v>0.65595301859309274</v>
      </c>
      <c r="BB773" s="172">
        <v>-280.92511021448718</v>
      </c>
      <c r="BC773" s="173">
        <v>-6.5395643645848184E-2</v>
      </c>
      <c r="BE773" s="169">
        <v>419.70437513563002</v>
      </c>
      <c r="BF773" s="169">
        <v>354.77432774626999</v>
      </c>
      <c r="BG773" s="169">
        <v>372.38971414632698</v>
      </c>
      <c r="BH773" s="169">
        <v>372.38971418025</v>
      </c>
      <c r="BI773" s="169">
        <v>354.58337921283601</v>
      </c>
      <c r="BJ773" s="169">
        <v>384.66455099981499</v>
      </c>
      <c r="BK773" s="169">
        <v>402.08898884378806</v>
      </c>
      <c r="BL773" s="169">
        <v>384.664551034856</v>
      </c>
      <c r="BM773" s="169">
        <v>384.56907673581202</v>
      </c>
      <c r="BN773" s="169">
        <v>402.18446314283199</v>
      </c>
      <c r="BO773" s="169">
        <v>384.664551034856</v>
      </c>
      <c r="BP773" s="169">
        <v>360.02454553962502</v>
      </c>
      <c r="BQ773" s="174">
        <v>4576.7022377528974</v>
      </c>
    </row>
    <row r="774" spans="11:69" x14ac:dyDescent="0.25">
      <c r="K774" s="165" t="s">
        <v>315</v>
      </c>
      <c r="N774" s="57" t="s">
        <v>1540</v>
      </c>
      <c r="V774" s="57" t="s">
        <v>406</v>
      </c>
      <c r="W774" s="57" t="s">
        <v>410</v>
      </c>
      <c r="X774" s="57">
        <v>150</v>
      </c>
      <c r="AB774" s="166" t="s">
        <v>411</v>
      </c>
      <c r="AC774" s="209">
        <v>3820109</v>
      </c>
      <c r="AD774" s="210" t="s">
        <v>1541</v>
      </c>
      <c r="AE774" s="169">
        <v>0</v>
      </c>
      <c r="AF774" s="38">
        <v>842.76</v>
      </c>
      <c r="AG774" s="38">
        <v>12490.53</v>
      </c>
      <c r="AH774" s="170">
        <v>1796.110614089858</v>
      </c>
      <c r="AI774" s="171">
        <v>8897.6699999999983</v>
      </c>
      <c r="AJ774" s="172">
        <v>26693.009999999995</v>
      </c>
      <c r="AK774" s="151">
        <v>13051.479999999998</v>
      </c>
      <c r="AL774" s="172">
        <v>15661.775999999996</v>
      </c>
      <c r="AM774" s="211">
        <v>1499.0969858583621</v>
      </c>
      <c r="AN774" s="171">
        <v>13348.493628231494</v>
      </c>
      <c r="AO774" s="170">
        <v>27816</v>
      </c>
      <c r="AP774" s="170">
        <v>26789.0910886569</v>
      </c>
      <c r="AQ774" s="170">
        <v>28540.980938891822</v>
      </c>
      <c r="AR774" s="172">
        <v>-1847.9709388918272</v>
      </c>
      <c r="AS774" s="173">
        <v>-6.9230519109378358E-2</v>
      </c>
      <c r="AT774" s="172">
        <v>-26744.870324801963</v>
      </c>
      <c r="AU774" s="173">
        <v>-14.890436098421686</v>
      </c>
      <c r="AV774" s="172">
        <v>-16050.450938891821</v>
      </c>
      <c r="AW774" s="173">
        <v>-1.2850095983830807</v>
      </c>
      <c r="AX774" s="172">
        <v>-96.081088656905195</v>
      </c>
      <c r="AY774" s="173">
        <v>-3.5994849834059634E-3</v>
      </c>
      <c r="AZ774" s="172">
        <v>-24992.980474567041</v>
      </c>
      <c r="BA774" s="173">
        <v>-13.915056388234595</v>
      </c>
      <c r="BB774" s="172">
        <v>-1751.8898502349221</v>
      </c>
      <c r="BC774" s="173">
        <v>-6.5395643489252656E-2</v>
      </c>
      <c r="BE774" s="169">
        <v>2617.3375391709501</v>
      </c>
      <c r="BF774" s="169">
        <v>2212.4243180557301</v>
      </c>
      <c r="BG774" s="169">
        <v>2322.2764302167402</v>
      </c>
      <c r="BH774" s="169">
        <v>2322.2764302506598</v>
      </c>
      <c r="BI774" s="169">
        <v>2211.2335348850302</v>
      </c>
      <c r="BJ774" s="169">
        <v>2398.8240981304598</v>
      </c>
      <c r="BK774" s="169">
        <v>2507.48542710939</v>
      </c>
      <c r="BL774" s="169">
        <v>2398.8240981654999</v>
      </c>
      <c r="BM774" s="169">
        <v>2398.2287065478299</v>
      </c>
      <c r="BN774" s="169">
        <v>2508.08081872707</v>
      </c>
      <c r="BO774" s="169">
        <v>2398.8240981654999</v>
      </c>
      <c r="BP774" s="169">
        <v>2245.1654394669599</v>
      </c>
      <c r="BQ774" s="174">
        <v>28540.980938891822</v>
      </c>
    </row>
    <row r="775" spans="11:69" x14ac:dyDescent="0.25">
      <c r="K775" s="165" t="s">
        <v>315</v>
      </c>
      <c r="N775" s="57" t="s">
        <v>1542</v>
      </c>
      <c r="V775" s="57" t="s">
        <v>406</v>
      </c>
      <c r="W775" s="57" t="s">
        <v>410</v>
      </c>
      <c r="X775" s="57">
        <v>150</v>
      </c>
      <c r="AB775" s="166" t="s">
        <v>411</v>
      </c>
      <c r="AC775" s="209">
        <v>3820110</v>
      </c>
      <c r="AD775" s="210" t="s">
        <v>1543</v>
      </c>
      <c r="AE775" s="169">
        <v>0</v>
      </c>
      <c r="AF775" s="38">
        <v>255735.15</v>
      </c>
      <c r="AG775" s="38">
        <v>754129.22</v>
      </c>
      <c r="AH775" s="170">
        <v>429104.42459469353</v>
      </c>
      <c r="AI775" s="171">
        <v>290377.15999999997</v>
      </c>
      <c r="AJ775" s="172">
        <v>871131.48</v>
      </c>
      <c r="AK775" s="151">
        <v>575811.50000000012</v>
      </c>
      <c r="AL775" s="172">
        <v>690973.8</v>
      </c>
      <c r="AM775" s="211">
        <v>358145.62004684407</v>
      </c>
      <c r="AN775" s="171">
        <v>646770.30454784958</v>
      </c>
      <c r="AO775" s="170">
        <v>658123.40571428603</v>
      </c>
      <c r="AP775" s="170">
        <v>874267.10468083096</v>
      </c>
      <c r="AQ775" s="170">
        <v>931440.36454752355</v>
      </c>
      <c r="AR775" s="172">
        <v>-60308.884547523572</v>
      </c>
      <c r="AS775" s="173">
        <v>-6.9230519080223776E-2</v>
      </c>
      <c r="AT775" s="172">
        <v>-502335.93995283003</v>
      </c>
      <c r="AU775" s="173">
        <v>-1.1706612916594989</v>
      </c>
      <c r="AV775" s="172">
        <v>-177311.14454752358</v>
      </c>
      <c r="AW775" s="173">
        <v>-0.23512037439356029</v>
      </c>
      <c r="AX775" s="172">
        <v>-3135.6246808309807</v>
      </c>
      <c r="AY775" s="173">
        <v>-3.5994849834045496E-3</v>
      </c>
      <c r="AZ775" s="172">
        <v>-445162.68008613744</v>
      </c>
      <c r="BA775" s="173">
        <v>-1.0374227217689764</v>
      </c>
      <c r="BB775" s="172">
        <v>-57173.259866692591</v>
      </c>
      <c r="BC775" s="173">
        <v>-6.5395643460204142E-2</v>
      </c>
      <c r="BE775" s="169">
        <v>85417.310530266011</v>
      </c>
      <c r="BF775" s="169">
        <v>72202.890216421103</v>
      </c>
      <c r="BG775" s="169">
        <v>75787.934879722481</v>
      </c>
      <c r="BH775" s="169">
        <v>75787.9348797563</v>
      </c>
      <c r="BI775" s="169">
        <v>72164.028778149397</v>
      </c>
      <c r="BJ775" s="169">
        <v>78286.082641291781</v>
      </c>
      <c r="BK775" s="169">
        <v>81832.265866734204</v>
      </c>
      <c r="BL775" s="169">
        <v>78286.082641326706</v>
      </c>
      <c r="BM775" s="169">
        <v>78266.651922158606</v>
      </c>
      <c r="BN775" s="169">
        <v>81851.696585902304</v>
      </c>
      <c r="BO775" s="169">
        <v>78286.082641326706</v>
      </c>
      <c r="BP775" s="169">
        <v>73271.4029644681</v>
      </c>
      <c r="BQ775" s="174">
        <v>931440.36454752355</v>
      </c>
    </row>
    <row r="776" spans="11:69" x14ac:dyDescent="0.25">
      <c r="K776" s="165" t="s">
        <v>315</v>
      </c>
      <c r="N776" s="57" t="s">
        <v>1544</v>
      </c>
      <c r="V776" s="57" t="s">
        <v>406</v>
      </c>
      <c r="W776" s="57" t="s">
        <v>410</v>
      </c>
      <c r="X776" s="57">
        <v>150</v>
      </c>
      <c r="AB776" s="166" t="s">
        <v>411</v>
      </c>
      <c r="AC776" s="209">
        <v>3820113</v>
      </c>
      <c r="AD776" s="210" t="s">
        <v>1545</v>
      </c>
      <c r="AE776" s="169">
        <v>0</v>
      </c>
      <c r="AF776" s="38">
        <v>231914.72</v>
      </c>
      <c r="AG776" s="38">
        <v>465450.32</v>
      </c>
      <c r="AH776" s="170">
        <v>355613.46303471387</v>
      </c>
      <c r="AI776" s="171">
        <v>193312.88</v>
      </c>
      <c r="AJ776" s="172">
        <v>579938.64</v>
      </c>
      <c r="AK776" s="151">
        <v>457885.38</v>
      </c>
      <c r="AL776" s="172">
        <v>549462.45600000001</v>
      </c>
      <c r="AM776" s="211">
        <v>296807.48301737115</v>
      </c>
      <c r="AN776" s="171">
        <v>516691.36001734273</v>
      </c>
      <c r="AO776" s="170">
        <v>1342363.5095475172</v>
      </c>
      <c r="AP776" s="170">
        <v>582026.120425976</v>
      </c>
      <c r="AQ776" s="170">
        <v>620088.09308214625</v>
      </c>
      <c r="AR776" s="172">
        <v>-40149.453082146239</v>
      </c>
      <c r="AS776" s="173">
        <v>-6.9230519080684533E-2</v>
      </c>
      <c r="AT776" s="172">
        <v>-264474.63004743238</v>
      </c>
      <c r="AU776" s="173">
        <v>-0.74371377222468993</v>
      </c>
      <c r="AV776" s="172">
        <v>-154637.77308214625</v>
      </c>
      <c r="AW776" s="173">
        <v>-0.33223260665530585</v>
      </c>
      <c r="AX776" s="172">
        <v>-2087.480425975984</v>
      </c>
      <c r="AY776" s="173">
        <v>-3.5994849834044234E-3</v>
      </c>
      <c r="AZ776" s="172">
        <v>-226412.65739126212</v>
      </c>
      <c r="BA776" s="173">
        <v>-0.63668190585113038</v>
      </c>
      <c r="BB776" s="172">
        <v>-38061.972656170256</v>
      </c>
      <c r="BC776" s="173">
        <v>-6.5395643460663386E-2</v>
      </c>
      <c r="BE776" s="169">
        <v>56864.893576547198</v>
      </c>
      <c r="BF776" s="169">
        <v>48067.653296354903</v>
      </c>
      <c r="BG776" s="169">
        <v>50454.326231620893</v>
      </c>
      <c r="BH776" s="169">
        <v>50454.326231654799</v>
      </c>
      <c r="BI776" s="169">
        <v>48041.782058593002</v>
      </c>
      <c r="BJ776" s="169">
        <v>52117.418943393801</v>
      </c>
      <c r="BK776" s="169">
        <v>54478.220641164502</v>
      </c>
      <c r="BL776" s="169">
        <v>52117.418943428798</v>
      </c>
      <c r="BM776" s="169">
        <v>52104.483324515597</v>
      </c>
      <c r="BN776" s="169">
        <v>54491.156260077696</v>
      </c>
      <c r="BO776" s="169">
        <v>52117.418943428798</v>
      </c>
      <c r="BP776" s="169">
        <v>48778.994631366302</v>
      </c>
      <c r="BQ776" s="174">
        <v>620088.09308214625</v>
      </c>
    </row>
    <row r="777" spans="11:69" x14ac:dyDescent="0.25">
      <c r="K777" s="165" t="s">
        <v>315</v>
      </c>
      <c r="N777" s="57" t="s">
        <v>1546</v>
      </c>
      <c r="V777" s="57" t="s">
        <v>406</v>
      </c>
      <c r="W777" s="57" t="s">
        <v>410</v>
      </c>
      <c r="X777" s="57">
        <v>150</v>
      </c>
      <c r="AB777" s="166" t="s">
        <v>411</v>
      </c>
      <c r="AC777" s="209">
        <v>3820114</v>
      </c>
      <c r="AD777" s="210" t="s">
        <v>1547</v>
      </c>
      <c r="AE777" s="169">
        <v>0</v>
      </c>
      <c r="AF777" s="38">
        <v>225440.61000000002</v>
      </c>
      <c r="AG777" s="38">
        <v>321493.82999999996</v>
      </c>
      <c r="AH777" s="170">
        <v>241540.82506325815</v>
      </c>
      <c r="AI777" s="171">
        <v>165328.81999999998</v>
      </c>
      <c r="AJ777" s="172">
        <v>495986.45999999996</v>
      </c>
      <c r="AK777" s="151">
        <v>335284</v>
      </c>
      <c r="AL777" s="172">
        <v>402340.80000000005</v>
      </c>
      <c r="AM777" s="211">
        <v>201598.45389756566</v>
      </c>
      <c r="AN777" s="171">
        <v>375226.37116569246</v>
      </c>
      <c r="AO777" s="170">
        <v>365820.01714285702</v>
      </c>
      <c r="AP777" s="170">
        <v>497771.75581474201</v>
      </c>
      <c r="AQ777" s="170">
        <v>530323.86008290818</v>
      </c>
      <c r="AR777" s="172">
        <v>-34337.400082908222</v>
      </c>
      <c r="AS777" s="173">
        <v>-6.9230519080920525E-2</v>
      </c>
      <c r="AT777" s="172">
        <v>-288783.03501965001</v>
      </c>
      <c r="AU777" s="173">
        <v>-1.1955868534605667</v>
      </c>
      <c r="AV777" s="172">
        <v>-208830.03008290823</v>
      </c>
      <c r="AW777" s="173">
        <v>-0.64956154860859461</v>
      </c>
      <c r="AX777" s="172">
        <v>-1785.2958147420431</v>
      </c>
      <c r="AY777" s="173">
        <v>-3.5994849834046745E-3</v>
      </c>
      <c r="AZ777" s="172">
        <v>-256230.93075148386</v>
      </c>
      <c r="BA777" s="173">
        <v>-1.0608183137752323</v>
      </c>
      <c r="BB777" s="172">
        <v>-32552.104268166178</v>
      </c>
      <c r="BC777" s="173">
        <v>-6.5395643460898253E-2</v>
      </c>
      <c r="BE777" s="169">
        <v>48633.105846005397</v>
      </c>
      <c r="BF777" s="169">
        <v>41109.358050304101</v>
      </c>
      <c r="BG777" s="169">
        <v>43150.535131280201</v>
      </c>
      <c r="BH777" s="169">
        <v>43150.5351313141</v>
      </c>
      <c r="BI777" s="169">
        <v>41087.231944639003</v>
      </c>
      <c r="BJ777" s="169">
        <v>44572.877789410202</v>
      </c>
      <c r="BK777" s="169">
        <v>46591.9287649455</v>
      </c>
      <c r="BL777" s="169">
        <v>44572.8777894452</v>
      </c>
      <c r="BM777" s="169">
        <v>44561.814736580403</v>
      </c>
      <c r="BN777" s="169">
        <v>46602.991817810303</v>
      </c>
      <c r="BO777" s="169">
        <v>44572.8777894452</v>
      </c>
      <c r="BP777" s="169">
        <v>41717.725291728602</v>
      </c>
      <c r="BQ777" s="174">
        <v>530323.86008290818</v>
      </c>
    </row>
    <row r="778" spans="11:69" x14ac:dyDescent="0.25">
      <c r="K778" s="165" t="s">
        <v>315</v>
      </c>
      <c r="N778" s="57" t="s">
        <v>1548</v>
      </c>
      <c r="V778" s="57" t="s">
        <v>406</v>
      </c>
      <c r="W778" s="57" t="s">
        <v>410</v>
      </c>
      <c r="X778" s="57">
        <v>150</v>
      </c>
      <c r="AB778" s="166" t="s">
        <v>411</v>
      </c>
      <c r="AC778" s="209">
        <v>3820115</v>
      </c>
      <c r="AD778" s="210" t="s">
        <v>1549</v>
      </c>
      <c r="AE778" s="169">
        <v>0</v>
      </c>
      <c r="AF778" s="38">
        <v>27728.07</v>
      </c>
      <c r="AG778" s="38">
        <v>96633.31</v>
      </c>
      <c r="AH778" s="170">
        <v>26987.211764755473</v>
      </c>
      <c r="AI778" s="171">
        <v>28696.639999999999</v>
      </c>
      <c r="AJ778" s="172">
        <v>86089.919999999998</v>
      </c>
      <c r="AK778" s="151">
        <v>102233.32999999999</v>
      </c>
      <c r="AL778" s="172">
        <v>122679.99599999998</v>
      </c>
      <c r="AM778" s="211">
        <v>22524.474549352952</v>
      </c>
      <c r="AN778" s="171">
        <v>106696.06721540251</v>
      </c>
      <c r="AO778" s="170">
        <v>325573.56884238002</v>
      </c>
      <c r="AP778" s="170">
        <v>86399.799374262497</v>
      </c>
      <c r="AQ778" s="170">
        <v>92049.969849897883</v>
      </c>
      <c r="AR778" s="172">
        <v>-5960.049849897885</v>
      </c>
      <c r="AS778" s="173">
        <v>-6.9230519088621351E-2</v>
      </c>
      <c r="AT778" s="172">
        <v>-65062.758085142414</v>
      </c>
      <c r="AU778" s="173">
        <v>-2.4108736631367198</v>
      </c>
      <c r="AV778" s="172">
        <v>4583.3401501021144</v>
      </c>
      <c r="AW778" s="173">
        <v>4.7430230322257558E-2</v>
      </c>
      <c r="AX778" s="172">
        <v>-309.87937426249846</v>
      </c>
      <c r="AY778" s="173">
        <v>-3.5994849834045431E-3</v>
      </c>
      <c r="AZ778" s="172">
        <v>-59412.587609507027</v>
      </c>
      <c r="BA778" s="173">
        <v>-2.2015089267983647</v>
      </c>
      <c r="BB778" s="172">
        <v>-5650.1704756353865</v>
      </c>
      <c r="BC778" s="173">
        <v>-6.5395643468571601E-2</v>
      </c>
      <c r="BE778" s="169">
        <v>8441.4001778075599</v>
      </c>
      <c r="BF778" s="169">
        <v>7135.4797584636499</v>
      </c>
      <c r="BG778" s="169">
        <v>7489.7732438282701</v>
      </c>
      <c r="BH778" s="169">
        <v>7489.7732438621897</v>
      </c>
      <c r="BI778" s="169">
        <v>7131.6392612046302</v>
      </c>
      <c r="BJ778" s="169">
        <v>7736.6537043951403</v>
      </c>
      <c r="BK778" s="169">
        <v>8087.1066925191899</v>
      </c>
      <c r="BL778" s="169">
        <v>7736.6537044301704</v>
      </c>
      <c r="BM778" s="169">
        <v>7734.7334557683398</v>
      </c>
      <c r="BN778" s="169">
        <v>8089.0269411810114</v>
      </c>
      <c r="BO778" s="169">
        <v>7736.6537044301704</v>
      </c>
      <c r="BP778" s="169">
        <v>7241.0759620075496</v>
      </c>
      <c r="BQ778" s="174">
        <v>92049.969849897883</v>
      </c>
    </row>
    <row r="779" spans="11:69" x14ac:dyDescent="0.25">
      <c r="K779" s="165" t="s">
        <v>315</v>
      </c>
      <c r="N779" s="57" t="s">
        <v>1550</v>
      </c>
      <c r="V779" s="57" t="s">
        <v>406</v>
      </c>
      <c r="W779" s="57" t="s">
        <v>410</v>
      </c>
      <c r="X779" s="57">
        <v>150</v>
      </c>
      <c r="AB779" s="166" t="s">
        <v>411</v>
      </c>
      <c r="AC779" s="209">
        <v>3820120</v>
      </c>
      <c r="AD779" s="210" t="s">
        <v>1551</v>
      </c>
      <c r="AE779" s="169">
        <v>0</v>
      </c>
      <c r="AF779" s="38">
        <v>2511.62</v>
      </c>
      <c r="AG779" s="38">
        <v>31366.980000000003</v>
      </c>
      <c r="AH779" s="170">
        <v>9445.0717947749781</v>
      </c>
      <c r="AI779" s="171">
        <v>17952.670000000002</v>
      </c>
      <c r="AJ779" s="172">
        <v>53858.010000000009</v>
      </c>
      <c r="AK779" s="151">
        <v>51850.379999999794</v>
      </c>
      <c r="AL779" s="172">
        <v>62220.455999999758</v>
      </c>
      <c r="AM779" s="211">
        <v>7883.1885676655629</v>
      </c>
      <c r="AN779" s="171">
        <v>53412.263227109208</v>
      </c>
      <c r="AO779" s="170">
        <v>111548.1983106109</v>
      </c>
      <c r="AP779" s="170">
        <v>54051.871098231</v>
      </c>
      <c r="AQ779" s="170">
        <v>57586.627989680623</v>
      </c>
      <c r="AR779" s="172">
        <v>-3728.6179896806134</v>
      </c>
      <c r="AS779" s="173">
        <v>-6.9230519094199972E-2</v>
      </c>
      <c r="AT779" s="172">
        <v>-48141.556194905643</v>
      </c>
      <c r="AU779" s="173">
        <v>-5.0970026740863519</v>
      </c>
      <c r="AV779" s="172">
        <v>-26219.64798968062</v>
      </c>
      <c r="AW779" s="173">
        <v>-0.83589966230987545</v>
      </c>
      <c r="AX779" s="172">
        <v>-193.86109823099105</v>
      </c>
      <c r="AY779" s="173">
        <v>-3.599484983403416E-3</v>
      </c>
      <c r="AZ779" s="172">
        <v>-44606.79930345602</v>
      </c>
      <c r="BA779" s="173">
        <v>-4.7227591565934457</v>
      </c>
      <c r="BB779" s="172">
        <v>-3534.7568914496223</v>
      </c>
      <c r="BC779" s="173">
        <v>-6.5395643474131404E-2</v>
      </c>
      <c r="BE779" s="169">
        <v>5280.9552522567401</v>
      </c>
      <c r="BF779" s="169">
        <v>4463.9690707824302</v>
      </c>
      <c r="BG779" s="169">
        <v>4685.6157174247201</v>
      </c>
      <c r="BH779" s="169">
        <v>4685.6157174586397</v>
      </c>
      <c r="BI779" s="169">
        <v>4461.5664487600297</v>
      </c>
      <c r="BJ779" s="169">
        <v>4840.0645810811611</v>
      </c>
      <c r="BK779" s="169">
        <v>5059.3086057032897</v>
      </c>
      <c r="BL779" s="169">
        <v>4840.0645811161903</v>
      </c>
      <c r="BM779" s="169">
        <v>4838.8632700726703</v>
      </c>
      <c r="BN779" s="169">
        <v>5060.5099167468197</v>
      </c>
      <c r="BO779" s="169">
        <v>4840.0645811161903</v>
      </c>
      <c r="BP779" s="169">
        <v>4530.0302471617397</v>
      </c>
      <c r="BQ779" s="174">
        <v>57586.627989680615</v>
      </c>
    </row>
    <row r="780" spans="11:69" x14ac:dyDescent="0.25">
      <c r="K780" s="165" t="s">
        <v>315</v>
      </c>
      <c r="N780" s="57" t="s">
        <v>1552</v>
      </c>
      <c r="V780" s="57" t="s">
        <v>406</v>
      </c>
      <c r="W780" s="57" t="s">
        <v>410</v>
      </c>
      <c r="X780" s="57">
        <v>150</v>
      </c>
      <c r="AB780" s="166" t="s">
        <v>411</v>
      </c>
      <c r="AC780" s="209">
        <v>3820125</v>
      </c>
      <c r="AD780" s="210" t="s">
        <v>1553</v>
      </c>
      <c r="AE780" s="169">
        <v>0</v>
      </c>
      <c r="AF780" s="38">
        <v>2581.56</v>
      </c>
      <c r="AG780" s="38">
        <v>14269.989999999998</v>
      </c>
      <c r="AH780" s="170">
        <v>14617.22243150788</v>
      </c>
      <c r="AI780" s="171">
        <v>-1682.1699999999998</v>
      </c>
      <c r="AJ780" s="172">
        <v>-5046.5099999999993</v>
      </c>
      <c r="AK780" s="151">
        <v>-2848.4999999999995</v>
      </c>
      <c r="AL780" s="172">
        <v>-3418.2</v>
      </c>
      <c r="AM780" s="211">
        <v>12200.04710045363</v>
      </c>
      <c r="AN780" s="171">
        <v>-431.32466894574964</v>
      </c>
      <c r="AO780" s="170">
        <v>18784.594773589601</v>
      </c>
      <c r="AP780" s="170">
        <v>-5064.6748369635998</v>
      </c>
      <c r="AQ780" s="170">
        <v>-5395.882506038316</v>
      </c>
      <c r="AR780" s="172">
        <v>349.37250603831671</v>
      </c>
      <c r="AS780" s="173">
        <v>6.9230518920663342E-2</v>
      </c>
      <c r="AT780" s="172">
        <v>20013.104937546195</v>
      </c>
      <c r="AU780" s="173">
        <v>1.3691455426174073</v>
      </c>
      <c r="AV780" s="172">
        <v>19665.872506038315</v>
      </c>
      <c r="AW780" s="173">
        <v>1.3781279808912492</v>
      </c>
      <c r="AX780" s="172">
        <v>18.164836963600465</v>
      </c>
      <c r="AY780" s="173">
        <v>3.5994849834044651E-3</v>
      </c>
      <c r="AZ780" s="172">
        <v>19681.897268471479</v>
      </c>
      <c r="BA780" s="173">
        <v>1.3464868144885402</v>
      </c>
      <c r="BB780" s="172">
        <v>331.20766907471625</v>
      </c>
      <c r="BC780" s="173">
        <v>6.5395643301216069E-2</v>
      </c>
      <c r="BE780" s="169">
        <v>-494.82692528137994</v>
      </c>
      <c r="BF780" s="169">
        <v>-418.27510068420105</v>
      </c>
      <c r="BG780" s="169">
        <v>-439.04345099545702</v>
      </c>
      <c r="BH780" s="169">
        <v>-439.04345096153298</v>
      </c>
      <c r="BI780" s="169">
        <v>-418.049974284847</v>
      </c>
      <c r="BJ780" s="169">
        <v>-453.51535091903099</v>
      </c>
      <c r="BK780" s="169">
        <v>-474.05857485826704</v>
      </c>
      <c r="BL780" s="169">
        <v>-453.51535088398902</v>
      </c>
      <c r="BM780" s="169">
        <v>-453.40278771663998</v>
      </c>
      <c r="BN780" s="169">
        <v>-474.17113802561602</v>
      </c>
      <c r="BO780" s="169">
        <v>-453.51535088398902</v>
      </c>
      <c r="BP780" s="169">
        <v>-424.46505054336598</v>
      </c>
      <c r="BQ780" s="174">
        <v>-5395.882506038316</v>
      </c>
    </row>
    <row r="781" spans="11:69" x14ac:dyDescent="0.25">
      <c r="K781" s="165" t="s">
        <v>315</v>
      </c>
      <c r="N781" s="57" t="s">
        <v>1554</v>
      </c>
      <c r="V781" s="57" t="s">
        <v>406</v>
      </c>
      <c r="W781" s="57" t="s">
        <v>410</v>
      </c>
      <c r="X781" s="57">
        <v>150</v>
      </c>
      <c r="AB781" s="166" t="s">
        <v>411</v>
      </c>
      <c r="AC781" s="209">
        <v>3820130</v>
      </c>
      <c r="AD781" s="210" t="s">
        <v>1555</v>
      </c>
      <c r="AE781" s="169">
        <v>0</v>
      </c>
      <c r="AF781" s="38">
        <v>7502.1</v>
      </c>
      <c r="AG781" s="38">
        <v>48864.42</v>
      </c>
      <c r="AH781" s="170">
        <v>21856.183857874941</v>
      </c>
      <c r="AI781" s="171">
        <v>-15100.2</v>
      </c>
      <c r="AJ781" s="172">
        <v>-45300.600000000006</v>
      </c>
      <c r="AK781" s="151">
        <v>3695.2899999999981</v>
      </c>
      <c r="AL781" s="172">
        <v>4434.3479999999981</v>
      </c>
      <c r="AM781" s="211">
        <v>18241.938490855169</v>
      </c>
      <c r="AN781" s="171">
        <v>7309.5353670197701</v>
      </c>
      <c r="AO781" s="170">
        <v>-15077.9485714286</v>
      </c>
      <c r="AP781" s="170">
        <v>-45463.658829439199</v>
      </c>
      <c r="AQ781" s="170">
        <v>-48436.784051803799</v>
      </c>
      <c r="AR781" s="172">
        <v>3136.1840518037934</v>
      </c>
      <c r="AS781" s="173">
        <v>6.9230519061641418E-2</v>
      </c>
      <c r="AT781" s="172">
        <v>70292.967909678744</v>
      </c>
      <c r="AU781" s="173">
        <v>3.2161592511655086</v>
      </c>
      <c r="AV781" s="172">
        <v>97301.204051803797</v>
      </c>
      <c r="AW781" s="173">
        <v>1.9912485209443558</v>
      </c>
      <c r="AX781" s="172">
        <v>163.05882943919278</v>
      </c>
      <c r="AY781" s="173">
        <v>3.5994849834040336E-3</v>
      </c>
      <c r="AZ781" s="172">
        <v>67319.842687314143</v>
      </c>
      <c r="BA781" s="173">
        <v>3.0801279457144717</v>
      </c>
      <c r="BB781" s="172">
        <v>2973.1252223646006</v>
      </c>
      <c r="BC781" s="173">
        <v>6.539564344168898E-2</v>
      </c>
      <c r="BE781" s="169">
        <v>-4441.8730194522796</v>
      </c>
      <c r="BF781" s="169">
        <v>-3754.6964191193601</v>
      </c>
      <c r="BG781" s="169">
        <v>-3941.1259972059602</v>
      </c>
      <c r="BH781" s="169">
        <v>-3941.1259971720301</v>
      </c>
      <c r="BI781" s="169">
        <v>-3752.6755456115202</v>
      </c>
      <c r="BJ781" s="169">
        <v>-4071.0347366117803</v>
      </c>
      <c r="BK781" s="169">
        <v>-4255.4434412380897</v>
      </c>
      <c r="BL781" s="169">
        <v>-4071.0347365767302</v>
      </c>
      <c r="BM781" s="169">
        <v>-4070.0242998551398</v>
      </c>
      <c r="BN781" s="169">
        <v>-4256.4538779596796</v>
      </c>
      <c r="BO781" s="169">
        <v>-4071.0347365767302</v>
      </c>
      <c r="BP781" s="169">
        <v>-3810.2612444245001</v>
      </c>
      <c r="BQ781" s="174">
        <v>-48436.784051803799</v>
      </c>
    </row>
    <row r="782" spans="11:69" x14ac:dyDescent="0.25">
      <c r="K782" s="165" t="s">
        <v>315</v>
      </c>
      <c r="N782" s="57" t="s">
        <v>1556</v>
      </c>
      <c r="V782" s="57" t="s">
        <v>406</v>
      </c>
      <c r="W782" s="57" t="s">
        <v>410</v>
      </c>
      <c r="X782" s="57">
        <v>150</v>
      </c>
      <c r="AB782" s="166" t="s">
        <v>411</v>
      </c>
      <c r="AC782" s="209">
        <v>3820131</v>
      </c>
      <c r="AD782" s="210" t="s">
        <v>1557</v>
      </c>
      <c r="AE782" s="169">
        <v>0</v>
      </c>
      <c r="AF782" s="38">
        <v>33990.25</v>
      </c>
      <c r="AG782" s="38">
        <v>138909.43</v>
      </c>
      <c r="AH782" s="170">
        <v>72499.746325425862</v>
      </c>
      <c r="AI782" s="171">
        <v>27135.49</v>
      </c>
      <c r="AJ782" s="172">
        <v>81406.47</v>
      </c>
      <c r="AK782" s="151">
        <v>111272.79999999999</v>
      </c>
      <c r="AL782" s="172">
        <v>133527.35999999999</v>
      </c>
      <c r="AM782" s="211">
        <v>60510.833989793973</v>
      </c>
      <c r="AN782" s="171">
        <v>123261.71233563188</v>
      </c>
      <c r="AO782" s="170">
        <v>102444.925714286</v>
      </c>
      <c r="AP782" s="170">
        <v>81699.491366317001</v>
      </c>
      <c r="AQ782" s="170">
        <v>87042.282175316621</v>
      </c>
      <c r="AR782" s="172">
        <v>-5635.8121753166197</v>
      </c>
      <c r="AS782" s="173">
        <v>-6.9230519089165998E-2</v>
      </c>
      <c r="AT782" s="172">
        <v>-14542.535849890759</v>
      </c>
      <c r="AU782" s="173">
        <v>-0.20058740322503241</v>
      </c>
      <c r="AV782" s="172">
        <v>51867.147824683372</v>
      </c>
      <c r="AW782" s="173">
        <v>0.37338824171032431</v>
      </c>
      <c r="AX782" s="172">
        <v>-293.02136631699977</v>
      </c>
      <c r="AY782" s="173">
        <v>-3.5994849834048788E-3</v>
      </c>
      <c r="AZ782" s="172">
        <v>-9199.7450408911391</v>
      </c>
      <c r="BA782" s="173">
        <v>-0.12689347904193649</v>
      </c>
      <c r="BB782" s="172">
        <v>-5342.7908089996199</v>
      </c>
      <c r="BC782" s="173">
        <v>-6.5395643469113945E-2</v>
      </c>
      <c r="BE782" s="169">
        <v>7982.1724811997901</v>
      </c>
      <c r="BF782" s="169">
        <v>6747.2965347509098</v>
      </c>
      <c r="BG782" s="169">
        <v>7082.3158028316702</v>
      </c>
      <c r="BH782" s="169">
        <v>7082.3158028655798</v>
      </c>
      <c r="BI782" s="169">
        <v>6743.6649676104298</v>
      </c>
      <c r="BJ782" s="169">
        <v>7315.7655122407496</v>
      </c>
      <c r="BK782" s="169">
        <v>7647.1532131971098</v>
      </c>
      <c r="BL782" s="169">
        <v>7315.7655122757797</v>
      </c>
      <c r="BM782" s="169">
        <v>7313.9497286732203</v>
      </c>
      <c r="BN782" s="169">
        <v>7648.9689967996701</v>
      </c>
      <c r="BO782" s="169">
        <v>7315.7655122757797</v>
      </c>
      <c r="BP782" s="169">
        <v>6847.1481105959301</v>
      </c>
      <c r="BQ782" s="174">
        <v>87042.282175316621</v>
      </c>
    </row>
    <row r="783" spans="11:69" x14ac:dyDescent="0.25">
      <c r="K783" s="165" t="s">
        <v>315</v>
      </c>
      <c r="N783" s="57" t="s">
        <v>1558</v>
      </c>
      <c r="V783" s="57" t="s">
        <v>406</v>
      </c>
      <c r="W783" s="57" t="s">
        <v>410</v>
      </c>
      <c r="X783" s="57">
        <v>150</v>
      </c>
      <c r="AB783" s="166" t="s">
        <v>411</v>
      </c>
      <c r="AC783" s="209">
        <v>3820135</v>
      </c>
      <c r="AD783" s="210" t="s">
        <v>1559</v>
      </c>
      <c r="AE783" s="169">
        <v>0</v>
      </c>
      <c r="AF783" s="38">
        <v>0</v>
      </c>
      <c r="AG783" s="38">
        <v>344158.47</v>
      </c>
      <c r="AH783" s="170">
        <v>0</v>
      </c>
      <c r="AI783" s="171">
        <v>-154262.1</v>
      </c>
      <c r="AJ783" s="172">
        <v>-462786.30000000005</v>
      </c>
      <c r="AK783" s="151">
        <v>-289420.44999999995</v>
      </c>
      <c r="AL783" s="172">
        <v>-347304.53999999992</v>
      </c>
      <c r="AM783" s="211">
        <v>0</v>
      </c>
      <c r="AN783" s="171">
        <v>-289420.44999999995</v>
      </c>
      <c r="AO783" s="170">
        <v>-591297.99886749405</v>
      </c>
      <c r="AP783" s="170">
        <v>-464452.09233737492</v>
      </c>
      <c r="AQ783" s="170">
        <v>-494825.23577099113</v>
      </c>
      <c r="AR783" s="172">
        <v>32038.935770991084</v>
      </c>
      <c r="AS783" s="173">
        <v>6.9230519077576588E-2</v>
      </c>
      <c r="AT783" s="172">
        <v>494825.23577099113</v>
      </c>
      <c r="AU783" s="173">
        <v>0</v>
      </c>
      <c r="AV783" s="172">
        <v>838983.70577099104</v>
      </c>
      <c r="AW783" s="173">
        <v>2.4377831112829829</v>
      </c>
      <c r="AX783" s="172">
        <v>1665.7923373748781</v>
      </c>
      <c r="AY783" s="173">
        <v>3.5994849834035231E-3</v>
      </c>
      <c r="AZ783" s="172">
        <v>464452.09233737492</v>
      </c>
      <c r="BA783" s="173">
        <v>0</v>
      </c>
      <c r="BB783" s="172">
        <v>30373.143433616206</v>
      </c>
      <c r="BC783" s="173">
        <v>6.5395643457567543E-2</v>
      </c>
      <c r="BE783" s="169">
        <v>-45377.720819196104</v>
      </c>
      <c r="BF783" s="169">
        <v>-38357.594897803407</v>
      </c>
      <c r="BG783" s="169">
        <v>-40262.140414932503</v>
      </c>
      <c r="BH783" s="169">
        <v>-40262.140414898502</v>
      </c>
      <c r="BI783" s="169">
        <v>-38336.9498611706</v>
      </c>
      <c r="BJ783" s="169">
        <v>-41589.274821022889</v>
      </c>
      <c r="BK783" s="169">
        <v>-43473.175301776297</v>
      </c>
      <c r="BL783" s="169">
        <v>-41589.274820987797</v>
      </c>
      <c r="BM783" s="169">
        <v>-41578.952302703699</v>
      </c>
      <c r="BN783" s="169">
        <v>-43483.497820060402</v>
      </c>
      <c r="BO783" s="169">
        <v>-41589.274820987797</v>
      </c>
      <c r="BP783" s="169">
        <v>-38925.239475451199</v>
      </c>
      <c r="BQ783" s="174">
        <v>-494825.23577099107</v>
      </c>
    </row>
    <row r="784" spans="11:69" x14ac:dyDescent="0.25">
      <c r="K784" s="165" t="s">
        <v>315</v>
      </c>
      <c r="N784" s="57" t="s">
        <v>1560</v>
      </c>
      <c r="V784" s="57" t="s">
        <v>406</v>
      </c>
      <c r="W784" s="57" t="s">
        <v>410</v>
      </c>
      <c r="X784" s="57">
        <v>150</v>
      </c>
      <c r="AB784" s="166" t="s">
        <v>411</v>
      </c>
      <c r="AC784" s="209">
        <v>3820140</v>
      </c>
      <c r="AD784" s="210" t="s">
        <v>1561</v>
      </c>
      <c r="AE784" s="169">
        <v>0</v>
      </c>
      <c r="AF784" s="38">
        <v>150451.20000000001</v>
      </c>
      <c r="AG784" s="38">
        <v>552720.19000000006</v>
      </c>
      <c r="AH784" s="170">
        <v>181763.37324989159</v>
      </c>
      <c r="AI784" s="171">
        <v>232551.03000000003</v>
      </c>
      <c r="AJ784" s="172">
        <v>697653.09000000008</v>
      </c>
      <c r="AK784" s="151">
        <v>457584.07000000007</v>
      </c>
      <c r="AL784" s="172">
        <v>549100.88400000008</v>
      </c>
      <c r="AM784" s="211">
        <v>151706.0936294467</v>
      </c>
      <c r="AN784" s="171">
        <v>487641.34962044493</v>
      </c>
      <c r="AO784" s="170">
        <v>428262.008783695</v>
      </c>
      <c r="AP784" s="170">
        <v>700164.28182108095</v>
      </c>
      <c r="AQ784" s="170">
        <v>745951.9755587813</v>
      </c>
      <c r="AR784" s="172">
        <v>-48298.885558781214</v>
      </c>
      <c r="AS784" s="173">
        <v>-6.9230519080451872E-2</v>
      </c>
      <c r="AT784" s="172">
        <v>-564188.60230888973</v>
      </c>
      <c r="AU784" s="173">
        <v>-3.1039729964365979</v>
      </c>
      <c r="AV784" s="172">
        <v>-193231.78555878124</v>
      </c>
      <c r="AW784" s="173">
        <v>-0.34960146029545475</v>
      </c>
      <c r="AX784" s="172">
        <v>-2511.1918210808653</v>
      </c>
      <c r="AY784" s="173">
        <v>-3.5994849834046676E-3</v>
      </c>
      <c r="AZ784" s="172">
        <v>-518400.90857118939</v>
      </c>
      <c r="BA784" s="173">
        <v>-2.8520647438605926</v>
      </c>
      <c r="BB784" s="172">
        <v>-45787.693737700349</v>
      </c>
      <c r="BC784" s="173">
        <v>-6.5395643460431294E-2</v>
      </c>
      <c r="BE784" s="169">
        <v>68407.183070607905</v>
      </c>
      <c r="BF784" s="169">
        <v>57824.301638619298</v>
      </c>
      <c r="BG784" s="169">
        <v>60695.415293173799</v>
      </c>
      <c r="BH784" s="169">
        <v>60695.415293207698</v>
      </c>
      <c r="BI784" s="169">
        <v>57793.179123702401</v>
      </c>
      <c r="BJ784" s="169">
        <v>62696.078275927597</v>
      </c>
      <c r="BK784" s="169">
        <v>65536.069415890699</v>
      </c>
      <c r="BL784" s="169">
        <v>62696.078275962602</v>
      </c>
      <c r="BM784" s="169">
        <v>62680.517018471903</v>
      </c>
      <c r="BN784" s="169">
        <v>65551.6306733815</v>
      </c>
      <c r="BO784" s="169">
        <v>62696.078275962602</v>
      </c>
      <c r="BP784" s="169">
        <v>58680.029203873302</v>
      </c>
      <c r="BQ784" s="174">
        <v>745951.9755587813</v>
      </c>
    </row>
    <row r="785" spans="11:69" x14ac:dyDescent="0.25">
      <c r="K785" s="165" t="s">
        <v>315</v>
      </c>
      <c r="N785" s="57" t="s">
        <v>1562</v>
      </c>
      <c r="V785" s="57" t="s">
        <v>406</v>
      </c>
      <c r="W785" s="57" t="s">
        <v>410</v>
      </c>
      <c r="X785" s="57">
        <v>150</v>
      </c>
      <c r="AB785" s="166" t="s">
        <v>411</v>
      </c>
      <c r="AC785" s="209">
        <v>3820147</v>
      </c>
      <c r="AD785" s="210" t="s">
        <v>1563</v>
      </c>
      <c r="AE785" s="169">
        <v>0</v>
      </c>
      <c r="AF785" s="38">
        <v>1135.1099999999999</v>
      </c>
      <c r="AG785" s="38">
        <v>1016599.79</v>
      </c>
      <c r="AH785" s="170">
        <v>8584.0829850040263</v>
      </c>
      <c r="AI785" s="171">
        <v>-665755.94000000006</v>
      </c>
      <c r="AJ785" s="172">
        <v>-1997267.8200000003</v>
      </c>
      <c r="AK785" s="151">
        <v>-966700.38000000012</v>
      </c>
      <c r="AL785" s="172">
        <v>-1160040.4560000002</v>
      </c>
      <c r="AM785" s="211">
        <v>7164.5770748567302</v>
      </c>
      <c r="AN785" s="171">
        <v>-965280.87408985279</v>
      </c>
      <c r="AO785" s="170">
        <v>-1604518.5257142901</v>
      </c>
      <c r="AP785" s="170">
        <v>-2004456.9555259303</v>
      </c>
      <c r="AQ785" s="170">
        <v>-2135539.7079181876</v>
      </c>
      <c r="AR785" s="172">
        <v>138271.88791818731</v>
      </c>
      <c r="AS785" s="173">
        <v>6.9230519078902139E-2</v>
      </c>
      <c r="AT785" s="172">
        <v>2144123.7909031915</v>
      </c>
      <c r="AU785" s="173">
        <v>249.77901479387734</v>
      </c>
      <c r="AV785" s="172">
        <v>3152139.4979181876</v>
      </c>
      <c r="AW785" s="173">
        <v>3.1006690429457864</v>
      </c>
      <c r="AX785" s="172">
        <v>7189.1355259299744</v>
      </c>
      <c r="AY785" s="173">
        <v>3.5994849834059678E-3</v>
      </c>
      <c r="AZ785" s="172">
        <v>2013041.0385109342</v>
      </c>
      <c r="BA785" s="173">
        <v>234.50857150701111</v>
      </c>
      <c r="BB785" s="172">
        <v>131082.75239225733</v>
      </c>
      <c r="BC785" s="173">
        <v>6.5395643458885738E-2</v>
      </c>
      <c r="BE785" s="169">
        <v>-195838.68739658801</v>
      </c>
      <c r="BF785" s="169">
        <v>-165541.611629338</v>
      </c>
      <c r="BG785" s="169">
        <v>-173761.145079415</v>
      </c>
      <c r="BH785" s="169">
        <v>-173761.14507938101</v>
      </c>
      <c r="BI785" s="169">
        <v>-165452.51290880499</v>
      </c>
      <c r="BJ785" s="169">
        <v>-179488.71921505101</v>
      </c>
      <c r="BK785" s="169">
        <v>-187619.15394562203</v>
      </c>
      <c r="BL785" s="169">
        <v>-179488.719215016</v>
      </c>
      <c r="BM785" s="169">
        <v>-179444.16985478101</v>
      </c>
      <c r="BN785" s="169">
        <v>-187663.703305856</v>
      </c>
      <c r="BO785" s="169">
        <v>-179488.719215016</v>
      </c>
      <c r="BP785" s="169">
        <v>-167991.42107331799</v>
      </c>
      <c r="BQ785" s="174">
        <v>-2135539.7079181876</v>
      </c>
    </row>
    <row r="786" spans="11:69" x14ac:dyDescent="0.25">
      <c r="K786" s="165" t="s">
        <v>315</v>
      </c>
      <c r="N786" s="57" t="s">
        <v>1564</v>
      </c>
      <c r="V786" s="57" t="s">
        <v>406</v>
      </c>
      <c r="W786" s="57" t="s">
        <v>410</v>
      </c>
      <c r="X786" s="57">
        <v>150</v>
      </c>
      <c r="AB786" s="166" t="s">
        <v>411</v>
      </c>
      <c r="AC786" s="209">
        <v>3820150</v>
      </c>
      <c r="AD786" s="210" t="s">
        <v>1565</v>
      </c>
      <c r="AE786" s="169">
        <v>0</v>
      </c>
      <c r="AF786" s="38">
        <v>440110.07999999996</v>
      </c>
      <c r="AG786" s="38">
        <v>3399072.86</v>
      </c>
      <c r="AH786" s="170">
        <v>920913.05510264321</v>
      </c>
      <c r="AI786" s="171">
        <v>664332.34000000008</v>
      </c>
      <c r="AJ786" s="172">
        <v>1992997.0200000003</v>
      </c>
      <c r="AK786" s="151">
        <v>2298616.1799999997</v>
      </c>
      <c r="AL786" s="172">
        <v>2758339.4159999993</v>
      </c>
      <c r="AM786" s="211">
        <v>768358.48753907706</v>
      </c>
      <c r="AN786" s="171">
        <v>2451170.7475635661</v>
      </c>
      <c r="AO786" s="170">
        <v>4079390.4185457206</v>
      </c>
      <c r="AP786" s="170">
        <v>2000170.7828454601</v>
      </c>
      <c r="AQ786" s="170">
        <v>2130973.2382189091</v>
      </c>
      <c r="AR786" s="172">
        <v>-137976.21821890888</v>
      </c>
      <c r="AS786" s="173">
        <v>-6.9230519079706829E-2</v>
      </c>
      <c r="AT786" s="172">
        <v>-1210060.183116266</v>
      </c>
      <c r="AU786" s="173">
        <v>-1.3139787479518303</v>
      </c>
      <c r="AV786" s="172">
        <v>1268099.6217810907</v>
      </c>
      <c r="AW786" s="173">
        <v>0.37307220939685615</v>
      </c>
      <c r="AX786" s="172">
        <v>-7173.7628454598598</v>
      </c>
      <c r="AY786" s="173">
        <v>-3.5994849834044703E-3</v>
      </c>
      <c r="AZ786" s="172">
        <v>-1079257.7277428168</v>
      </c>
      <c r="BA786" s="173">
        <v>-1.1719431294439895</v>
      </c>
      <c r="BB786" s="172">
        <v>-130802.45537344902</v>
      </c>
      <c r="BC786" s="173">
        <v>-6.5395643459689137E-2</v>
      </c>
      <c r="BE786" s="169">
        <v>195419.92139147001</v>
      </c>
      <c r="BF786" s="169">
        <v>165187.630501787</v>
      </c>
      <c r="BG786" s="169">
        <v>173389.58794973299</v>
      </c>
      <c r="BH786" s="169">
        <v>173389.58794976701</v>
      </c>
      <c r="BI786" s="169">
        <v>165098.72230306003</v>
      </c>
      <c r="BJ786" s="169">
        <v>179104.91469265899</v>
      </c>
      <c r="BK786" s="169">
        <v>187217.96394285501</v>
      </c>
      <c r="BL786" s="169">
        <v>179104.91469269403</v>
      </c>
      <c r="BM786" s="169">
        <v>179060.46059329799</v>
      </c>
      <c r="BN786" s="169">
        <v>187262.41804225001</v>
      </c>
      <c r="BO786" s="169">
        <v>179104.91469269403</v>
      </c>
      <c r="BP786" s="169">
        <v>167632.201466642</v>
      </c>
      <c r="BQ786" s="174">
        <v>2130973.2382189091</v>
      </c>
    </row>
    <row r="787" spans="11:69" x14ac:dyDescent="0.25">
      <c r="K787" s="165" t="s">
        <v>315</v>
      </c>
      <c r="N787" s="57" t="s">
        <v>1566</v>
      </c>
      <c r="V787" s="57" t="s">
        <v>406</v>
      </c>
      <c r="W787" s="57" t="s">
        <v>410</v>
      </c>
      <c r="X787" s="57">
        <v>150</v>
      </c>
      <c r="AB787" s="166" t="s">
        <v>411</v>
      </c>
      <c r="AC787" s="209">
        <v>3820155</v>
      </c>
      <c r="AD787" s="210" t="s">
        <v>1567</v>
      </c>
      <c r="AE787" s="169">
        <v>0</v>
      </c>
      <c r="AF787" s="38">
        <v>2041.87</v>
      </c>
      <c r="AG787" s="38">
        <v>17575.099999999999</v>
      </c>
      <c r="AH787" s="170">
        <v>9596.21984270957</v>
      </c>
      <c r="AI787" s="171">
        <v>19365.91</v>
      </c>
      <c r="AJ787" s="172">
        <v>58097.729999999996</v>
      </c>
      <c r="AK787" s="151">
        <v>76288.799999999988</v>
      </c>
      <c r="AL787" s="172">
        <v>91546.559999999998</v>
      </c>
      <c r="AM787" s="211">
        <v>8009.3420357812638</v>
      </c>
      <c r="AN787" s="171">
        <v>77875.677806928288</v>
      </c>
      <c r="AO787" s="170">
        <v>167573.0525963156</v>
      </c>
      <c r="AP787" s="170">
        <v>58306.851906704898</v>
      </c>
      <c r="AQ787" s="170">
        <v>62119.86600603049</v>
      </c>
      <c r="AR787" s="172">
        <v>-4022.1360060304942</v>
      </c>
      <c r="AS787" s="173">
        <v>-6.9230519093095286E-2</v>
      </c>
      <c r="AT787" s="172">
        <v>-52523.646163320918</v>
      </c>
      <c r="AU787" s="173">
        <v>-5.4733683704864395</v>
      </c>
      <c r="AV787" s="172">
        <v>-44544.766006030492</v>
      </c>
      <c r="AW787" s="173">
        <v>-2.534538409797412</v>
      </c>
      <c r="AX787" s="172">
        <v>-209.12190670490236</v>
      </c>
      <c r="AY787" s="173">
        <v>-3.5994849834047279E-3</v>
      </c>
      <c r="AZ787" s="172">
        <v>-48710.632063995326</v>
      </c>
      <c r="BA787" s="173">
        <v>-5.0760229405333721</v>
      </c>
      <c r="BB787" s="172">
        <v>-3813.0140993255918</v>
      </c>
      <c r="BC787" s="173">
        <v>-6.53956434730293E-2</v>
      </c>
      <c r="BE787" s="169">
        <v>5696.6737610188102</v>
      </c>
      <c r="BF787" s="169">
        <v>4815.3741625927896</v>
      </c>
      <c r="BG787" s="169">
        <v>5054.4689050838097</v>
      </c>
      <c r="BH787" s="169">
        <v>5054.4689051177302</v>
      </c>
      <c r="BI787" s="169">
        <v>4812.78240538112</v>
      </c>
      <c r="BJ787" s="169">
        <v>5221.0760333312401</v>
      </c>
      <c r="BK787" s="169">
        <v>5457.5790186149798</v>
      </c>
      <c r="BL787" s="169">
        <v>5221.0760333662802</v>
      </c>
      <c r="BM787" s="169">
        <v>5219.7801547281197</v>
      </c>
      <c r="BN787" s="169">
        <v>5458.8748972531303</v>
      </c>
      <c r="BO787" s="169">
        <v>5221.0760333662802</v>
      </c>
      <c r="BP787" s="169">
        <v>4886.6356961762003</v>
      </c>
      <c r="BQ787" s="174">
        <v>62119.86600603049</v>
      </c>
    </row>
    <row r="788" spans="11:69" x14ac:dyDescent="0.25">
      <c r="K788" s="165" t="s">
        <v>315</v>
      </c>
      <c r="N788" s="57" t="s">
        <v>1568</v>
      </c>
      <c r="V788" s="57" t="s">
        <v>406</v>
      </c>
      <c r="W788" s="57" t="s">
        <v>410</v>
      </c>
      <c r="X788" s="57">
        <v>150</v>
      </c>
      <c r="AB788" s="166" t="s">
        <v>411</v>
      </c>
      <c r="AC788" s="209">
        <v>3820160</v>
      </c>
      <c r="AD788" s="210" t="s">
        <v>1569</v>
      </c>
      <c r="AE788" s="169">
        <v>0</v>
      </c>
      <c r="AF788" s="38">
        <v>8848.7200000000012</v>
      </c>
      <c r="AG788" s="38">
        <v>63280.37</v>
      </c>
      <c r="AH788" s="170">
        <v>24007.054737727667</v>
      </c>
      <c r="AI788" s="171">
        <v>10173.049999999999</v>
      </c>
      <c r="AJ788" s="172">
        <v>30519.149999999998</v>
      </c>
      <c r="AK788" s="151">
        <v>58779.820000000058</v>
      </c>
      <c r="AL788" s="172">
        <v>70535.784000000072</v>
      </c>
      <c r="AM788" s="211">
        <v>20037.13085139374</v>
      </c>
      <c r="AN788" s="171">
        <v>62749.743886333985</v>
      </c>
      <c r="AO788" s="170">
        <v>33379.0799999999</v>
      </c>
      <c r="AP788" s="170">
        <v>30629.003222131301</v>
      </c>
      <c r="AQ788" s="170">
        <v>32632.006597161071</v>
      </c>
      <c r="AR788" s="172">
        <v>-2112.8565971610733</v>
      </c>
      <c r="AS788" s="173">
        <v>-6.9230519105580382E-2</v>
      </c>
      <c r="AT788" s="172">
        <v>-8624.951859433404</v>
      </c>
      <c r="AU788" s="173">
        <v>-0.35926738842641465</v>
      </c>
      <c r="AV788" s="172">
        <v>30648.363402838932</v>
      </c>
      <c r="AW788" s="173">
        <v>0.48432655186496115</v>
      </c>
      <c r="AX788" s="172">
        <v>-109.85322213130348</v>
      </c>
      <c r="AY788" s="173">
        <v>-3.5994849834056156E-3</v>
      </c>
      <c r="AZ788" s="172">
        <v>-6621.9484844036342</v>
      </c>
      <c r="BA788" s="173">
        <v>-0.2758334396595965</v>
      </c>
      <c r="BB788" s="172">
        <v>-2003.0033750297698</v>
      </c>
      <c r="BC788" s="173">
        <v>-6.5395643485468669E-2</v>
      </c>
      <c r="BE788" s="169">
        <v>2992.5031668810202</v>
      </c>
      <c r="BF788" s="169">
        <v>2529.55023155457</v>
      </c>
      <c r="BG788" s="169">
        <v>2655.1483970989898</v>
      </c>
      <c r="BH788" s="169">
        <v>2655.1483971329103</v>
      </c>
      <c r="BI788" s="169">
        <v>2528.1887631232798</v>
      </c>
      <c r="BJ788" s="169">
        <v>2742.6683043309099</v>
      </c>
      <c r="BK788" s="169">
        <v>2866.9050014345698</v>
      </c>
      <c r="BL788" s="169">
        <v>2742.66830436595</v>
      </c>
      <c r="BM788" s="169">
        <v>2741.9875701179794</v>
      </c>
      <c r="BN788" s="169">
        <v>2867.58573568254</v>
      </c>
      <c r="BO788" s="169">
        <v>2742.66830436595</v>
      </c>
      <c r="BP788" s="169">
        <v>2566.9844210724</v>
      </c>
      <c r="BQ788" s="174">
        <v>32632.006597161071</v>
      </c>
    </row>
    <row r="789" spans="11:69" x14ac:dyDescent="0.25">
      <c r="K789" s="165" t="s">
        <v>315</v>
      </c>
      <c r="N789" s="57" t="s">
        <v>1570</v>
      </c>
      <c r="V789" s="57" t="s">
        <v>406</v>
      </c>
      <c r="W789" s="57" t="s">
        <v>410</v>
      </c>
      <c r="X789" s="57">
        <v>150</v>
      </c>
      <c r="AB789" s="166" t="s">
        <v>411</v>
      </c>
      <c r="AC789" s="209">
        <v>3820165</v>
      </c>
      <c r="AD789" s="210" t="s">
        <v>1571</v>
      </c>
      <c r="AE789" s="169">
        <v>0</v>
      </c>
      <c r="AF789" s="38">
        <v>440</v>
      </c>
      <c r="AG789" s="38">
        <v>7208</v>
      </c>
      <c r="AH789" s="170">
        <v>1334.2871470096675</v>
      </c>
      <c r="AI789" s="171">
        <v>15462.43</v>
      </c>
      <c r="AJ789" s="172">
        <v>46387.29</v>
      </c>
      <c r="AK789" s="151">
        <v>955.62999999999954</v>
      </c>
      <c r="AL789" s="172">
        <v>1146.7559999999994</v>
      </c>
      <c r="AM789" s="211">
        <v>1113.6429040789099</v>
      </c>
      <c r="AN789" s="171">
        <v>1176.2742429307573</v>
      </c>
      <c r="AO789" s="170">
        <v>12564.102857142898</v>
      </c>
      <c r="AP789" s="170">
        <v>46554.260353775797</v>
      </c>
      <c r="AQ789" s="170">
        <v>49598.706166184798</v>
      </c>
      <c r="AR789" s="172">
        <v>-3211.4161661847975</v>
      </c>
      <c r="AS789" s="173">
        <v>-6.9230519096605936E-2</v>
      </c>
      <c r="AT789" s="172">
        <v>-48264.419019175133</v>
      </c>
      <c r="AU789" s="173">
        <v>-36.172437939871301</v>
      </c>
      <c r="AV789" s="172">
        <v>-42390.706166184798</v>
      </c>
      <c r="AW789" s="173">
        <v>-5.8810635635661486</v>
      </c>
      <c r="AX789" s="172">
        <v>-166.97035377579596</v>
      </c>
      <c r="AY789" s="173">
        <v>-3.5994849834037721E-3</v>
      </c>
      <c r="AZ789" s="172">
        <v>-45219.973206766132</v>
      </c>
      <c r="BA789" s="173">
        <v>-33.890735819580293</v>
      </c>
      <c r="BB789" s="172">
        <v>-3044.4458124090015</v>
      </c>
      <c r="BC789" s="173">
        <v>-6.5395643476528376E-2</v>
      </c>
      <c r="BE789" s="169">
        <v>4548.4265527719699</v>
      </c>
      <c r="BF789" s="169">
        <v>3844.7656687912599</v>
      </c>
      <c r="BG789" s="169">
        <v>4035.6673986420901</v>
      </c>
      <c r="BH789" s="169">
        <v>4035.6673986760102</v>
      </c>
      <c r="BI789" s="169">
        <v>3842.6963178436299</v>
      </c>
      <c r="BJ789" s="169">
        <v>4168.6924441111996</v>
      </c>
      <c r="BK789" s="169">
        <v>4357.5248230129</v>
      </c>
      <c r="BL789" s="169">
        <v>4168.6924441462297</v>
      </c>
      <c r="BM789" s="169">
        <v>4167.6577686400997</v>
      </c>
      <c r="BN789" s="169">
        <v>4358.5594985190401</v>
      </c>
      <c r="BO789" s="169">
        <v>4168.6924441462297</v>
      </c>
      <c r="BP789" s="169">
        <v>3901.6634068841399</v>
      </c>
      <c r="BQ789" s="174">
        <v>49598.706166184798</v>
      </c>
    </row>
    <row r="790" spans="11:69" x14ac:dyDescent="0.25">
      <c r="K790" s="165" t="s">
        <v>315</v>
      </c>
      <c r="N790" s="57" t="s">
        <v>1572</v>
      </c>
      <c r="V790" s="57" t="s">
        <v>406</v>
      </c>
      <c r="W790" s="57" t="s">
        <v>410</v>
      </c>
      <c r="X790" s="57">
        <v>150</v>
      </c>
      <c r="AB790" s="166" t="s">
        <v>411</v>
      </c>
      <c r="AC790" s="209">
        <v>3820170</v>
      </c>
      <c r="AD790" s="210" t="s">
        <v>1573</v>
      </c>
      <c r="AE790" s="169">
        <v>0</v>
      </c>
      <c r="AF790" s="38">
        <v>73655.970000000016</v>
      </c>
      <c r="AG790" s="38">
        <v>241002.18000000002</v>
      </c>
      <c r="AH790" s="170">
        <v>130646.53913154292</v>
      </c>
      <c r="AI790" s="171">
        <v>-12437.969999999998</v>
      </c>
      <c r="AJ790" s="172">
        <v>-37313.909999999989</v>
      </c>
      <c r="AK790" s="151">
        <v>88882.299999999988</v>
      </c>
      <c r="AL790" s="172">
        <v>106658.76</v>
      </c>
      <c r="AM790" s="211">
        <v>109042.18899261401</v>
      </c>
      <c r="AN790" s="171">
        <v>110486.65013892889</v>
      </c>
      <c r="AO790" s="170">
        <v>114140.317574877</v>
      </c>
      <c r="AP790" s="170">
        <v>-37448.220858717097</v>
      </c>
      <c r="AQ790" s="170">
        <v>-39897.17135737904</v>
      </c>
      <c r="AR790" s="172">
        <v>2583.2613573790513</v>
      </c>
      <c r="AS790" s="173">
        <v>6.9230519057880885E-2</v>
      </c>
      <c r="AT790" s="172">
        <v>170543.71048892196</v>
      </c>
      <c r="AU790" s="173">
        <v>1.3053825353705553</v>
      </c>
      <c r="AV790" s="172">
        <v>280899.35135737906</v>
      </c>
      <c r="AW790" s="173">
        <v>1.1655469313903262</v>
      </c>
      <c r="AX790" s="172">
        <v>134.3108587171082</v>
      </c>
      <c r="AY790" s="173">
        <v>3.5994849834045332E-3</v>
      </c>
      <c r="AZ790" s="172">
        <v>168094.75999026</v>
      </c>
      <c r="BA790" s="173">
        <v>1.2866376798623953</v>
      </c>
      <c r="BB790" s="172">
        <v>2448.9504986619431</v>
      </c>
      <c r="BC790" s="173">
        <v>6.5395643437941409E-2</v>
      </c>
      <c r="BE790" s="169">
        <v>-3658.75176221232</v>
      </c>
      <c r="BF790" s="169">
        <v>-3092.72734269184</v>
      </c>
      <c r="BG790" s="169">
        <v>-3246.28858687098</v>
      </c>
      <c r="BH790" s="169">
        <v>-3246.2885868370499</v>
      </c>
      <c r="BI790" s="169">
        <v>-3091.0627578362501</v>
      </c>
      <c r="BJ790" s="169">
        <v>-3353.29385854161</v>
      </c>
      <c r="BK790" s="169">
        <v>-3505.1905179087098</v>
      </c>
      <c r="BL790" s="169">
        <v>-3353.2938585065599</v>
      </c>
      <c r="BM790" s="169">
        <v>-3352.4615661111006</v>
      </c>
      <c r="BN790" s="169">
        <v>-3506.02281030417</v>
      </c>
      <c r="BO790" s="169">
        <v>-3353.2938585065599</v>
      </c>
      <c r="BP790" s="169">
        <v>-3138.4958510519</v>
      </c>
      <c r="BQ790" s="174">
        <v>-39897.171357379048</v>
      </c>
    </row>
    <row r="791" spans="11:69" x14ac:dyDescent="0.25">
      <c r="K791" s="165" t="s">
        <v>315</v>
      </c>
      <c r="N791" s="57" t="s">
        <v>1574</v>
      </c>
      <c r="V791" s="57" t="s">
        <v>406</v>
      </c>
      <c r="W791" s="57" t="s">
        <v>410</v>
      </c>
      <c r="X791" s="57">
        <v>150</v>
      </c>
      <c r="AB791" s="166" t="s">
        <v>411</v>
      </c>
      <c r="AC791" s="209">
        <v>3830090</v>
      </c>
      <c r="AD791" s="210" t="s">
        <v>1575</v>
      </c>
      <c r="AE791" s="169">
        <v>152617.28999999998</v>
      </c>
      <c r="AF791" s="38">
        <v>145105.5</v>
      </c>
      <c r="AG791" s="38">
        <v>68352.100000000006</v>
      </c>
      <c r="AH791" s="170">
        <v>89585.004249304082</v>
      </c>
      <c r="AI791" s="171">
        <v>125320.34</v>
      </c>
      <c r="AJ791" s="172">
        <v>375961.02</v>
      </c>
      <c r="AK791" s="151">
        <v>228702.51</v>
      </c>
      <c r="AL791" s="172">
        <v>274443.01199999999</v>
      </c>
      <c r="AM791" s="211">
        <v>74926.155775097475</v>
      </c>
      <c r="AN791" s="171">
        <v>243361.35847420662</v>
      </c>
      <c r="AO791" s="170">
        <v>278754.41142857174</v>
      </c>
      <c r="AP791" s="170">
        <v>297238.45267613436</v>
      </c>
      <c r="AQ791" s="170">
        <v>316683.30978675099</v>
      </c>
      <c r="AR791" s="172">
        <v>59277.710213249025</v>
      </c>
      <c r="AS791" s="173">
        <v>0.15766983027455619</v>
      </c>
      <c r="AT791" s="172">
        <v>-227098.30553744693</v>
      </c>
      <c r="AU791" s="173">
        <v>-2.5350035694083375</v>
      </c>
      <c r="AV791" s="172">
        <v>-248331.20978675099</v>
      </c>
      <c r="AW791" s="173">
        <v>-3.6331174870523504</v>
      </c>
      <c r="AX791" s="172">
        <v>78722.56732386566</v>
      </c>
      <c r="AY791" s="173">
        <v>0.20939023764715198</v>
      </c>
      <c r="AZ791" s="172">
        <v>-207653.44842683029</v>
      </c>
      <c r="BA791" s="173">
        <v>-2.3179487478613745</v>
      </c>
      <c r="BB791" s="172">
        <v>-19444.857110616635</v>
      </c>
      <c r="BC791" s="173">
        <v>-6.5418376847101264E-2</v>
      </c>
      <c r="BE791" s="169">
        <v>27975.552350546634</v>
      </c>
      <c r="BF791" s="169">
        <v>26383.106095081439</v>
      </c>
      <c r="BG791" s="169">
        <v>26615.4578570761</v>
      </c>
      <c r="BH791" s="169">
        <v>24631.826698890371</v>
      </c>
      <c r="BI791" s="169">
        <v>24363.435748270167</v>
      </c>
      <c r="BJ791" s="169">
        <v>28983.124687728523</v>
      </c>
      <c r="BK791" s="169">
        <v>25870.520744328282</v>
      </c>
      <c r="BL791" s="169">
        <v>26514.655637854808</v>
      </c>
      <c r="BM791" s="169">
        <v>27108.313180270288</v>
      </c>
      <c r="BN791" s="169">
        <v>23821.798689449082</v>
      </c>
      <c r="BO791" s="169">
        <v>27556.848338241223</v>
      </c>
      <c r="BP791" s="169">
        <v>26858.669759014047</v>
      </c>
      <c r="BQ791" s="174">
        <v>316683.30978675094</v>
      </c>
    </row>
    <row r="792" spans="11:69" x14ac:dyDescent="0.25">
      <c r="K792" s="165" t="s">
        <v>315</v>
      </c>
      <c r="N792" s="57" t="s">
        <v>1576</v>
      </c>
      <c r="V792" s="57" t="s">
        <v>406</v>
      </c>
      <c r="W792" s="57" t="s">
        <v>410</v>
      </c>
      <c r="X792" s="57">
        <v>150</v>
      </c>
      <c r="AB792" s="166" t="s">
        <v>411</v>
      </c>
      <c r="AC792" s="209">
        <v>3830105</v>
      </c>
      <c r="AD792" s="210" t="s">
        <v>1577</v>
      </c>
      <c r="AE792" s="169">
        <v>72961.25</v>
      </c>
      <c r="AF792" s="38">
        <v>47996.89</v>
      </c>
      <c r="AG792" s="38">
        <v>-48861.990000000005</v>
      </c>
      <c r="AH792" s="170">
        <v>48374.232543510821</v>
      </c>
      <c r="AI792" s="171">
        <v>98615.59</v>
      </c>
      <c r="AJ792" s="172">
        <v>295846.77</v>
      </c>
      <c r="AK792" s="151">
        <v>124695.38</v>
      </c>
      <c r="AL792" s="172">
        <v>149634.45600000001</v>
      </c>
      <c r="AM792" s="211">
        <v>40405.883692407602</v>
      </c>
      <c r="AN792" s="171">
        <v>132663.72885110322</v>
      </c>
      <c r="AO792" s="170">
        <v>180229.6971428571</v>
      </c>
      <c r="AP792" s="170">
        <v>201795.96429950339</v>
      </c>
      <c r="AQ792" s="170">
        <v>215002.3192052271</v>
      </c>
      <c r="AR792" s="172">
        <v>80844.450794772914</v>
      </c>
      <c r="AS792" s="173">
        <v>0.27326460516967249</v>
      </c>
      <c r="AT792" s="172">
        <v>-166628.08666171628</v>
      </c>
      <c r="AU792" s="173">
        <v>-3.4445628984778316</v>
      </c>
      <c r="AV792" s="172">
        <v>-263864.30920522712</v>
      </c>
      <c r="AW792" s="173">
        <v>-5.4001957187013279</v>
      </c>
      <c r="AX792" s="172">
        <v>94050.805700496625</v>
      </c>
      <c r="AY792" s="173">
        <v>0.31790377735236597</v>
      </c>
      <c r="AZ792" s="172">
        <v>-153421.73175599257</v>
      </c>
      <c r="BA792" s="173">
        <v>-3.1715589827289858</v>
      </c>
      <c r="BB792" s="172">
        <v>-13206.354905723711</v>
      </c>
      <c r="BC792" s="173">
        <v>-6.5444098208639001E-2</v>
      </c>
      <c r="BE792" s="169">
        <v>19017.236750245287</v>
      </c>
      <c r="BF792" s="169">
        <v>17911.457531720942</v>
      </c>
      <c r="BG792" s="169">
        <v>18072.800339316134</v>
      </c>
      <c r="BH792" s="169">
        <v>16695.386122408385</v>
      </c>
      <c r="BI792" s="169">
        <v>16509.353273033921</v>
      </c>
      <c r="BJ792" s="169">
        <v>19717.285882005759</v>
      </c>
      <c r="BK792" s="169">
        <v>17556.236381021085</v>
      </c>
      <c r="BL792" s="169">
        <v>18003.535651979317</v>
      </c>
      <c r="BM792" s="169">
        <v>18415.782509881225</v>
      </c>
      <c r="BN792" s="169">
        <v>16133.565616320815</v>
      </c>
      <c r="BO792" s="169">
        <v>18727.2536802461</v>
      </c>
      <c r="BP792" s="169">
        <v>18242.425467048168</v>
      </c>
      <c r="BQ792" s="174">
        <v>215002.31920522713</v>
      </c>
    </row>
    <row r="793" spans="11:69" x14ac:dyDescent="0.25">
      <c r="K793" s="165" t="s">
        <v>315</v>
      </c>
      <c r="N793" s="57" t="s">
        <v>1578</v>
      </c>
      <c r="V793" s="57" t="s">
        <v>406</v>
      </c>
      <c r="W793" s="57" t="s">
        <v>410</v>
      </c>
      <c r="X793" s="57">
        <v>150</v>
      </c>
      <c r="AB793" s="166" t="s">
        <v>411</v>
      </c>
      <c r="AC793" s="209">
        <v>3830107</v>
      </c>
      <c r="AD793" s="210" t="s">
        <v>1579</v>
      </c>
      <c r="AE793" s="169">
        <v>5368.29</v>
      </c>
      <c r="AF793" s="38">
        <v>4100.88</v>
      </c>
      <c r="AG793" s="38">
        <v>-11736.19</v>
      </c>
      <c r="AH793" s="170">
        <v>1018.995484928543</v>
      </c>
      <c r="AI793" s="171">
        <v>13968.32</v>
      </c>
      <c r="AJ793" s="172">
        <v>41904.959999999999</v>
      </c>
      <c r="AK793" s="151">
        <v>14933.8</v>
      </c>
      <c r="AL793" s="172">
        <v>17920.559999999998</v>
      </c>
      <c r="AM793" s="211">
        <v>853.20533566615666</v>
      </c>
      <c r="AN793" s="171">
        <v>15099.590149262385</v>
      </c>
      <c r="AO793" s="170">
        <v>24438.154285714278</v>
      </c>
      <c r="AP793" s="170">
        <v>27403.910059462407</v>
      </c>
      <c r="AQ793" s="170">
        <v>29202.179072807361</v>
      </c>
      <c r="AR793" s="172">
        <v>12702.780927192638</v>
      </c>
      <c r="AS793" s="173">
        <v>0.30313311186056824</v>
      </c>
      <c r="AT793" s="172">
        <v>-28183.183587878819</v>
      </c>
      <c r="AU793" s="173">
        <v>-27.657810073471683</v>
      </c>
      <c r="AV793" s="172">
        <v>-40938.369072807363</v>
      </c>
      <c r="AW793" s="173">
        <v>-3.4882162842291544</v>
      </c>
      <c r="AX793" s="172">
        <v>14501.049940537592</v>
      </c>
      <c r="AY793" s="173">
        <v>0.34604614681740758</v>
      </c>
      <c r="AZ793" s="172">
        <v>-26384.914574533865</v>
      </c>
      <c r="BA793" s="173">
        <v>-25.893063281221611</v>
      </c>
      <c r="BB793" s="172">
        <v>-1798.2690133449541</v>
      </c>
      <c r="BC793" s="173">
        <v>-6.5620891669947029E-2</v>
      </c>
      <c r="BE793" s="169">
        <v>2582.6564329831558</v>
      </c>
      <c r="BF793" s="169">
        <v>2432.3770652176272</v>
      </c>
      <c r="BG793" s="169">
        <v>2454.3041323145098</v>
      </c>
      <c r="BH793" s="169">
        <v>2267.108592554408</v>
      </c>
      <c r="BI793" s="169">
        <v>2242.1454223986907</v>
      </c>
      <c r="BJ793" s="169">
        <v>2678.1771201449001</v>
      </c>
      <c r="BK793" s="169">
        <v>2384.7804862948838</v>
      </c>
      <c r="BL793" s="169">
        <v>2445.5873903939296</v>
      </c>
      <c r="BM793" s="169">
        <v>2501.6291878685188</v>
      </c>
      <c r="BN793" s="169">
        <v>2191.3793109066096</v>
      </c>
      <c r="BO793" s="169">
        <v>2543.9713037977872</v>
      </c>
      <c r="BP793" s="169">
        <v>2478.0626279323415</v>
      </c>
      <c r="BQ793" s="174">
        <v>29202.179072807361</v>
      </c>
    </row>
    <row r="794" spans="11:69" x14ac:dyDescent="0.25">
      <c r="K794" s="165" t="s">
        <v>315</v>
      </c>
      <c r="N794" s="57" t="s">
        <v>1580</v>
      </c>
      <c r="V794" s="57" t="s">
        <v>406</v>
      </c>
      <c r="W794" s="57" t="s">
        <v>410</v>
      </c>
      <c r="X794" s="57">
        <v>150</v>
      </c>
      <c r="AB794" s="166" t="s">
        <v>411</v>
      </c>
      <c r="AC794" s="209">
        <v>3830109</v>
      </c>
      <c r="AD794" s="210" t="s">
        <v>1581</v>
      </c>
      <c r="AE794" s="169">
        <v>143.78</v>
      </c>
      <c r="AF794" s="38">
        <v>537</v>
      </c>
      <c r="AG794" s="38">
        <v>-7369.97</v>
      </c>
      <c r="AH794" s="170">
        <v>0</v>
      </c>
      <c r="AI794" s="171">
        <v>9680.1</v>
      </c>
      <c r="AJ794" s="172">
        <v>29040.300000000003</v>
      </c>
      <c r="AK794" s="151">
        <v>10513.5</v>
      </c>
      <c r="AL794" s="172">
        <v>12616.199999999999</v>
      </c>
      <c r="AM794" s="211">
        <v>0</v>
      </c>
      <c r="AN794" s="171">
        <v>10513.5</v>
      </c>
      <c r="AO794" s="170">
        <v>17396.434285714284</v>
      </c>
      <c r="AP794" s="170">
        <v>15953.205241583153</v>
      </c>
      <c r="AQ794" s="170">
        <v>17002.333944806825</v>
      </c>
      <c r="AR794" s="172">
        <v>12037.966055193177</v>
      </c>
      <c r="AS794" s="173">
        <v>0.41452622924670807</v>
      </c>
      <c r="AT794" s="172">
        <v>-17002.333944806825</v>
      </c>
      <c r="AU794" s="173">
        <v>0</v>
      </c>
      <c r="AV794" s="172">
        <v>-24372.303944806827</v>
      </c>
      <c r="AW794" s="173">
        <v>-3.3069746477674706</v>
      </c>
      <c r="AX794" s="172">
        <v>13087.09475841685</v>
      </c>
      <c r="AY794" s="173">
        <v>0.45065287749840216</v>
      </c>
      <c r="AZ794" s="172">
        <v>-15953.205241583153</v>
      </c>
      <c r="BA794" s="173">
        <v>0</v>
      </c>
      <c r="BB794" s="172">
        <v>-1049.1287032236723</v>
      </c>
      <c r="BC794" s="173">
        <v>-6.5762878828202156E-2</v>
      </c>
      <c r="BE794" s="169">
        <v>1503.4952328140523</v>
      </c>
      <c r="BF794" s="169">
        <v>1416.0099950034387</v>
      </c>
      <c r="BG794" s="169">
        <v>1428.7748522688273</v>
      </c>
      <c r="BH794" s="169">
        <v>1319.7988394225129</v>
      </c>
      <c r="BI794" s="169">
        <v>1305.4158632776634</v>
      </c>
      <c r="BJ794" s="169">
        <v>1559.2810618117026</v>
      </c>
      <c r="BK794" s="169">
        <v>1388.619259244527</v>
      </c>
      <c r="BL794" s="169">
        <v>1424.026139788557</v>
      </c>
      <c r="BM794" s="169">
        <v>1456.6583755199351</v>
      </c>
      <c r="BN794" s="169">
        <v>1276.0048708702461</v>
      </c>
      <c r="BO794" s="169">
        <v>1481.3135074149479</v>
      </c>
      <c r="BP794" s="169">
        <v>1442.9359473704164</v>
      </c>
      <c r="BQ794" s="174">
        <v>17002.333944806825</v>
      </c>
    </row>
    <row r="795" spans="11:69" x14ac:dyDescent="0.25">
      <c r="K795" s="165" t="s">
        <v>315</v>
      </c>
      <c r="N795" s="57" t="s">
        <v>1582</v>
      </c>
      <c r="V795" s="57" t="s">
        <v>406</v>
      </c>
      <c r="W795" s="57" t="s">
        <v>410</v>
      </c>
      <c r="X795" s="57">
        <v>150</v>
      </c>
      <c r="AB795" s="166" t="s">
        <v>411</v>
      </c>
      <c r="AC795" s="209">
        <v>3830110</v>
      </c>
      <c r="AD795" s="210" t="s">
        <v>1583</v>
      </c>
      <c r="AE795" s="169">
        <v>81648.31</v>
      </c>
      <c r="AF795" s="38">
        <v>126578.48</v>
      </c>
      <c r="AG795" s="38">
        <v>188899.79</v>
      </c>
      <c r="AH795" s="170">
        <v>82601.864070848489</v>
      </c>
      <c r="AI795" s="171">
        <v>-51175.78</v>
      </c>
      <c r="AJ795" s="172">
        <v>-153527.34</v>
      </c>
      <c r="AK795" s="151">
        <v>22841.769999999993</v>
      </c>
      <c r="AL795" s="172">
        <v>27410.123999999989</v>
      </c>
      <c r="AM795" s="211">
        <v>69006.400749299399</v>
      </c>
      <c r="AN795" s="171">
        <v>36437.23332154908</v>
      </c>
      <c r="AO795" s="170">
        <v>-23246.434285714211</v>
      </c>
      <c r="AP795" s="170">
        <v>49141.408610656115</v>
      </c>
      <c r="AQ795" s="170">
        <v>52360.990263606836</v>
      </c>
      <c r="AR795" s="172">
        <v>-205888.33026360683</v>
      </c>
      <c r="AS795" s="173">
        <v>-1.3410531978448061</v>
      </c>
      <c r="AT795" s="172">
        <v>30240.873807241653</v>
      </c>
      <c r="AU795" s="173">
        <v>0.36610401166375295</v>
      </c>
      <c r="AV795" s="172">
        <v>136538.79973639318</v>
      </c>
      <c r="AW795" s="173">
        <v>0.72281075450847865</v>
      </c>
      <c r="AX795" s="172">
        <v>-202668.74861065613</v>
      </c>
      <c r="AY795" s="173">
        <v>-1.3200824596495722</v>
      </c>
      <c r="AZ795" s="172">
        <v>33460.455460192374</v>
      </c>
      <c r="BA795" s="173">
        <v>0.40508111816330183</v>
      </c>
      <c r="BB795" s="172">
        <v>-3219.581652950721</v>
      </c>
      <c r="BC795" s="173">
        <v>-6.55166741038955E-2</v>
      </c>
      <c r="BE795" s="169">
        <v>4616.1434177899482</v>
      </c>
      <c r="BF795" s="169">
        <v>4361.8652912531315</v>
      </c>
      <c r="BG795" s="169">
        <v>4398.966681981241</v>
      </c>
      <c r="BH795" s="169">
        <v>4082.225057010397</v>
      </c>
      <c r="BI795" s="169">
        <v>4039.6903092526795</v>
      </c>
      <c r="BJ795" s="169">
        <v>4777.4132847780875</v>
      </c>
      <c r="BK795" s="169">
        <v>4280.6997247957415</v>
      </c>
      <c r="BL795" s="169">
        <v>4383.5709123306569</v>
      </c>
      <c r="BM795" s="169">
        <v>4478.3806439429081</v>
      </c>
      <c r="BN795" s="169">
        <v>3953.5097637605004</v>
      </c>
      <c r="BO795" s="169">
        <v>4550.0136897774782</v>
      </c>
      <c r="BP795" s="169">
        <v>4438.5114869340614</v>
      </c>
      <c r="BQ795" s="174">
        <v>52360.990263606836</v>
      </c>
    </row>
    <row r="796" spans="11:69" x14ac:dyDescent="0.25">
      <c r="K796" s="165" t="s">
        <v>315</v>
      </c>
      <c r="N796" s="57" t="s">
        <v>1584</v>
      </c>
      <c r="V796" s="57" t="s">
        <v>406</v>
      </c>
      <c r="W796" s="57" t="s">
        <v>410</v>
      </c>
      <c r="X796" s="57">
        <v>150</v>
      </c>
      <c r="AB796" s="166" t="s">
        <v>411</v>
      </c>
      <c r="AC796" s="209">
        <v>3830113</v>
      </c>
      <c r="AD796" s="210" t="s">
        <v>1585</v>
      </c>
      <c r="AE796" s="169">
        <v>116998.83</v>
      </c>
      <c r="AF796" s="38">
        <v>130316.04999999999</v>
      </c>
      <c r="AG796" s="38">
        <v>93341.33</v>
      </c>
      <c r="AH796" s="170">
        <v>125566.45087939731</v>
      </c>
      <c r="AI796" s="171">
        <v>98803.610000000015</v>
      </c>
      <c r="AJ796" s="172">
        <v>296410.83000000007</v>
      </c>
      <c r="AK796" s="151">
        <v>108086.86000000002</v>
      </c>
      <c r="AL796" s="172">
        <v>129704.23200000002</v>
      </c>
      <c r="AM796" s="211">
        <v>104848.50115849992</v>
      </c>
      <c r="AN796" s="171">
        <v>128804.80972089741</v>
      </c>
      <c r="AO796" s="170">
        <v>115545.15428571425</v>
      </c>
      <c r="AP796" s="170">
        <v>273285.97378175188</v>
      </c>
      <c r="AQ796" s="170">
        <v>291163.8755182036</v>
      </c>
      <c r="AR796" s="172">
        <v>5246.9544817964779</v>
      </c>
      <c r="AS796" s="173">
        <v>1.7701628789327559E-2</v>
      </c>
      <c r="AT796" s="172">
        <v>-165597.42463880629</v>
      </c>
      <c r="AU796" s="173">
        <v>-1.3188030997058082</v>
      </c>
      <c r="AV796" s="172">
        <v>-197822.54551820358</v>
      </c>
      <c r="AW796" s="173">
        <v>-2.1193456908981645</v>
      </c>
      <c r="AX796" s="172">
        <v>23124.856218248198</v>
      </c>
      <c r="AY796" s="173">
        <v>7.8016232464408239E-2</v>
      </c>
      <c r="AZ796" s="172">
        <v>-147719.52290235457</v>
      </c>
      <c r="BA796" s="173">
        <v>-1.1764250870181447</v>
      </c>
      <c r="BB796" s="172">
        <v>-17877.90173645172</v>
      </c>
      <c r="BC796" s="173">
        <v>-6.541829238089307E-2</v>
      </c>
      <c r="BE796" s="169">
        <v>25753.000205792981</v>
      </c>
      <c r="BF796" s="169">
        <v>24256.933726001971</v>
      </c>
      <c r="BG796" s="169">
        <v>24475.222840279803</v>
      </c>
      <c r="BH796" s="169">
        <v>22611.647178725732</v>
      </c>
      <c r="BI796" s="169">
        <v>22359.490205499449</v>
      </c>
      <c r="BJ796" s="169">
        <v>26699.577871938767</v>
      </c>
      <c r="BK796" s="169">
        <v>23775.349661298103</v>
      </c>
      <c r="BL796" s="169">
        <v>24380.49856908392</v>
      </c>
      <c r="BM796" s="169">
        <v>24938.225245595313</v>
      </c>
      <c r="BN796" s="169">
        <v>21850.625622394775</v>
      </c>
      <c r="BO796" s="169">
        <v>25359.613007192289</v>
      </c>
      <c r="BP796" s="169">
        <v>24703.691384400514</v>
      </c>
      <c r="BQ796" s="174">
        <v>291163.8755182036</v>
      </c>
    </row>
    <row r="797" spans="11:69" x14ac:dyDescent="0.25">
      <c r="K797" s="165" t="s">
        <v>315</v>
      </c>
      <c r="N797" s="57" t="s">
        <v>1586</v>
      </c>
      <c r="V797" s="57" t="s">
        <v>406</v>
      </c>
      <c r="W797" s="57" t="s">
        <v>410</v>
      </c>
      <c r="X797" s="57">
        <v>150</v>
      </c>
      <c r="AB797" s="166" t="s">
        <v>411</v>
      </c>
      <c r="AC797" s="209">
        <v>3830114</v>
      </c>
      <c r="AD797" s="210" t="s">
        <v>1587</v>
      </c>
      <c r="AE797" s="169">
        <v>83160.08</v>
      </c>
      <c r="AF797" s="38">
        <v>129386.84999999999</v>
      </c>
      <c r="AG797" s="38">
        <v>153150.06999999998</v>
      </c>
      <c r="AH797" s="170">
        <v>148402.16057516754</v>
      </c>
      <c r="AI797" s="171">
        <v>-5594.8000000000029</v>
      </c>
      <c r="AJ797" s="172">
        <v>-16784.400000000009</v>
      </c>
      <c r="AK797" s="151">
        <v>19767.57</v>
      </c>
      <c r="AL797" s="172">
        <v>23721.084000000003</v>
      </c>
      <c r="AM797" s="211">
        <v>124117.81570554487</v>
      </c>
      <c r="AN797" s="171">
        <v>44051.914869622669</v>
      </c>
      <c r="AO797" s="170">
        <v>-6975.2742857143621</v>
      </c>
      <c r="AP797" s="170">
        <v>94853.050516737218</v>
      </c>
      <c r="AQ797" s="170">
        <v>101062.73603658764</v>
      </c>
      <c r="AR797" s="172">
        <v>-117847.13603658765</v>
      </c>
      <c r="AS797" s="173">
        <v>-7.021230192118133</v>
      </c>
      <c r="AT797" s="172">
        <v>47339.4245385799</v>
      </c>
      <c r="AU797" s="173">
        <v>0.31899417336718555</v>
      </c>
      <c r="AV797" s="172">
        <v>52087.33396341234</v>
      </c>
      <c r="AW797" s="173">
        <v>0.3401064979167972</v>
      </c>
      <c r="AX797" s="172">
        <v>-111637.45051673723</v>
      </c>
      <c r="AY797" s="173">
        <v>-6.6512625126151166</v>
      </c>
      <c r="AZ797" s="172">
        <v>53549.11005843032</v>
      </c>
      <c r="BA797" s="173">
        <v>0.36083780620772721</v>
      </c>
      <c r="BB797" s="172">
        <v>-6209.68551985042</v>
      </c>
      <c r="BC797" s="173">
        <v>-6.5466376526864517E-2</v>
      </c>
      <c r="BE797" s="169">
        <v>8939.338969605029</v>
      </c>
      <c r="BF797" s="169">
        <v>8419.177560507922</v>
      </c>
      <c r="BG797" s="169">
        <v>8495.0736351858122</v>
      </c>
      <c r="BH797" s="169">
        <v>7847.134419144817</v>
      </c>
      <c r="BI797" s="169">
        <v>7759.7631470892802</v>
      </c>
      <c r="BJ797" s="169">
        <v>9268.8100927758769</v>
      </c>
      <c r="BK797" s="169">
        <v>8252.3764349323992</v>
      </c>
      <c r="BL797" s="169">
        <v>8462.794737864604</v>
      </c>
      <c r="BM797" s="169">
        <v>8656.7237018958185</v>
      </c>
      <c r="BN797" s="169">
        <v>7583.1243538856561</v>
      </c>
      <c r="BO797" s="169">
        <v>8803.2458165866901</v>
      </c>
      <c r="BP797" s="169">
        <v>8575.1731671137404</v>
      </c>
      <c r="BQ797" s="174">
        <v>101062.73603658762</v>
      </c>
    </row>
    <row r="798" spans="11:69" x14ac:dyDescent="0.25">
      <c r="K798" s="165" t="s">
        <v>315</v>
      </c>
      <c r="N798" s="57" t="s">
        <v>1588</v>
      </c>
      <c r="V798" s="57" t="s">
        <v>406</v>
      </c>
      <c r="W798" s="57" t="s">
        <v>410</v>
      </c>
      <c r="X798" s="57">
        <v>150</v>
      </c>
      <c r="AB798" s="166" t="s">
        <v>411</v>
      </c>
      <c r="AC798" s="209">
        <v>3830115</v>
      </c>
      <c r="AD798" s="210" t="s">
        <v>1589</v>
      </c>
      <c r="AE798" s="169">
        <v>34265.699999999997</v>
      </c>
      <c r="AF798" s="38">
        <v>32308.81</v>
      </c>
      <c r="AG798" s="38">
        <v>16686.879999999997</v>
      </c>
      <c r="AH798" s="170">
        <v>17363.512376985775</v>
      </c>
      <c r="AI798" s="171">
        <v>83629.039999999994</v>
      </c>
      <c r="AJ798" s="172">
        <v>250887.12</v>
      </c>
      <c r="AK798" s="151">
        <v>81519.580000000016</v>
      </c>
      <c r="AL798" s="172">
        <v>97823.496000000014</v>
      </c>
      <c r="AM798" s="211">
        <v>14535.753804069405</v>
      </c>
      <c r="AN798" s="171">
        <v>84347.338572916386</v>
      </c>
      <c r="AO798" s="170">
        <v>80855.57142857158</v>
      </c>
      <c r="AP798" s="170">
        <v>185135.13159624973</v>
      </c>
      <c r="AQ798" s="170">
        <v>197251.51165166651</v>
      </c>
      <c r="AR798" s="172">
        <v>53635.608348333481</v>
      </c>
      <c r="AS798" s="173">
        <v>0.21378382576328941</v>
      </c>
      <c r="AT798" s="172">
        <v>-179887.99927468074</v>
      </c>
      <c r="AU798" s="173">
        <v>-10.360115820409169</v>
      </c>
      <c r="AV798" s="172">
        <v>-180564.63165166651</v>
      </c>
      <c r="AW798" s="173">
        <v>-10.820754488056878</v>
      </c>
      <c r="AX798" s="172">
        <v>65751.988403750263</v>
      </c>
      <c r="AY798" s="173">
        <v>0.26207797516169928</v>
      </c>
      <c r="AZ798" s="172">
        <v>-167771.61921926396</v>
      </c>
      <c r="BA798" s="173">
        <v>-9.6623088449336159</v>
      </c>
      <c r="BB798" s="172">
        <v>-12116.380055416783</v>
      </c>
      <c r="BC798" s="173">
        <v>-6.5446141696329577E-2</v>
      </c>
      <c r="BE798" s="169">
        <v>17412.879908738953</v>
      </c>
      <c r="BF798" s="169">
        <v>16432.780728435569</v>
      </c>
      <c r="BG798" s="169">
        <v>16575.785725113768</v>
      </c>
      <c r="BH798" s="169">
        <v>15354.924885707322</v>
      </c>
      <c r="BI798" s="169">
        <v>15190.081554090842</v>
      </c>
      <c r="BJ798" s="169">
        <v>18033.416308358876</v>
      </c>
      <c r="BK798" s="169">
        <v>16118.029037465689</v>
      </c>
      <c r="BL798" s="169">
        <v>16514.49152592109</v>
      </c>
      <c r="BM798" s="169">
        <v>16879.88540369683</v>
      </c>
      <c r="BN798" s="169">
        <v>14857.048686620332</v>
      </c>
      <c r="BO798" s="169">
        <v>17155.957025768625</v>
      </c>
      <c r="BP798" s="169">
        <v>16726.230861748641</v>
      </c>
      <c r="BQ798" s="174">
        <v>197251.51165166654</v>
      </c>
    </row>
    <row r="799" spans="11:69" x14ac:dyDescent="0.25">
      <c r="K799" s="165" t="s">
        <v>315</v>
      </c>
      <c r="N799" s="57" t="s">
        <v>1590</v>
      </c>
      <c r="V799" s="57" t="s">
        <v>406</v>
      </c>
      <c r="W799" s="57" t="s">
        <v>410</v>
      </c>
      <c r="X799" s="57">
        <v>150</v>
      </c>
      <c r="AB799" s="166" t="s">
        <v>411</v>
      </c>
      <c r="AC799" s="209">
        <v>3830120</v>
      </c>
      <c r="AD799" s="210" t="s">
        <v>1591</v>
      </c>
      <c r="AE799" s="169">
        <v>4266.74</v>
      </c>
      <c r="AF799" s="38">
        <v>3203.8699999999994</v>
      </c>
      <c r="AG799" s="38">
        <v>-20103.830000000005</v>
      </c>
      <c r="AH799" s="170">
        <v>3462.5860753366815</v>
      </c>
      <c r="AI799" s="171">
        <v>32715.01</v>
      </c>
      <c r="AJ799" s="172">
        <v>98145.03</v>
      </c>
      <c r="AK799" s="151">
        <v>42559.18</v>
      </c>
      <c r="AL799" s="172">
        <v>51071.015999999996</v>
      </c>
      <c r="AM799" s="211">
        <v>2883.3306096531414</v>
      </c>
      <c r="AN799" s="171">
        <v>43138.435465683542</v>
      </c>
      <c r="AO799" s="170">
        <v>67078.525714285686</v>
      </c>
      <c r="AP799" s="170">
        <v>62439.904537244911</v>
      </c>
      <c r="AQ799" s="170">
        <v>66533.858606727459</v>
      </c>
      <c r="AR799" s="172">
        <v>31611.17139327254</v>
      </c>
      <c r="AS799" s="173">
        <v>0.32208631851528846</v>
      </c>
      <c r="AT799" s="172">
        <v>-63071.272531390779</v>
      </c>
      <c r="AU799" s="173">
        <v>-18.215077158842355</v>
      </c>
      <c r="AV799" s="172">
        <v>-86637.688606727461</v>
      </c>
      <c r="AW799" s="173">
        <v>-4.309511600860505</v>
      </c>
      <c r="AX799" s="172">
        <v>35705.125462755088</v>
      </c>
      <c r="AY799" s="173">
        <v>0.36379962859815812</v>
      </c>
      <c r="AZ799" s="172">
        <v>-58977.318461908231</v>
      </c>
      <c r="BA799" s="173">
        <v>-17.032737144642283</v>
      </c>
      <c r="BB799" s="172">
        <v>-4093.9540694825482</v>
      </c>
      <c r="BC799" s="173">
        <v>-6.5566308914526555E-2</v>
      </c>
      <c r="BE799" s="169">
        <v>5883.8915681514854</v>
      </c>
      <c r="BF799" s="169">
        <v>5542.1825334179075</v>
      </c>
      <c r="BG799" s="169">
        <v>5592.04085424811</v>
      </c>
      <c r="BH799" s="169">
        <v>5166.3908921200482</v>
      </c>
      <c r="BI799" s="169">
        <v>5109.4071086790209</v>
      </c>
      <c r="BJ799" s="169">
        <v>6100.8215694374185</v>
      </c>
      <c r="BK799" s="169">
        <v>5433.4827833077061</v>
      </c>
      <c r="BL799" s="169">
        <v>5571.734384902983</v>
      </c>
      <c r="BM799" s="169">
        <v>5699.1519597974275</v>
      </c>
      <c r="BN799" s="169">
        <v>4993.7626126460937</v>
      </c>
      <c r="BO799" s="169">
        <v>5795.4217079270102</v>
      </c>
      <c r="BP799" s="169">
        <v>5645.5706320922545</v>
      </c>
      <c r="BQ799" s="174">
        <v>66533.858606727474</v>
      </c>
    </row>
    <row r="800" spans="11:69" x14ac:dyDescent="0.25">
      <c r="K800" s="165" t="s">
        <v>315</v>
      </c>
      <c r="N800" s="57" t="s">
        <v>1592</v>
      </c>
      <c r="V800" s="57" t="s">
        <v>406</v>
      </c>
      <c r="W800" s="57" t="s">
        <v>410</v>
      </c>
      <c r="X800" s="57">
        <v>150</v>
      </c>
      <c r="AB800" s="166" t="s">
        <v>411</v>
      </c>
      <c r="AC800" s="209">
        <v>3830125</v>
      </c>
      <c r="AD800" s="210" t="s">
        <v>1593</v>
      </c>
      <c r="AE800" s="169">
        <v>1740.22</v>
      </c>
      <c r="AF800" s="38">
        <v>2531.4899999999998</v>
      </c>
      <c r="AG800" s="38">
        <v>-51883.1</v>
      </c>
      <c r="AH800" s="170">
        <v>1117.0386953276602</v>
      </c>
      <c r="AI800" s="171">
        <v>58432.51</v>
      </c>
      <c r="AJ800" s="172">
        <v>175297.53</v>
      </c>
      <c r="AK800" s="151">
        <v>54629.26</v>
      </c>
      <c r="AL800" s="172">
        <v>65555.112000000008</v>
      </c>
      <c r="AM800" s="211">
        <v>931.32297737576266</v>
      </c>
      <c r="AN800" s="171">
        <v>54814.9757179519</v>
      </c>
      <c r="AO800" s="170">
        <v>90617.931428571435</v>
      </c>
      <c r="AP800" s="170">
        <v>104940.12989101566</v>
      </c>
      <c r="AQ800" s="170">
        <v>111809.82435451988</v>
      </c>
      <c r="AR800" s="172">
        <v>63487.70564548012</v>
      </c>
      <c r="AS800" s="173">
        <v>0.36217113638440951</v>
      </c>
      <c r="AT800" s="172">
        <v>-110692.78565919222</v>
      </c>
      <c r="AU800" s="173">
        <v>-99.094853313673951</v>
      </c>
      <c r="AV800" s="172">
        <v>-163692.92435451987</v>
      </c>
      <c r="AW800" s="173">
        <v>-3.1550336112244617</v>
      </c>
      <c r="AX800" s="172">
        <v>70357.400108984337</v>
      </c>
      <c r="AY800" s="173">
        <v>0.40135990569282032</v>
      </c>
      <c r="AZ800" s="172">
        <v>-103823.091195688</v>
      </c>
      <c r="BA800" s="173">
        <v>-92.944937028554449</v>
      </c>
      <c r="BB800" s="172">
        <v>-6869.6944635042164</v>
      </c>
      <c r="BC800" s="173">
        <v>-6.5462987997429167E-2</v>
      </c>
      <c r="BE800" s="169">
        <v>9889.9865347999839</v>
      </c>
      <c r="BF800" s="169">
        <v>9314.5089373822648</v>
      </c>
      <c r="BG800" s="169">
        <v>9398.4761251536274</v>
      </c>
      <c r="BH800" s="169">
        <v>8681.6322824513645</v>
      </c>
      <c r="BI800" s="169">
        <v>8584.9461300837011</v>
      </c>
      <c r="BJ800" s="169">
        <v>10254.46702077657</v>
      </c>
      <c r="BK800" s="169">
        <v>9129.9196015936577</v>
      </c>
      <c r="BL800" s="169">
        <v>9362.7134150933707</v>
      </c>
      <c r="BM800" s="169">
        <v>9577.2644425266644</v>
      </c>
      <c r="BN800" s="169">
        <v>8389.5004366806406</v>
      </c>
      <c r="BO800" s="169">
        <v>9739.3674600189988</v>
      </c>
      <c r="BP800" s="169">
        <v>9487.0419679590395</v>
      </c>
      <c r="BQ800" s="174">
        <v>111809.82435451988</v>
      </c>
    </row>
    <row r="801" spans="2:96" x14ac:dyDescent="0.25">
      <c r="K801" s="165" t="s">
        <v>315</v>
      </c>
      <c r="N801" s="57" t="s">
        <v>1594</v>
      </c>
      <c r="V801" s="57" t="s">
        <v>406</v>
      </c>
      <c r="W801" s="57" t="s">
        <v>410</v>
      </c>
      <c r="X801" s="57">
        <v>150</v>
      </c>
      <c r="AB801" s="166" t="s">
        <v>411</v>
      </c>
      <c r="AC801" s="209">
        <v>3830130</v>
      </c>
      <c r="AD801" s="210" t="s">
        <v>1595</v>
      </c>
      <c r="AE801" s="169">
        <v>11463.49</v>
      </c>
      <c r="AF801" s="38">
        <v>11758.67</v>
      </c>
      <c r="AG801" s="38">
        <v>-62908.649999999994</v>
      </c>
      <c r="AH801" s="170">
        <v>8993.8107485378823</v>
      </c>
      <c r="AI801" s="171">
        <v>123286.1</v>
      </c>
      <c r="AJ801" s="172">
        <v>369858.30000000005</v>
      </c>
      <c r="AK801" s="151">
        <v>79588.97</v>
      </c>
      <c r="AL801" s="172">
        <v>95506.763999999996</v>
      </c>
      <c r="AM801" s="211">
        <v>7505.8116646559638</v>
      </c>
      <c r="AN801" s="171">
        <v>81076.969083881922</v>
      </c>
      <c r="AO801" s="170">
        <v>149352.05142857137</v>
      </c>
      <c r="AP801" s="170">
        <v>202597.29947863295</v>
      </c>
      <c r="AQ801" s="170">
        <v>215859.29906653723</v>
      </c>
      <c r="AR801" s="172">
        <v>153999.00093346281</v>
      </c>
      <c r="AS801" s="173">
        <v>0.41637297563272957</v>
      </c>
      <c r="AT801" s="172">
        <v>-206865.48831799935</v>
      </c>
      <c r="AU801" s="173">
        <v>-23.000871833069127</v>
      </c>
      <c r="AV801" s="172">
        <v>-278767.9490665372</v>
      </c>
      <c r="AW801" s="173">
        <v>-4.4313134849744387</v>
      </c>
      <c r="AX801" s="172">
        <v>167261.0005213671</v>
      </c>
      <c r="AY801" s="173">
        <v>0.45222995001428135</v>
      </c>
      <c r="AZ801" s="172">
        <v>-193603.48873009506</v>
      </c>
      <c r="BA801" s="173">
        <v>-21.5263022697658</v>
      </c>
      <c r="BB801" s="172">
        <v>-13261.999587904284</v>
      </c>
      <c r="BC801" s="173">
        <v>-6.5459903078831358E-2</v>
      </c>
      <c r="BE801" s="169">
        <v>19091.313086373018</v>
      </c>
      <c r="BF801" s="169">
        <v>17982.590236812655</v>
      </c>
      <c r="BG801" s="169">
        <v>18144.36254578381</v>
      </c>
      <c r="BH801" s="169">
        <v>16763.281594004387</v>
      </c>
      <c r="BI801" s="169">
        <v>16576.966009361757</v>
      </c>
      <c r="BJ801" s="169">
        <v>19793.478265164569</v>
      </c>
      <c r="BK801" s="169">
        <v>17626.874543243441</v>
      </c>
      <c r="BL801" s="169">
        <v>18075.375696658324</v>
      </c>
      <c r="BM801" s="169">
        <v>18488.730252020265</v>
      </c>
      <c r="BN801" s="169">
        <v>16200.38109618108</v>
      </c>
      <c r="BO801" s="169">
        <v>18801.038337979957</v>
      </c>
      <c r="BP801" s="169">
        <v>18314.907402954006</v>
      </c>
      <c r="BQ801" s="174">
        <v>215859.29906653726</v>
      </c>
    </row>
    <row r="802" spans="2:96" x14ac:dyDescent="0.25">
      <c r="K802" s="165" t="s">
        <v>315</v>
      </c>
      <c r="N802" s="57" t="s">
        <v>1596</v>
      </c>
      <c r="V802" s="57" t="s">
        <v>406</v>
      </c>
      <c r="W802" s="57" t="s">
        <v>410</v>
      </c>
      <c r="X802" s="57">
        <v>150</v>
      </c>
      <c r="AB802" s="166" t="s">
        <v>411</v>
      </c>
      <c r="AC802" s="209">
        <v>3830131</v>
      </c>
      <c r="AD802" s="210" t="s">
        <v>1597</v>
      </c>
      <c r="AE802" s="169">
        <v>9562.41</v>
      </c>
      <c r="AF802" s="38">
        <v>23874.41</v>
      </c>
      <c r="AG802" s="38">
        <v>-10342.51</v>
      </c>
      <c r="AH802" s="170">
        <v>14766.935566431515</v>
      </c>
      <c r="AI802" s="171">
        <v>41186.17</v>
      </c>
      <c r="AJ802" s="172">
        <v>123558.51</v>
      </c>
      <c r="AK802" s="151">
        <v>66415.45</v>
      </c>
      <c r="AL802" s="172">
        <v>79698.540000000008</v>
      </c>
      <c r="AM802" s="211">
        <v>12324.761090247326</v>
      </c>
      <c r="AN802" s="171">
        <v>68857.624476184181</v>
      </c>
      <c r="AO802" s="170">
        <v>85531.611428571399</v>
      </c>
      <c r="AP802" s="170">
        <v>78682.335857051832</v>
      </c>
      <c r="AQ802" s="170">
        <v>83835.589859083193</v>
      </c>
      <c r="AR802" s="172">
        <v>39722.920140916802</v>
      </c>
      <c r="AS802" s="173">
        <v>0.3214907669323368</v>
      </c>
      <c r="AT802" s="172">
        <v>-69068.654292651685</v>
      </c>
      <c r="AU802" s="173">
        <v>-4.6772503328083781</v>
      </c>
      <c r="AV802" s="172">
        <v>-94178.099859083188</v>
      </c>
      <c r="AW802" s="173">
        <v>-9.1059230166645406</v>
      </c>
      <c r="AX802" s="172">
        <v>44876.174142948163</v>
      </c>
      <c r="AY802" s="173">
        <v>0.36319776066373871</v>
      </c>
      <c r="AZ802" s="172">
        <v>-63915.400290620317</v>
      </c>
      <c r="BA802" s="173">
        <v>-4.3282778612452297</v>
      </c>
      <c r="BB802" s="172">
        <v>-5153.2540020313609</v>
      </c>
      <c r="BC802" s="173">
        <v>-6.5494420645996934E-2</v>
      </c>
      <c r="BE802" s="169">
        <v>7414.8637535103044</v>
      </c>
      <c r="BF802" s="169">
        <v>6983.8633857432296</v>
      </c>
      <c r="BG802" s="169">
        <v>7046.7500888437789</v>
      </c>
      <c r="BH802" s="169">
        <v>6509.8743508129637</v>
      </c>
      <c r="BI802" s="169">
        <v>6437.6253947405439</v>
      </c>
      <c r="BJ802" s="169">
        <v>7688.034290221739</v>
      </c>
      <c r="BK802" s="169">
        <v>6845.9640393941027</v>
      </c>
      <c r="BL802" s="169">
        <v>7020.3223322034728</v>
      </c>
      <c r="BM802" s="169">
        <v>7181.0171131402167</v>
      </c>
      <c r="BN802" s="169">
        <v>6291.4036770856119</v>
      </c>
      <c r="BO802" s="169">
        <v>7302.4292974431519</v>
      </c>
      <c r="BP802" s="169">
        <v>7113.4421359440721</v>
      </c>
      <c r="BQ802" s="174">
        <v>83835.589859083193</v>
      </c>
    </row>
    <row r="803" spans="2:96" x14ac:dyDescent="0.25">
      <c r="K803" s="165" t="s">
        <v>315</v>
      </c>
      <c r="N803" s="57" t="s">
        <v>1598</v>
      </c>
      <c r="V803" s="57" t="s">
        <v>406</v>
      </c>
      <c r="W803" s="57" t="s">
        <v>410</v>
      </c>
      <c r="X803" s="57">
        <v>150</v>
      </c>
      <c r="AB803" s="166" t="s">
        <v>411</v>
      </c>
      <c r="AC803" s="209">
        <v>3830135</v>
      </c>
      <c r="AD803" s="210" t="s">
        <v>1599</v>
      </c>
      <c r="AE803" s="169">
        <v>0</v>
      </c>
      <c r="AF803" s="38">
        <v>4029.61</v>
      </c>
      <c r="AG803" s="38">
        <v>292802.55</v>
      </c>
      <c r="AH803" s="170">
        <v>0</v>
      </c>
      <c r="AI803" s="171">
        <v>-38092.43</v>
      </c>
      <c r="AJ803" s="172">
        <v>-114277.29000000001</v>
      </c>
      <c r="AK803" s="151">
        <v>-279697.87</v>
      </c>
      <c r="AL803" s="172">
        <v>-335637.44400000002</v>
      </c>
      <c r="AM803" s="211">
        <v>0</v>
      </c>
      <c r="AN803" s="171">
        <v>-279697.87</v>
      </c>
      <c r="AO803" s="170">
        <v>-415651.23428571445</v>
      </c>
      <c r="AP803" s="170">
        <v>29274.712056614557</v>
      </c>
      <c r="AQ803" s="170">
        <v>31194.249077672026</v>
      </c>
      <c r="AR803" s="172">
        <v>-145471.53907767203</v>
      </c>
      <c r="AS803" s="173">
        <v>-1.2729698007160655</v>
      </c>
      <c r="AT803" s="172">
        <v>-31194.249077672026</v>
      </c>
      <c r="AU803" s="173">
        <v>0</v>
      </c>
      <c r="AV803" s="172">
        <v>261608.30092232797</v>
      </c>
      <c r="AW803" s="173">
        <v>0.89346319190979717</v>
      </c>
      <c r="AX803" s="172">
        <v>-143552.00205661455</v>
      </c>
      <c r="AY803" s="173">
        <v>-1.2561726136191587</v>
      </c>
      <c r="AZ803" s="172">
        <v>-29274.712056614557</v>
      </c>
      <c r="BA803" s="173">
        <v>0</v>
      </c>
      <c r="BB803" s="172">
        <v>-1919.5370210574692</v>
      </c>
      <c r="BC803" s="173">
        <v>-6.5569800220246888E-2</v>
      </c>
      <c r="BE803" s="169">
        <v>2758.6593148143484</v>
      </c>
      <c r="BF803" s="169">
        <v>2598.4311485431513</v>
      </c>
      <c r="BG803" s="169">
        <v>2621.8098318905663</v>
      </c>
      <c r="BH803" s="169">
        <v>2422.2215682717965</v>
      </c>
      <c r="BI803" s="169">
        <v>2395.5082808194638</v>
      </c>
      <c r="BJ803" s="169">
        <v>2860.3865125800194</v>
      </c>
      <c r="BK803" s="169">
        <v>2547.475754762555</v>
      </c>
      <c r="BL803" s="169">
        <v>2612.3027201746954</v>
      </c>
      <c r="BM803" s="169">
        <v>2672.0495486039595</v>
      </c>
      <c r="BN803" s="169">
        <v>2341.2884559133454</v>
      </c>
      <c r="BO803" s="169">
        <v>2717.190983207397</v>
      </c>
      <c r="BP803" s="169">
        <v>2646.9249580907322</v>
      </c>
      <c r="BQ803" s="174">
        <v>31194.24907767203</v>
      </c>
    </row>
    <row r="804" spans="2:96" x14ac:dyDescent="0.25">
      <c r="K804" s="165" t="s">
        <v>315</v>
      </c>
      <c r="N804" s="57" t="s">
        <v>1600</v>
      </c>
      <c r="V804" s="57" t="s">
        <v>406</v>
      </c>
      <c r="W804" s="57" t="s">
        <v>410</v>
      </c>
      <c r="X804" s="57">
        <v>150</v>
      </c>
      <c r="AB804" s="166" t="s">
        <v>411</v>
      </c>
      <c r="AC804" s="209">
        <v>3830140</v>
      </c>
      <c r="AD804" s="210" t="s">
        <v>1601</v>
      </c>
      <c r="AE804" s="169">
        <v>61387.47</v>
      </c>
      <c r="AF804" s="38">
        <v>104600.79000000001</v>
      </c>
      <c r="AG804" s="38">
        <v>190923.51</v>
      </c>
      <c r="AH804" s="170">
        <v>106045.41282097502</v>
      </c>
      <c r="AI804" s="171">
        <v>28870.179999999997</v>
      </c>
      <c r="AJ804" s="172">
        <v>86610.54</v>
      </c>
      <c r="AK804" s="151">
        <v>56507.09</v>
      </c>
      <c r="AL804" s="172">
        <v>67808.508000000002</v>
      </c>
      <c r="AM804" s="211">
        <v>88479.494517165178</v>
      </c>
      <c r="AN804" s="171">
        <v>74073.008303809838</v>
      </c>
      <c r="AO804" s="170">
        <v>66447.034285714355</v>
      </c>
      <c r="AP804" s="170">
        <v>114209.96258687285</v>
      </c>
      <c r="AQ804" s="170">
        <v>121686.34764653636</v>
      </c>
      <c r="AR804" s="172">
        <v>-35075.80764653637</v>
      </c>
      <c r="AS804" s="173">
        <v>-0.40498313076602888</v>
      </c>
      <c r="AT804" s="172">
        <v>-15640.934825561344</v>
      </c>
      <c r="AU804" s="173">
        <v>-0.14749279963638068</v>
      </c>
      <c r="AV804" s="172">
        <v>69237.162353463646</v>
      </c>
      <c r="AW804" s="173">
        <v>0.36264346048039681</v>
      </c>
      <c r="AX804" s="172">
        <v>-27599.422586872854</v>
      </c>
      <c r="AY804" s="173">
        <v>-0.3186612459277226</v>
      </c>
      <c r="AZ804" s="172">
        <v>-8164.5497658978275</v>
      </c>
      <c r="BA804" s="173">
        <v>-7.6991069662590242E-2</v>
      </c>
      <c r="BB804" s="172">
        <v>-7476.3850596635166</v>
      </c>
      <c r="BC804" s="173">
        <v>-6.546175911735079E-2</v>
      </c>
      <c r="BE804" s="169">
        <v>10755.183322270925</v>
      </c>
      <c r="BF804" s="169">
        <v>10137.336439795283</v>
      </c>
      <c r="BG804" s="169">
        <v>10227.485674843834</v>
      </c>
      <c r="BH804" s="169">
        <v>9457.864519429284</v>
      </c>
      <c r="BI804" s="169">
        <v>9354.0580728823643</v>
      </c>
      <c r="BJ804" s="169">
        <v>11146.494882938683</v>
      </c>
      <c r="BK804" s="169">
        <v>9939.1519694122471</v>
      </c>
      <c r="BL804" s="169">
        <v>10189.084616960123</v>
      </c>
      <c r="BM804" s="169">
        <v>10419.431401156695</v>
      </c>
      <c r="BN804" s="169">
        <v>9144.2213851331253</v>
      </c>
      <c r="BO804" s="169">
        <v>10593.468828218347</v>
      </c>
      <c r="BP804" s="169">
        <v>10322.566533495459</v>
      </c>
      <c r="BQ804" s="174">
        <v>121686.34764653638</v>
      </c>
    </row>
    <row r="805" spans="2:96" x14ac:dyDescent="0.25">
      <c r="K805" s="165" t="s">
        <v>315</v>
      </c>
      <c r="N805" s="57" t="s">
        <v>1602</v>
      </c>
      <c r="V805" s="57" t="s">
        <v>406</v>
      </c>
      <c r="W805" s="57" t="s">
        <v>410</v>
      </c>
      <c r="X805" s="57">
        <v>150</v>
      </c>
      <c r="AB805" s="166" t="s">
        <v>411</v>
      </c>
      <c r="AC805" s="209">
        <v>3830147</v>
      </c>
      <c r="AD805" s="210" t="s">
        <v>1603</v>
      </c>
      <c r="AE805" s="169">
        <v>0</v>
      </c>
      <c r="AF805" s="38">
        <v>514.65</v>
      </c>
      <c r="AG805" s="38">
        <v>118070.72000000002</v>
      </c>
      <c r="AH805" s="170">
        <v>1991.1510065975729</v>
      </c>
      <c r="AI805" s="171">
        <v>2131.1500000000074</v>
      </c>
      <c r="AJ805" s="172">
        <v>6393.4500000000226</v>
      </c>
      <c r="AK805" s="151">
        <v>-109001.55999999998</v>
      </c>
      <c r="AL805" s="172">
        <v>-130801.87199999999</v>
      </c>
      <c r="AM805" s="211">
        <v>1659.452875748274</v>
      </c>
      <c r="AN805" s="171">
        <v>-108669.86186915069</v>
      </c>
      <c r="AO805" s="170">
        <v>-190445.09142857103</v>
      </c>
      <c r="AP805" s="170">
        <v>17489.365386861391</v>
      </c>
      <c r="AQ805" s="170">
        <v>18638.189019458794</v>
      </c>
      <c r="AR805" s="172">
        <v>-12244.739019458772</v>
      </c>
      <c r="AS805" s="173">
        <v>-1.9152005598634114</v>
      </c>
      <c r="AT805" s="172">
        <v>-16647.03801286122</v>
      </c>
      <c r="AU805" s="173">
        <v>-8.3605100555920391</v>
      </c>
      <c r="AV805" s="172">
        <v>99432.530980541225</v>
      </c>
      <c r="AW805" s="173">
        <v>0.84214385226533062</v>
      </c>
      <c r="AX805" s="172">
        <v>-11095.915386861368</v>
      </c>
      <c r="AY805" s="173">
        <v>-1.7355129682505266</v>
      </c>
      <c r="AZ805" s="172">
        <v>-15498.214380263818</v>
      </c>
      <c r="BA805" s="173">
        <v>-7.7835454613493953</v>
      </c>
      <c r="BB805" s="172">
        <v>-1148.823632597403</v>
      </c>
      <c r="BC805" s="173">
        <v>-6.5686982185210602E-2</v>
      </c>
      <c r="BE805" s="169">
        <v>1648.1847604967447</v>
      </c>
      <c r="BF805" s="169">
        <v>1552.3602582468084</v>
      </c>
      <c r="BG805" s="169">
        <v>1566.341886740468</v>
      </c>
      <c r="BH805" s="169">
        <v>1446.9780666251706</v>
      </c>
      <c r="BI805" s="169">
        <v>1431.1371252670913</v>
      </c>
      <c r="BJ805" s="169">
        <v>1709.1838534173853</v>
      </c>
      <c r="BK805" s="169">
        <v>1522.1733318439076</v>
      </c>
      <c r="BL805" s="169">
        <v>1560.9504138052619</v>
      </c>
      <c r="BM805" s="169">
        <v>1596.6887465839582</v>
      </c>
      <c r="BN805" s="169">
        <v>1398.8397508867477</v>
      </c>
      <c r="BO805" s="169">
        <v>1623.6906754624993</v>
      </c>
      <c r="BP805" s="169">
        <v>1581.6601500827528</v>
      </c>
      <c r="BQ805" s="174">
        <v>18638.189019458798</v>
      </c>
    </row>
    <row r="806" spans="2:96" x14ac:dyDescent="0.25">
      <c r="K806" s="165" t="s">
        <v>315</v>
      </c>
      <c r="N806" s="57" t="s">
        <v>1604</v>
      </c>
      <c r="V806" s="57" t="s">
        <v>406</v>
      </c>
      <c r="W806" s="57" t="s">
        <v>410</v>
      </c>
      <c r="X806" s="57">
        <v>150</v>
      </c>
      <c r="AB806" s="166" t="s">
        <v>411</v>
      </c>
      <c r="AC806" s="209">
        <v>3830150</v>
      </c>
      <c r="AD806" s="210" t="s">
        <v>1605</v>
      </c>
      <c r="AE806" s="169">
        <v>329989.40000000002</v>
      </c>
      <c r="AF806" s="38">
        <v>368649.3</v>
      </c>
      <c r="AG806" s="38">
        <v>1251470.71</v>
      </c>
      <c r="AH806" s="170">
        <v>392111.24840036454</v>
      </c>
      <c r="AI806" s="171">
        <v>-136747.31</v>
      </c>
      <c r="AJ806" s="172">
        <v>-410241.93</v>
      </c>
      <c r="AK806" s="151">
        <v>277636.44000000006</v>
      </c>
      <c r="AL806" s="172">
        <v>333163.72800000012</v>
      </c>
      <c r="AM806" s="211">
        <v>327341.03026192839</v>
      </c>
      <c r="AN806" s="171">
        <v>342406.65813843621</v>
      </c>
      <c r="AO806" s="170">
        <v>247185.46285714256</v>
      </c>
      <c r="AP806" s="170">
        <v>173787.26160039264</v>
      </c>
      <c r="AQ806" s="170">
        <v>185156.65644254303</v>
      </c>
      <c r="AR806" s="172">
        <v>-595398.58644254296</v>
      </c>
      <c r="AS806" s="173">
        <v>-1.4513352802394992</v>
      </c>
      <c r="AT806" s="172">
        <v>206954.59195782151</v>
      </c>
      <c r="AU806" s="173">
        <v>0.5277956008711866</v>
      </c>
      <c r="AV806" s="172">
        <v>1066314.0535574569</v>
      </c>
      <c r="AW806" s="173">
        <v>0.85204874955280174</v>
      </c>
      <c r="AX806" s="172">
        <v>-584029.19160039257</v>
      </c>
      <c r="AY806" s="173">
        <v>-1.4236214021331086</v>
      </c>
      <c r="AZ806" s="172">
        <v>218323.9867999719</v>
      </c>
      <c r="BA806" s="173">
        <v>0.55679093035620486</v>
      </c>
      <c r="BB806" s="172">
        <v>-11369.394842150388</v>
      </c>
      <c r="BC806" s="173">
        <v>-6.5421336048744672E-2</v>
      </c>
      <c r="BE806" s="169">
        <v>16373.158987940215</v>
      </c>
      <c r="BF806" s="169">
        <v>15425.417366285486</v>
      </c>
      <c r="BG806" s="169">
        <v>15563.70111366564</v>
      </c>
      <c r="BH806" s="169">
        <v>14383.146476941165</v>
      </c>
      <c r="BI806" s="169">
        <v>14223.443754366772</v>
      </c>
      <c r="BJ806" s="169">
        <v>16972.848248264905</v>
      </c>
      <c r="BK806" s="169">
        <v>15120.415488738925</v>
      </c>
      <c r="BL806" s="169">
        <v>15503.772547823408</v>
      </c>
      <c r="BM806" s="169">
        <v>15857.087997507602</v>
      </c>
      <c r="BN806" s="169">
        <v>13901.117994172417</v>
      </c>
      <c r="BO806" s="169">
        <v>16124.033820166493</v>
      </c>
      <c r="BP806" s="169">
        <v>15708.512646669984</v>
      </c>
      <c r="BQ806" s="174">
        <v>185156.65644254303</v>
      </c>
    </row>
    <row r="807" spans="2:96" x14ac:dyDescent="0.25">
      <c r="K807" s="165" t="s">
        <v>315</v>
      </c>
      <c r="N807" s="57" t="s">
        <v>1606</v>
      </c>
      <c r="V807" s="57" t="s">
        <v>406</v>
      </c>
      <c r="W807" s="57" t="s">
        <v>410</v>
      </c>
      <c r="X807" s="57">
        <v>150</v>
      </c>
      <c r="AB807" s="166" t="s">
        <v>411</v>
      </c>
      <c r="AC807" s="209">
        <v>3830155</v>
      </c>
      <c r="AD807" s="210" t="s">
        <v>1607</v>
      </c>
      <c r="AE807" s="169">
        <v>1917.74</v>
      </c>
      <c r="AF807" s="38">
        <v>9749.2000000000007</v>
      </c>
      <c r="AG807" s="38">
        <v>3128.8200000000015</v>
      </c>
      <c r="AH807" s="170">
        <v>14086.877765254447</v>
      </c>
      <c r="AI807" s="171">
        <v>24443.68</v>
      </c>
      <c r="AJ807" s="172">
        <v>73331.040000000008</v>
      </c>
      <c r="AK807" s="151">
        <v>34190.82</v>
      </c>
      <c r="AL807" s="172">
        <v>41028.983999999997</v>
      </c>
      <c r="AM807" s="211">
        <v>11744.352066654326</v>
      </c>
      <c r="AN807" s="171">
        <v>36533.345698600118</v>
      </c>
      <c r="AO807" s="170">
        <v>55259.348571428534</v>
      </c>
      <c r="AP807" s="170">
        <v>53492.008119272388</v>
      </c>
      <c r="AQ807" s="170">
        <v>56996.467104809555</v>
      </c>
      <c r="AR807" s="172">
        <v>16334.572895190453</v>
      </c>
      <c r="AS807" s="173">
        <v>0.22275114187921582</v>
      </c>
      <c r="AT807" s="172">
        <v>-42909.58933955511</v>
      </c>
      <c r="AU807" s="173">
        <v>-3.0460681248610273</v>
      </c>
      <c r="AV807" s="172">
        <v>-53867.647104809555</v>
      </c>
      <c r="AW807" s="173">
        <v>-17.216601499865614</v>
      </c>
      <c r="AX807" s="172">
        <v>19839.03188072762</v>
      </c>
      <c r="AY807" s="173">
        <v>0.27054071346496134</v>
      </c>
      <c r="AZ807" s="172">
        <v>-39405.130354017943</v>
      </c>
      <c r="BA807" s="173">
        <v>-2.7972934109793619</v>
      </c>
      <c r="BB807" s="172">
        <v>-3504.4589855371669</v>
      </c>
      <c r="BC807" s="173">
        <v>-6.551369276926737E-2</v>
      </c>
      <c r="BE807" s="169">
        <v>5038.107732127326</v>
      </c>
      <c r="BF807" s="169">
        <v>4747.9756902222052</v>
      </c>
      <c r="BG807" s="169">
        <v>4790.3084791099855</v>
      </c>
      <c r="BH807" s="169">
        <v>4428.9054136464283</v>
      </c>
      <c r="BI807" s="169">
        <v>4380.3420129846209</v>
      </c>
      <c r="BJ807" s="169">
        <v>5222.080016479621</v>
      </c>
      <c r="BK807" s="169">
        <v>4655.2994075777342</v>
      </c>
      <c r="BL807" s="169">
        <v>4772.6740588289058</v>
      </c>
      <c r="BM807" s="169">
        <v>4880.8506965237648</v>
      </c>
      <c r="BN807" s="169">
        <v>4281.9800312814059</v>
      </c>
      <c r="BO807" s="169">
        <v>4962.5830452442351</v>
      </c>
      <c r="BP807" s="169">
        <v>4835.3605207833252</v>
      </c>
      <c r="BQ807" s="174">
        <v>56996.467104809541</v>
      </c>
    </row>
    <row r="808" spans="2:96" x14ac:dyDescent="0.25">
      <c r="K808" s="165" t="s">
        <v>315</v>
      </c>
      <c r="N808" s="57" t="s">
        <v>1608</v>
      </c>
      <c r="V808" s="57" t="s">
        <v>406</v>
      </c>
      <c r="W808" s="57" t="s">
        <v>410</v>
      </c>
      <c r="X808" s="57">
        <v>150</v>
      </c>
      <c r="AB808" s="166" t="s">
        <v>411</v>
      </c>
      <c r="AC808" s="209">
        <v>3830160</v>
      </c>
      <c r="AD808" s="210" t="s">
        <v>1609</v>
      </c>
      <c r="AE808" s="169">
        <v>1355.69</v>
      </c>
      <c r="AF808" s="38">
        <v>7695.21</v>
      </c>
      <c r="AG808" s="38">
        <v>-21268.58</v>
      </c>
      <c r="AH808" s="170">
        <v>12609.021866085746</v>
      </c>
      <c r="AI808" s="171">
        <v>47800.46</v>
      </c>
      <c r="AJ808" s="172">
        <v>143401.38</v>
      </c>
      <c r="AK808" s="151">
        <v>52083.47</v>
      </c>
      <c r="AL808" s="172">
        <v>62500.163999999997</v>
      </c>
      <c r="AM808" s="211">
        <v>10550.584462352994</v>
      </c>
      <c r="AN808" s="171">
        <v>54141.907403732752</v>
      </c>
      <c r="AO808" s="170">
        <v>80689.131428571418</v>
      </c>
      <c r="AP808" s="170">
        <v>106994.92666584945</v>
      </c>
      <c r="AQ808" s="170">
        <v>113998.64410455363</v>
      </c>
      <c r="AR808" s="172">
        <v>29402.735895446371</v>
      </c>
      <c r="AS808" s="173">
        <v>0.20503802610160635</v>
      </c>
      <c r="AT808" s="172">
        <v>-101389.62223846788</v>
      </c>
      <c r="AU808" s="173">
        <v>-8.0410378628316668</v>
      </c>
      <c r="AV808" s="172">
        <v>-135267.22410455364</v>
      </c>
      <c r="AW808" s="173">
        <v>-6.3599555825802012</v>
      </c>
      <c r="AX808" s="172">
        <v>36406.453334150559</v>
      </c>
      <c r="AY808" s="173">
        <v>0.25387798453648464</v>
      </c>
      <c r="AZ808" s="172">
        <v>-94385.904799763695</v>
      </c>
      <c r="BA808" s="173">
        <v>-7.4855849884463854</v>
      </c>
      <c r="BB808" s="172">
        <v>-7003.7174387041887</v>
      </c>
      <c r="BC808" s="173">
        <v>-6.5458406832476751E-2</v>
      </c>
      <c r="BE808" s="169">
        <v>10074.224397119773</v>
      </c>
      <c r="BF808" s="169">
        <v>9496.9323708291358</v>
      </c>
      <c r="BG808" s="169">
        <v>9581.1642995574985</v>
      </c>
      <c r="BH808" s="169">
        <v>8862.0603129862229</v>
      </c>
      <c r="BI808" s="169">
        <v>8765.0450632293851</v>
      </c>
      <c r="BJ808" s="169">
        <v>10439.824051870568</v>
      </c>
      <c r="BK808" s="169">
        <v>9311.7087813440176</v>
      </c>
      <c r="BL808" s="169">
        <v>9545.234969098743</v>
      </c>
      <c r="BM808" s="169">
        <v>9760.4609785967132</v>
      </c>
      <c r="BN808" s="169">
        <v>8568.9602420968804</v>
      </c>
      <c r="BO808" s="169">
        <v>9923.0739756064886</v>
      </c>
      <c r="BP808" s="169">
        <v>9669.9546622181952</v>
      </c>
      <c r="BQ808" s="174">
        <v>113998.64410455363</v>
      </c>
    </row>
    <row r="809" spans="2:96" x14ac:dyDescent="0.25">
      <c r="K809" s="165" t="s">
        <v>315</v>
      </c>
      <c r="N809" s="57" t="s">
        <v>1610</v>
      </c>
      <c r="V809" s="57" t="s">
        <v>406</v>
      </c>
      <c r="W809" s="57" t="s">
        <v>410</v>
      </c>
      <c r="X809" s="57">
        <v>150</v>
      </c>
      <c r="AB809" s="166" t="s">
        <v>411</v>
      </c>
      <c r="AC809" s="209">
        <v>3830165</v>
      </c>
      <c r="AD809" s="210" t="s">
        <v>1611</v>
      </c>
      <c r="AE809" s="169">
        <v>0</v>
      </c>
      <c r="AF809" s="38">
        <v>230</v>
      </c>
      <c r="AG809" s="38">
        <v>-11890.63</v>
      </c>
      <c r="AH809" s="170">
        <v>756.0328179292502</v>
      </c>
      <c r="AI809" s="171">
        <v>12934.93</v>
      </c>
      <c r="AJ809" s="172">
        <v>38804.79</v>
      </c>
      <c r="AK809" s="151">
        <v>16422.259999999998</v>
      </c>
      <c r="AL809" s="172">
        <v>19706.712</v>
      </c>
      <c r="AM809" s="211">
        <v>632.72190120958601</v>
      </c>
      <c r="AN809" s="171">
        <v>16545.570916719662</v>
      </c>
      <c r="AO809" s="170">
        <v>23295.308571428544</v>
      </c>
      <c r="AP809" s="170">
        <v>21355.323541412101</v>
      </c>
      <c r="AQ809" s="170">
        <v>22757.269469268289</v>
      </c>
      <c r="AR809" s="172">
        <v>16047.520530731712</v>
      </c>
      <c r="AS809" s="173">
        <v>0.41354483636509082</v>
      </c>
      <c r="AT809" s="172">
        <v>-22001.236651339037</v>
      </c>
      <c r="AU809" s="173">
        <v>-29.100901613768201</v>
      </c>
      <c r="AV809" s="172">
        <v>-34647.89946926829</v>
      </c>
      <c r="AW809" s="173">
        <v>-2.9138825671363326</v>
      </c>
      <c r="AX809" s="172">
        <v>17449.4664585879</v>
      </c>
      <c r="AY809" s="173">
        <v>0.44967300321913606</v>
      </c>
      <c r="AZ809" s="172">
        <v>-20599.290723482849</v>
      </c>
      <c r="BA809" s="173">
        <v>-27.246556280326097</v>
      </c>
      <c r="BB809" s="172">
        <v>-1401.9459278561881</v>
      </c>
      <c r="BC809" s="173">
        <v>-6.5648545438215619E-2</v>
      </c>
      <c r="BE809" s="169">
        <v>2010.3057801412099</v>
      </c>
      <c r="BF809" s="169">
        <v>1895.5128113164762</v>
      </c>
      <c r="BG809" s="169">
        <v>1912.262104097623</v>
      </c>
      <c r="BH809" s="169">
        <v>1769.2702078832006</v>
      </c>
      <c r="BI809" s="169">
        <v>1750.2473676920656</v>
      </c>
      <c r="BJ809" s="169">
        <v>2083.3240330689146</v>
      </c>
      <c r="BK809" s="169">
        <v>1859.2518624786301</v>
      </c>
      <c r="BL809" s="169">
        <v>1905.7022404441277</v>
      </c>
      <c r="BM809" s="169">
        <v>1948.5125547189689</v>
      </c>
      <c r="BN809" s="169">
        <v>1711.5127557297553</v>
      </c>
      <c r="BO809" s="169">
        <v>1980.8576858831939</v>
      </c>
      <c r="BP809" s="169">
        <v>1930.5100658141189</v>
      </c>
      <c r="BQ809" s="174">
        <v>22757.269469268285</v>
      </c>
    </row>
    <row r="810" spans="2:96" x14ac:dyDescent="0.25">
      <c r="K810" s="165" t="s">
        <v>315</v>
      </c>
      <c r="N810" s="57" t="s">
        <v>1612</v>
      </c>
      <c r="V810" s="57" t="s">
        <v>406</v>
      </c>
      <c r="W810" s="57" t="s">
        <v>410</v>
      </c>
      <c r="X810" s="57">
        <v>150</v>
      </c>
      <c r="AB810" s="166" t="s">
        <v>411</v>
      </c>
      <c r="AC810" s="209">
        <v>3830170</v>
      </c>
      <c r="AD810" s="210" t="s">
        <v>1613</v>
      </c>
      <c r="AE810" s="169">
        <v>56662.8</v>
      </c>
      <c r="AF810" s="38">
        <v>75469.08</v>
      </c>
      <c r="AG810" s="38">
        <v>26971.439999999999</v>
      </c>
      <c r="AH810" s="170">
        <v>46377.87675500055</v>
      </c>
      <c r="AI810" s="171">
        <v>160149.4</v>
      </c>
      <c r="AJ810" s="172">
        <v>480448.19999999995</v>
      </c>
      <c r="AK810" s="151">
        <v>102891.54000000002</v>
      </c>
      <c r="AL810" s="172">
        <v>123469.84800000003</v>
      </c>
      <c r="AM810" s="211">
        <v>38694.913128989203</v>
      </c>
      <c r="AN810" s="171">
        <v>110574.50362601137</v>
      </c>
      <c r="AO810" s="170">
        <v>149901.54857142852</v>
      </c>
      <c r="AP810" s="170">
        <v>295681.72948831326</v>
      </c>
      <c r="AQ810" s="170">
        <v>315031.46415395825</v>
      </c>
      <c r="AR810" s="172">
        <v>165416.7358460417</v>
      </c>
      <c r="AS810" s="173">
        <v>0.34429671262384109</v>
      </c>
      <c r="AT810" s="172">
        <v>-268653.58739895769</v>
      </c>
      <c r="AU810" s="173">
        <v>-5.7927099340525752</v>
      </c>
      <c r="AV810" s="172">
        <v>-288060.02415395825</v>
      </c>
      <c r="AW810" s="173">
        <v>-10.680187048001821</v>
      </c>
      <c r="AX810" s="172">
        <v>184766.4705116867</v>
      </c>
      <c r="AY810" s="173">
        <v>0.38457105367797551</v>
      </c>
      <c r="AZ810" s="172">
        <v>-249303.8527333127</v>
      </c>
      <c r="BA810" s="173">
        <v>-5.3754908628160143</v>
      </c>
      <c r="BB810" s="172">
        <v>-19349.734665644995</v>
      </c>
      <c r="BC810" s="173">
        <v>-6.5441089982564468E-2</v>
      </c>
      <c r="BE810" s="169">
        <v>27850.124082573275</v>
      </c>
      <c r="BF810" s="169">
        <v>26244.84233565965</v>
      </c>
      <c r="BG810" s="169">
        <v>26479.066907517677</v>
      </c>
      <c r="BH810" s="169">
        <v>24479.447215546865</v>
      </c>
      <c r="BI810" s="169">
        <v>24209.330416243418</v>
      </c>
      <c r="BJ810" s="169">
        <v>28866.338774911412</v>
      </c>
      <c r="BK810" s="169">
        <v>25729.05487180642</v>
      </c>
      <c r="BL810" s="169">
        <v>26378.404967822975</v>
      </c>
      <c r="BM810" s="169">
        <v>26976.869025650816</v>
      </c>
      <c r="BN810" s="169">
        <v>23663.745452278443</v>
      </c>
      <c r="BO810" s="169">
        <v>27429.035723686215</v>
      </c>
      <c r="BP810" s="169">
        <v>26725.204380261082</v>
      </c>
      <c r="BQ810" s="174">
        <v>315031.46415395825</v>
      </c>
    </row>
    <row r="811" spans="2:96" ht="18.75" hidden="1" x14ac:dyDescent="0.3">
      <c r="B811" s="150" t="s">
        <v>305</v>
      </c>
      <c r="C811" s="150" t="s">
        <v>305</v>
      </c>
      <c r="J811" s="150" t="s">
        <v>305</v>
      </c>
      <c r="K811" s="165" t="s">
        <v>308</v>
      </c>
      <c r="N811" s="57" t="s">
        <v>310</v>
      </c>
      <c r="AC811" s="175"/>
      <c r="AD811" s="195"/>
      <c r="AE811" s="38"/>
      <c r="AI811" s="193"/>
      <c r="AS811" s="57"/>
      <c r="AU811" s="57"/>
      <c r="AW811" s="57"/>
      <c r="AY811" s="57"/>
      <c r="BA811" s="57"/>
      <c r="BB811" s="57"/>
      <c r="BC811" s="57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196"/>
    </row>
    <row r="812" spans="2:96" ht="17.25" x14ac:dyDescent="0.3">
      <c r="K812" s="165" t="s">
        <v>312</v>
      </c>
      <c r="V812" s="57" t="s">
        <v>406</v>
      </c>
      <c r="W812" s="57" t="s">
        <v>410</v>
      </c>
      <c r="AB812" s="166" t="s">
        <v>411</v>
      </c>
      <c r="AC812" s="197" t="s">
        <v>1614</v>
      </c>
      <c r="AD812" s="168"/>
      <c r="AE812" s="198">
        <v>6229486.1600000011</v>
      </c>
      <c r="AF812" s="198">
        <v>7540979.2399999993</v>
      </c>
      <c r="AG812" s="198">
        <v>8327903.1399999987</v>
      </c>
      <c r="AH812" s="199">
        <v>6370585.2453377899</v>
      </c>
      <c r="AI812" s="200">
        <v>2860791.4799999995</v>
      </c>
      <c r="AJ812" s="199">
        <v>8582374.4399999976</v>
      </c>
      <c r="AK812" s="200">
        <v>6419353.4899999993</v>
      </c>
      <c r="AL812" s="199">
        <v>7703224.1879999992</v>
      </c>
      <c r="AM812" s="200">
        <v>5315506.3181224903</v>
      </c>
      <c r="AN812" s="200">
        <v>7474432.4172152989</v>
      </c>
      <c r="AO812" s="199">
        <v>9057707.5043929256</v>
      </c>
      <c r="AP812" s="199">
        <v>8741653.7877182104</v>
      </c>
      <c r="AQ812" s="199">
        <v>9313469.2167737354</v>
      </c>
      <c r="AR812" s="199">
        <v>-731094.77677373774</v>
      </c>
      <c r="AS812" s="201">
        <v>-8.5185607070033406E-2</v>
      </c>
      <c r="AT812" s="199">
        <v>-2942883.9714359455</v>
      </c>
      <c r="AU812" s="201">
        <v>-0.46194876264934176</v>
      </c>
      <c r="AV812" s="199">
        <v>-985566.07677373663</v>
      </c>
      <c r="AW812" s="201">
        <v>-0.11834504559016001</v>
      </c>
      <c r="AX812" s="199">
        <v>-159279.34771821275</v>
      </c>
      <c r="AY812" s="201">
        <v>-1.8558890529858169E-2</v>
      </c>
      <c r="AZ812" s="199">
        <v>-2371068.5423804205</v>
      </c>
      <c r="BA812" s="201">
        <v>-0.37219006591516041</v>
      </c>
      <c r="BB812" s="199">
        <v>-571815.42905552499</v>
      </c>
      <c r="BC812" s="201">
        <v>-6.5412728865893818E-2</v>
      </c>
      <c r="BE812" s="198">
        <v>825123.57516547269</v>
      </c>
      <c r="BF812" s="198">
        <v>750920.68137474393</v>
      </c>
      <c r="BG812" s="198">
        <v>775464.71047555935</v>
      </c>
      <c r="BH812" s="198">
        <v>759240.84961136256</v>
      </c>
      <c r="BI812" s="198">
        <v>717659.7365063231</v>
      </c>
      <c r="BJ812" s="198">
        <v>804833.00555281446</v>
      </c>
      <c r="BK812" s="198">
        <v>785266.80914536223</v>
      </c>
      <c r="BL812" s="198">
        <v>784649.84519949637</v>
      </c>
      <c r="BM812" s="198">
        <v>781131.33343553555</v>
      </c>
      <c r="BN812" s="198">
        <v>776893.31436439173</v>
      </c>
      <c r="BO812" s="198">
        <v>793174.34245832928</v>
      </c>
      <c r="BP812" s="198">
        <v>759111.01348434296</v>
      </c>
      <c r="BQ812" s="202">
        <v>9313469.2167737354</v>
      </c>
    </row>
    <row r="813" spans="2:96" ht="18.75" x14ac:dyDescent="0.3">
      <c r="K813" s="165" t="s">
        <v>312</v>
      </c>
      <c r="AC813" s="175"/>
      <c r="AD813" s="203"/>
      <c r="AE813" s="204"/>
      <c r="AI813" s="205"/>
      <c r="AS813" s="57"/>
      <c r="AU813" s="57"/>
      <c r="AW813" s="57"/>
      <c r="AY813" s="57"/>
      <c r="BA813" s="57"/>
      <c r="BB813" s="57"/>
      <c r="BC813" s="57"/>
      <c r="BE813" s="204"/>
      <c r="BF813" s="204"/>
      <c r="BG813" s="204"/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6"/>
    </row>
    <row r="814" spans="2:96" ht="18.75" x14ac:dyDescent="0.3">
      <c r="K814" s="165" t="s">
        <v>312</v>
      </c>
      <c r="M814" s="57" t="s">
        <v>413</v>
      </c>
      <c r="N814" s="57" t="s">
        <v>1615</v>
      </c>
      <c r="V814" s="57" t="s">
        <v>406</v>
      </c>
      <c r="W814" s="57" t="s">
        <v>414</v>
      </c>
      <c r="X814" s="57">
        <v>151</v>
      </c>
      <c r="AB814" s="166" t="s">
        <v>411</v>
      </c>
      <c r="AC814" s="192" t="s">
        <v>415</v>
      </c>
      <c r="AD814" s="168"/>
      <c r="AE814" s="63"/>
      <c r="AI814" s="193"/>
      <c r="AS814" s="57"/>
      <c r="AU814" s="57"/>
      <c r="AW814" s="57"/>
      <c r="AY814" s="57"/>
      <c r="BA814" s="57"/>
      <c r="BB814" s="57"/>
      <c r="BC814" s="57"/>
      <c r="BE814" s="63"/>
      <c r="BF814" s="63"/>
      <c r="BG814" s="63"/>
      <c r="BH814" s="63"/>
      <c r="BI814" s="63"/>
      <c r="BJ814" s="63"/>
      <c r="BK814" s="63"/>
      <c r="BL814" s="63"/>
      <c r="BM814" s="63"/>
      <c r="BN814" s="63"/>
      <c r="BO814" s="63"/>
      <c r="BP814" s="63"/>
      <c r="BQ814" s="194"/>
      <c r="BS814" s="57">
        <v>2393660.06</v>
      </c>
      <c r="BT814" s="57">
        <v>2058475.4400000004</v>
      </c>
      <c r="BU814" s="57">
        <v>2990487.73</v>
      </c>
      <c r="BV814" s="57">
        <v>3212007.0917115826</v>
      </c>
      <c r="BW814" s="57">
        <v>662391.88</v>
      </c>
      <c r="BX814" s="57">
        <v>1987175.6400000001</v>
      </c>
      <c r="BY814" s="57">
        <v>2261312.98</v>
      </c>
      <c r="BZ814" s="57">
        <v>2713575.5760000004</v>
      </c>
      <c r="CA814" s="57">
        <v>2680549.434184283</v>
      </c>
      <c r="CB814" s="57">
        <v>2792770.6375272996</v>
      </c>
      <c r="CC814" s="57">
        <v>2489770.2171428571</v>
      </c>
      <c r="CD814" s="57">
        <v>2022641.9061396562</v>
      </c>
      <c r="CE814" s="57">
        <v>2155036.7595091038</v>
      </c>
      <c r="CG814" s="57">
        <v>194285.14014217455</v>
      </c>
      <c r="CH814" s="57">
        <v>170863.59434845613</v>
      </c>
      <c r="CI814" s="57">
        <v>177495.01715147379</v>
      </c>
      <c r="CJ814" s="57">
        <v>174750.73457714336</v>
      </c>
      <c r="CK814" s="57">
        <v>166497.86993742405</v>
      </c>
      <c r="CL814" s="57">
        <v>184647.1440872674</v>
      </c>
      <c r="CM814" s="57">
        <v>185077.97770524945</v>
      </c>
      <c r="CN814" s="57">
        <v>181239.49752486736</v>
      </c>
      <c r="CO814" s="57">
        <v>181271.63528378509</v>
      </c>
      <c r="CP814" s="57">
        <v>183032.77935190994</v>
      </c>
      <c r="CQ814" s="57">
        <v>182681.98492975318</v>
      </c>
      <c r="CR814" s="57">
        <v>173193.38446959938</v>
      </c>
    </row>
    <row r="815" spans="2:96" x14ac:dyDescent="0.25">
      <c r="K815" s="165" t="s">
        <v>315</v>
      </c>
      <c r="N815" s="57" t="s">
        <v>1616</v>
      </c>
      <c r="V815" s="57" t="s">
        <v>406</v>
      </c>
      <c r="W815" s="57" t="s">
        <v>414</v>
      </c>
      <c r="X815" s="57">
        <v>151</v>
      </c>
      <c r="AB815" s="166" t="s">
        <v>411</v>
      </c>
      <c r="AC815" s="209">
        <v>3900103</v>
      </c>
      <c r="AD815" s="210" t="s">
        <v>1617</v>
      </c>
      <c r="AE815" s="169">
        <v>6537.74</v>
      </c>
      <c r="AF815" s="38">
        <v>3608.5</v>
      </c>
      <c r="AG815" s="38">
        <v>10979.6</v>
      </c>
      <c r="AH815" s="170">
        <v>62297.898360555482</v>
      </c>
      <c r="AI815" s="171">
        <v>3570</v>
      </c>
      <c r="AJ815" s="172">
        <v>10710</v>
      </c>
      <c r="AK815" s="151">
        <v>3570</v>
      </c>
      <c r="AL815" s="172">
        <v>4284</v>
      </c>
      <c r="AM815" s="211">
        <v>51914.915300491557</v>
      </c>
      <c r="AN815" s="171">
        <v>13952.983060063925</v>
      </c>
      <c r="AO815" s="170">
        <v>6120</v>
      </c>
      <c r="AP815" s="170">
        <v>10802.214319540699</v>
      </c>
      <c r="AQ815" s="170">
        <v>11508.632075802623</v>
      </c>
      <c r="AR815" s="172">
        <v>-798.63207580262315</v>
      </c>
      <c r="AS815" s="173">
        <v>-7.4568821270086197E-2</v>
      </c>
      <c r="AT815" s="172">
        <v>50789.266284752855</v>
      </c>
      <c r="AU815" s="173">
        <v>0.81526452129740823</v>
      </c>
      <c r="AV815" s="172">
        <v>-529.03207580262278</v>
      </c>
      <c r="AW815" s="173">
        <v>-4.8183182975939265E-2</v>
      </c>
      <c r="AX815" s="172">
        <v>-92.214319540698853</v>
      </c>
      <c r="AY815" s="173">
        <v>-8.6101138693462989E-3</v>
      </c>
      <c r="AZ815" s="172">
        <v>51495.684041014785</v>
      </c>
      <c r="BA815" s="173">
        <v>0.82660387262148438</v>
      </c>
      <c r="BB815" s="172">
        <v>-706.4177562619243</v>
      </c>
      <c r="BC815" s="173">
        <v>-6.5395643463956057E-2</v>
      </c>
      <c r="BE815" s="169">
        <v>977.44546396855503</v>
      </c>
      <c r="BF815" s="169">
        <v>945.914965131759</v>
      </c>
      <c r="BG815" s="169">
        <v>977.44546396855503</v>
      </c>
      <c r="BH815" s="169">
        <v>977.44546397079205</v>
      </c>
      <c r="BI815" s="169">
        <v>882.853967459866</v>
      </c>
      <c r="BJ815" s="169">
        <v>977.44546397302804</v>
      </c>
      <c r="BK815" s="169">
        <v>945.914965138252</v>
      </c>
      <c r="BL815" s="169">
        <v>977.44546397526506</v>
      </c>
      <c r="BM815" s="169">
        <v>945.914965138252</v>
      </c>
      <c r="BN815" s="169">
        <v>977.44546397526506</v>
      </c>
      <c r="BO815" s="169">
        <v>977.44546397526506</v>
      </c>
      <c r="BP815" s="169">
        <v>945.91496512776803</v>
      </c>
      <c r="BQ815" s="174">
        <v>11508.632075802623</v>
      </c>
    </row>
    <row r="816" spans="2:96" x14ac:dyDescent="0.25">
      <c r="K816" s="165" t="s">
        <v>315</v>
      </c>
      <c r="N816" s="57" t="s">
        <v>1618</v>
      </c>
      <c r="V816" s="57" t="s">
        <v>406</v>
      </c>
      <c r="W816" s="57" t="s">
        <v>414</v>
      </c>
      <c r="X816" s="57">
        <v>151</v>
      </c>
      <c r="AB816" s="166" t="s">
        <v>411</v>
      </c>
      <c r="AC816" s="209">
        <v>3900201</v>
      </c>
      <c r="AD816" s="210" t="s">
        <v>1619</v>
      </c>
      <c r="AE816" s="169">
        <v>2097116.64</v>
      </c>
      <c r="AF816" s="38">
        <v>721653.36000000022</v>
      </c>
      <c r="AG816" s="38">
        <v>10888.01</v>
      </c>
      <c r="AH816" s="170">
        <v>6563.9890594715562</v>
      </c>
      <c r="AI816" s="171">
        <v>0</v>
      </c>
      <c r="AJ816" s="172">
        <v>0</v>
      </c>
      <c r="AK816" s="151">
        <v>0</v>
      </c>
      <c r="AL816" s="172">
        <v>0</v>
      </c>
      <c r="AM816" s="211">
        <v>5478.5357524708561</v>
      </c>
      <c r="AN816" s="171">
        <v>1085.4533070007001</v>
      </c>
      <c r="AO816" s="170">
        <v>0</v>
      </c>
      <c r="AP816" s="170">
        <v>0</v>
      </c>
      <c r="AQ816" s="170">
        <v>0</v>
      </c>
      <c r="AR816" s="172">
        <v>0</v>
      </c>
      <c r="AS816" s="173">
        <v>0</v>
      </c>
      <c r="AT816" s="172">
        <v>6563.9890594715562</v>
      </c>
      <c r="AU816" s="173">
        <v>1</v>
      </c>
      <c r="AV816" s="172">
        <v>10888.01</v>
      </c>
      <c r="AW816" s="173">
        <v>1</v>
      </c>
      <c r="AX816" s="172">
        <v>0</v>
      </c>
      <c r="AY816" s="173">
        <v>0</v>
      </c>
      <c r="AZ816" s="172">
        <v>6563.9890594715562</v>
      </c>
      <c r="BA816" s="173">
        <v>1</v>
      </c>
      <c r="BB816" s="172">
        <v>0</v>
      </c>
      <c r="BC816" s="173">
        <v>0</v>
      </c>
      <c r="BE816" s="169">
        <v>0</v>
      </c>
      <c r="BF816" s="169">
        <v>0</v>
      </c>
      <c r="BG816" s="169">
        <v>0</v>
      </c>
      <c r="BH816" s="169">
        <v>0</v>
      </c>
      <c r="BI816" s="169">
        <v>0</v>
      </c>
      <c r="BJ816" s="169">
        <v>0</v>
      </c>
      <c r="BK816" s="169">
        <v>0</v>
      </c>
      <c r="BL816" s="169">
        <v>0</v>
      </c>
      <c r="BM816" s="169">
        <v>0</v>
      </c>
      <c r="BN816" s="169">
        <v>0</v>
      </c>
      <c r="BO816" s="169">
        <v>0</v>
      </c>
      <c r="BP816" s="169">
        <v>0</v>
      </c>
      <c r="BQ816" s="174">
        <v>0</v>
      </c>
    </row>
    <row r="817" spans="11:69" x14ac:dyDescent="0.25">
      <c r="K817" s="165" t="s">
        <v>315</v>
      </c>
      <c r="N817" s="57" t="s">
        <v>1620</v>
      </c>
      <c r="V817" s="57" t="s">
        <v>406</v>
      </c>
      <c r="W817" s="57" t="s">
        <v>414</v>
      </c>
      <c r="X817" s="57">
        <v>151</v>
      </c>
      <c r="AB817" s="166" t="s">
        <v>411</v>
      </c>
      <c r="AC817" s="209">
        <v>3910090</v>
      </c>
      <c r="AD817" s="210" t="s">
        <v>1621</v>
      </c>
      <c r="AE817" s="169">
        <v>0</v>
      </c>
      <c r="AF817" s="38">
        <v>14180.57</v>
      </c>
      <c r="AG817" s="38">
        <v>27184.33</v>
      </c>
      <c r="AH817" s="170">
        <v>52590.126730817414</v>
      </c>
      <c r="AI817" s="171">
        <v>-2178.9999999999995</v>
      </c>
      <c r="AJ817" s="172">
        <v>-6536.9999999999982</v>
      </c>
      <c r="AK817" s="151">
        <v>-2965.65</v>
      </c>
      <c r="AL817" s="172">
        <v>-3558.7799999999997</v>
      </c>
      <c r="AM817" s="211">
        <v>43825.908478427729</v>
      </c>
      <c r="AN817" s="171">
        <v>5798.5682523896849</v>
      </c>
      <c r="AO817" s="170">
        <v>-4580.3314285714296</v>
      </c>
      <c r="AP817" s="170">
        <v>-6375.1452683129601</v>
      </c>
      <c r="AQ817" s="170">
        <v>-6792.0519950076059</v>
      </c>
      <c r="AR817" s="172">
        <v>255.05199500760773</v>
      </c>
      <c r="AS817" s="173">
        <v>3.9016673551722163E-2</v>
      </c>
      <c r="AT817" s="172">
        <v>59382.178725825019</v>
      </c>
      <c r="AU817" s="173">
        <v>1.1291507059827546</v>
      </c>
      <c r="AV817" s="172">
        <v>33976.381995007607</v>
      </c>
      <c r="AW817" s="173">
        <v>1.2498517342530644</v>
      </c>
      <c r="AX817" s="172">
        <v>-161.85473168703811</v>
      </c>
      <c r="AY817" s="173">
        <v>-2.4759787622309647E-2</v>
      </c>
      <c r="AZ817" s="172">
        <v>58965.271999130375</v>
      </c>
      <c r="BA817" s="173">
        <v>1.1212232345615774</v>
      </c>
      <c r="BB817" s="172">
        <v>416.90672669464584</v>
      </c>
      <c r="BC817" s="173">
        <v>6.5395643416447338E-2</v>
      </c>
      <c r="BE817" s="169">
        <v>-576.86590235681103</v>
      </c>
      <c r="BF817" s="169">
        <v>-558.24673879643001</v>
      </c>
      <c r="BG817" s="169">
        <v>-576.85652611424098</v>
      </c>
      <c r="BH817" s="169">
        <v>-576.85652610208695</v>
      </c>
      <c r="BI817" s="169">
        <v>-521.03654033581404</v>
      </c>
      <c r="BJ817" s="169">
        <v>-576.856526089932</v>
      </c>
      <c r="BK817" s="169">
        <v>-558.23367089951603</v>
      </c>
      <c r="BL817" s="169">
        <v>-576.85652607777797</v>
      </c>
      <c r="BM817" s="169">
        <v>-558.25142688242897</v>
      </c>
      <c r="BN817" s="169">
        <v>-576.86121419906499</v>
      </c>
      <c r="BO817" s="169">
        <v>-576.85652607777797</v>
      </c>
      <c r="BP817" s="169">
        <v>-558.27387107572497</v>
      </c>
      <c r="BQ817" s="174">
        <v>-6792.0519950076059</v>
      </c>
    </row>
    <row r="818" spans="11:69" x14ac:dyDescent="0.25">
      <c r="K818" s="165" t="s">
        <v>315</v>
      </c>
      <c r="N818" s="57" t="s">
        <v>1622</v>
      </c>
      <c r="V818" s="57" t="s">
        <v>406</v>
      </c>
      <c r="W818" s="57" t="s">
        <v>414</v>
      </c>
      <c r="X818" s="57">
        <v>151</v>
      </c>
      <c r="AB818" s="166" t="s">
        <v>411</v>
      </c>
      <c r="AC818" s="209">
        <v>3910105</v>
      </c>
      <c r="AD818" s="210" t="s">
        <v>1623</v>
      </c>
      <c r="AE818" s="169">
        <v>0</v>
      </c>
      <c r="AF818" s="38">
        <v>4225.66</v>
      </c>
      <c r="AG818" s="38">
        <v>15234.519999999999</v>
      </c>
      <c r="AH818" s="170">
        <v>91929.938547355909</v>
      </c>
      <c r="AI818" s="171">
        <v>27996.35</v>
      </c>
      <c r="AJ818" s="172">
        <v>83989.049999999988</v>
      </c>
      <c r="AK818" s="151">
        <v>2745.919999999991</v>
      </c>
      <c r="AL818" s="172">
        <v>3295.1039999999889</v>
      </c>
      <c r="AM818" s="211">
        <v>76609.685575142503</v>
      </c>
      <c r="AN818" s="171">
        <v>18066.172972213397</v>
      </c>
      <c r="AO818" s="170">
        <v>155519.26285714304</v>
      </c>
      <c r="AP818" s="170">
        <v>81909.498959400502</v>
      </c>
      <c r="AQ818" s="170">
        <v>87266.023349552081</v>
      </c>
      <c r="AR818" s="172">
        <v>-3276.9733495520923</v>
      </c>
      <c r="AS818" s="173">
        <v>-3.9016673596761635E-2</v>
      </c>
      <c r="AT818" s="172">
        <v>4663.9151978038281</v>
      </c>
      <c r="AU818" s="173">
        <v>5.073336577290654E-2</v>
      </c>
      <c r="AV818" s="172">
        <v>-72031.503349552077</v>
      </c>
      <c r="AW818" s="173">
        <v>-4.7281767557856815</v>
      </c>
      <c r="AX818" s="172">
        <v>2079.5510405994864</v>
      </c>
      <c r="AY818" s="173">
        <v>2.4759787622308942E-2</v>
      </c>
      <c r="AZ818" s="172">
        <v>10020.439587955407</v>
      </c>
      <c r="BA818" s="173">
        <v>0.1090008298307909</v>
      </c>
      <c r="BB818" s="172">
        <v>-5356.5243901515787</v>
      </c>
      <c r="BC818" s="173">
        <v>-6.5395643462629521E-2</v>
      </c>
      <c r="BE818" s="169">
        <v>7411.7208377447696</v>
      </c>
      <c r="BF818" s="169">
        <v>7172.4970563112392</v>
      </c>
      <c r="BG818" s="169">
        <v>7411.6003693791499</v>
      </c>
      <c r="BH818" s="169">
        <v>7411.6003693912999</v>
      </c>
      <c r="BI818" s="169">
        <v>6694.410897977019</v>
      </c>
      <c r="BJ818" s="169">
        <v>7411.6003694034398</v>
      </c>
      <c r="BK818" s="169">
        <v>7172.3291571138798</v>
      </c>
      <c r="BL818" s="169">
        <v>7411.6003694155897</v>
      </c>
      <c r="BM818" s="169">
        <v>7172.5572905293402</v>
      </c>
      <c r="BN818" s="169">
        <v>7411.6606035984196</v>
      </c>
      <c r="BO818" s="169">
        <v>7411.6003694155897</v>
      </c>
      <c r="BP818" s="169">
        <v>7172.8456592723496</v>
      </c>
      <c r="BQ818" s="174">
        <v>87266.023349552095</v>
      </c>
    </row>
    <row r="819" spans="11:69" x14ac:dyDescent="0.25">
      <c r="K819" s="165" t="s">
        <v>315</v>
      </c>
      <c r="N819" s="57" t="s">
        <v>1624</v>
      </c>
      <c r="V819" s="57" t="s">
        <v>406</v>
      </c>
      <c r="W819" s="57" t="s">
        <v>414</v>
      </c>
      <c r="X819" s="57">
        <v>151</v>
      </c>
      <c r="AB819" s="166" t="s">
        <v>411</v>
      </c>
      <c r="AC819" s="209">
        <v>3910110</v>
      </c>
      <c r="AD819" s="210" t="s">
        <v>1625</v>
      </c>
      <c r="AE819" s="169">
        <v>0</v>
      </c>
      <c r="AF819" s="38">
        <v>2708.66</v>
      </c>
      <c r="AG819" s="38">
        <v>8731.48</v>
      </c>
      <c r="AH819" s="170">
        <v>17817.896930782987</v>
      </c>
      <c r="AI819" s="171">
        <v>309.88</v>
      </c>
      <c r="AJ819" s="172">
        <v>929.64</v>
      </c>
      <c r="AK819" s="151">
        <v>2092.2099999999996</v>
      </c>
      <c r="AL819" s="172">
        <v>2510.6519999999991</v>
      </c>
      <c r="AM819" s="211">
        <v>14848.519459987399</v>
      </c>
      <c r="AN819" s="171">
        <v>5061.5874707955863</v>
      </c>
      <c r="AO819" s="170">
        <v>12073.422857142899</v>
      </c>
      <c r="AP819" s="170">
        <v>906.62231103479701</v>
      </c>
      <c r="AQ819" s="170">
        <v>965.91146071360549</v>
      </c>
      <c r="AR819" s="172">
        <v>-36.271460713605506</v>
      </c>
      <c r="AS819" s="173">
        <v>-3.9016673888392826E-2</v>
      </c>
      <c r="AT819" s="172">
        <v>16851.98547006938</v>
      </c>
      <c r="AU819" s="173">
        <v>0.94578981658352423</v>
      </c>
      <c r="AV819" s="172">
        <v>7765.5685392863943</v>
      </c>
      <c r="AW819" s="173">
        <v>0.88937597512522448</v>
      </c>
      <c r="AX819" s="172">
        <v>23.017688965202979</v>
      </c>
      <c r="AY819" s="173">
        <v>2.4759787622308613E-2</v>
      </c>
      <c r="AZ819" s="172">
        <v>16911.27461974819</v>
      </c>
      <c r="BA819" s="173">
        <v>0.94911732206349919</v>
      </c>
      <c r="BB819" s="172">
        <v>-59.289149678808485</v>
      </c>
      <c r="BC819" s="173">
        <v>-6.5395643761664402E-2</v>
      </c>
      <c r="BE819" s="169">
        <v>82.037267472420197</v>
      </c>
      <c r="BF819" s="169">
        <v>79.389398539839405</v>
      </c>
      <c r="BG819" s="169">
        <v>82.035934057988001</v>
      </c>
      <c r="BH819" s="169">
        <v>82.035934070141906</v>
      </c>
      <c r="BI819" s="169">
        <v>74.097660933444004</v>
      </c>
      <c r="BJ819" s="169">
        <v>82.035934082295697</v>
      </c>
      <c r="BK819" s="169">
        <v>79.387540168074196</v>
      </c>
      <c r="BL819" s="169">
        <v>82.035934094449502</v>
      </c>
      <c r="BM819" s="169">
        <v>79.390065282341297</v>
      </c>
      <c r="BN819" s="169">
        <v>82.036600801666197</v>
      </c>
      <c r="BO819" s="169">
        <v>82.035934094449502</v>
      </c>
      <c r="BP819" s="169">
        <v>79.393257116495505</v>
      </c>
      <c r="BQ819" s="174">
        <v>965.91146071360549</v>
      </c>
    </row>
    <row r="820" spans="11:69" x14ac:dyDescent="0.25">
      <c r="K820" s="165" t="s">
        <v>315</v>
      </c>
      <c r="N820" s="57" t="s">
        <v>1626</v>
      </c>
      <c r="V820" s="57" t="s">
        <v>406</v>
      </c>
      <c r="W820" s="57" t="s">
        <v>414</v>
      </c>
      <c r="X820" s="57">
        <v>151</v>
      </c>
      <c r="AB820" s="166" t="s">
        <v>411</v>
      </c>
      <c r="AC820" s="209">
        <v>3910113</v>
      </c>
      <c r="AD820" s="210" t="s">
        <v>1627</v>
      </c>
      <c r="AE820" s="169">
        <v>0</v>
      </c>
      <c r="AF820" s="38">
        <v>4658.7299999999996</v>
      </c>
      <c r="AG820" s="38">
        <v>7836</v>
      </c>
      <c r="AH820" s="170">
        <v>0</v>
      </c>
      <c r="AI820" s="171">
        <v>-2090.64</v>
      </c>
      <c r="AJ820" s="172">
        <v>-6271.92</v>
      </c>
      <c r="AK820" s="151">
        <v>2189.3500000000004</v>
      </c>
      <c r="AL820" s="172">
        <v>2627.2200000000003</v>
      </c>
      <c r="AM820" s="211">
        <v>0</v>
      </c>
      <c r="AN820" s="171">
        <v>2189.3500000000004</v>
      </c>
      <c r="AO820" s="170">
        <v>-3879.0685714285701</v>
      </c>
      <c r="AP820" s="170">
        <v>-6116.6285928158904</v>
      </c>
      <c r="AQ820" s="170">
        <v>-6516.6294551718602</v>
      </c>
      <c r="AR820" s="172">
        <v>244.7094551718601</v>
      </c>
      <c r="AS820" s="173">
        <v>3.9016673550022973E-2</v>
      </c>
      <c r="AT820" s="172">
        <v>6516.6294551718602</v>
      </c>
      <c r="AU820" s="173">
        <v>0</v>
      </c>
      <c r="AV820" s="172">
        <v>14352.62945517186</v>
      </c>
      <c r="AW820" s="173">
        <v>1.831627036137297</v>
      </c>
      <c r="AX820" s="172">
        <v>-155.29140718410963</v>
      </c>
      <c r="AY820" s="173">
        <v>-2.4759787622308582E-2</v>
      </c>
      <c r="AZ820" s="172">
        <v>6116.6285928158904</v>
      </c>
      <c r="BA820" s="173">
        <v>0</v>
      </c>
      <c r="BB820" s="172">
        <v>400.00086235596973</v>
      </c>
      <c r="BC820" s="173">
        <v>6.5395643414703844E-2</v>
      </c>
      <c r="BE820" s="169">
        <v>-553.47357967109997</v>
      </c>
      <c r="BF820" s="169">
        <v>-535.60943643756195</v>
      </c>
      <c r="BG820" s="169">
        <v>-553.46458364183502</v>
      </c>
      <c r="BH820" s="169">
        <v>-553.46458362968099</v>
      </c>
      <c r="BI820" s="169">
        <v>-499.908137992565</v>
      </c>
      <c r="BJ820" s="169">
        <v>-553.46458361752605</v>
      </c>
      <c r="BK820" s="169">
        <v>-535.59689845173295</v>
      </c>
      <c r="BL820" s="169">
        <v>-553.46458360537201</v>
      </c>
      <c r="BM820" s="169">
        <v>-535.61393441690802</v>
      </c>
      <c r="BN820" s="169">
        <v>-553.469081620005</v>
      </c>
      <c r="BO820" s="169">
        <v>-553.46458360537201</v>
      </c>
      <c r="BP820" s="169">
        <v>-535.63546848220096</v>
      </c>
      <c r="BQ820" s="174">
        <v>-6516.6294551718602</v>
      </c>
    </row>
    <row r="821" spans="11:69" x14ac:dyDescent="0.25">
      <c r="K821" s="165" t="s">
        <v>315</v>
      </c>
      <c r="N821" s="57" t="s">
        <v>1628</v>
      </c>
      <c r="V821" s="57" t="s">
        <v>406</v>
      </c>
      <c r="W821" s="57" t="s">
        <v>414</v>
      </c>
      <c r="X821" s="57">
        <v>151</v>
      </c>
      <c r="AB821" s="166" t="s">
        <v>411</v>
      </c>
      <c r="AC821" s="209">
        <v>3910114</v>
      </c>
      <c r="AD821" s="210" t="s">
        <v>1629</v>
      </c>
      <c r="AE821" s="169">
        <v>0</v>
      </c>
      <c r="AF821" s="38">
        <v>3009.01</v>
      </c>
      <c r="AG821" s="38">
        <v>13263.15</v>
      </c>
      <c r="AH821" s="170">
        <v>0</v>
      </c>
      <c r="AI821" s="171">
        <v>2041.88</v>
      </c>
      <c r="AJ821" s="172">
        <v>6125.64</v>
      </c>
      <c r="AK821" s="151">
        <v>8259.77</v>
      </c>
      <c r="AL821" s="172">
        <v>9911.724000000002</v>
      </c>
      <c r="AM821" s="211">
        <v>0</v>
      </c>
      <c r="AN821" s="171">
        <v>8259.77</v>
      </c>
      <c r="AO821" s="170">
        <v>8115.9428571428598</v>
      </c>
      <c r="AP821" s="170">
        <v>5973.9704545492796</v>
      </c>
      <c r="AQ821" s="170">
        <v>6364.6420967050062</v>
      </c>
      <c r="AR821" s="172">
        <v>-239.0020967050059</v>
      </c>
      <c r="AS821" s="173">
        <v>-3.901667363818407E-2</v>
      </c>
      <c r="AT821" s="172">
        <v>-6364.6420967050062</v>
      </c>
      <c r="AU821" s="173">
        <v>0</v>
      </c>
      <c r="AV821" s="172">
        <v>6898.5079032949934</v>
      </c>
      <c r="AW821" s="173">
        <v>0.52012590548210591</v>
      </c>
      <c r="AX821" s="172">
        <v>151.66954545072076</v>
      </c>
      <c r="AY821" s="173">
        <v>2.4759787622308977E-2</v>
      </c>
      <c r="AZ821" s="172">
        <v>-5973.9704545492796</v>
      </c>
      <c r="BA821" s="173">
        <v>0</v>
      </c>
      <c r="BB821" s="172">
        <v>-390.67164215572666</v>
      </c>
      <c r="BC821" s="173">
        <v>-6.5395643505103643E-2</v>
      </c>
      <c r="BE821" s="169">
        <v>540.56491450401097</v>
      </c>
      <c r="BF821" s="169">
        <v>523.11741671113896</v>
      </c>
      <c r="BG821" s="169">
        <v>540.55612828915196</v>
      </c>
      <c r="BH821" s="169">
        <v>540.55612830130497</v>
      </c>
      <c r="BI821" s="169">
        <v>488.24877974919002</v>
      </c>
      <c r="BJ821" s="169">
        <v>540.55612831345798</v>
      </c>
      <c r="BK821" s="169">
        <v>523.10517121851899</v>
      </c>
      <c r="BL821" s="169">
        <v>540.55612832561201</v>
      </c>
      <c r="BM821" s="169">
        <v>523.12180985385396</v>
      </c>
      <c r="BN821" s="169">
        <v>540.56052143304396</v>
      </c>
      <c r="BO821" s="169">
        <v>540.55612832561201</v>
      </c>
      <c r="BP821" s="169">
        <v>523.14284168011102</v>
      </c>
      <c r="BQ821" s="174">
        <v>6364.6420967050062</v>
      </c>
    </row>
    <row r="822" spans="11:69" x14ac:dyDescent="0.25">
      <c r="K822" s="165" t="s">
        <v>315</v>
      </c>
      <c r="N822" s="57" t="s">
        <v>1630</v>
      </c>
      <c r="V822" s="57" t="s">
        <v>406</v>
      </c>
      <c r="W822" s="57" t="s">
        <v>414</v>
      </c>
      <c r="X822" s="57">
        <v>151</v>
      </c>
      <c r="AB822" s="166" t="s">
        <v>411</v>
      </c>
      <c r="AC822" s="209">
        <v>3910115</v>
      </c>
      <c r="AD822" s="210" t="s">
        <v>1631</v>
      </c>
      <c r="AE822" s="169">
        <v>0</v>
      </c>
      <c r="AF822" s="38">
        <v>24077.09</v>
      </c>
      <c r="AG822" s="38">
        <v>46387.62</v>
      </c>
      <c r="AH822" s="170">
        <v>85462.638874801749</v>
      </c>
      <c r="AI822" s="171">
        <v>11094.83</v>
      </c>
      <c r="AJ822" s="172">
        <v>33284.49</v>
      </c>
      <c r="AK822" s="151">
        <v>52695.31</v>
      </c>
      <c r="AL822" s="172">
        <v>63234.372000000003</v>
      </c>
      <c r="AM822" s="211">
        <v>71220.17044803816</v>
      </c>
      <c r="AN822" s="171">
        <v>66937.778426763587</v>
      </c>
      <c r="AO822" s="170">
        <v>45268.251428571399</v>
      </c>
      <c r="AP822" s="170">
        <v>32460.373096483101</v>
      </c>
      <c r="AQ822" s="170">
        <v>34583.140082329883</v>
      </c>
      <c r="AR822" s="172">
        <v>-1298.6500823298848</v>
      </c>
      <c r="AS822" s="173">
        <v>-3.9016673601725151E-2</v>
      </c>
      <c r="AT822" s="172">
        <v>50879.498792471866</v>
      </c>
      <c r="AU822" s="173">
        <v>0.59534200514224289</v>
      </c>
      <c r="AV822" s="172">
        <v>11804.47991767012</v>
      </c>
      <c r="AW822" s="173">
        <v>0.25447479128418571</v>
      </c>
      <c r="AX822" s="172">
        <v>824.11690351689685</v>
      </c>
      <c r="AY822" s="173">
        <v>2.4759787622309879E-2</v>
      </c>
      <c r="AZ822" s="172">
        <v>53002.265778318644</v>
      </c>
      <c r="BA822" s="173">
        <v>0.62018054293834957</v>
      </c>
      <c r="BB822" s="172">
        <v>-2122.7669858467816</v>
      </c>
      <c r="BC822" s="173">
        <v>-6.5395643467720074E-2</v>
      </c>
      <c r="BE822" s="169">
        <v>2937.2322714295201</v>
      </c>
      <c r="BF822" s="169">
        <v>2842.4289421754502</v>
      </c>
      <c r="BG822" s="169">
        <v>2937.1845303476598</v>
      </c>
      <c r="BH822" s="169">
        <v>2937.1845303598202</v>
      </c>
      <c r="BI822" s="169">
        <v>2652.9655067026001</v>
      </c>
      <c r="BJ822" s="169">
        <v>2937.1845303719701</v>
      </c>
      <c r="BK822" s="169">
        <v>2842.3624044855201</v>
      </c>
      <c r="BL822" s="169">
        <v>2937.1845303841205</v>
      </c>
      <c r="BM822" s="169">
        <v>2842.4528127516601</v>
      </c>
      <c r="BN822" s="169">
        <v>2937.2084009250498</v>
      </c>
      <c r="BO822" s="169">
        <v>2937.1845303841205</v>
      </c>
      <c r="BP822" s="169">
        <v>2842.5670920123898</v>
      </c>
      <c r="BQ822" s="174">
        <v>34583.140082329883</v>
      </c>
    </row>
    <row r="823" spans="11:69" x14ac:dyDescent="0.25">
      <c r="K823" s="165" t="s">
        <v>315</v>
      </c>
      <c r="N823" s="57" t="s">
        <v>1632</v>
      </c>
      <c r="V823" s="57" t="s">
        <v>406</v>
      </c>
      <c r="W823" s="57" t="s">
        <v>414</v>
      </c>
      <c r="X823" s="57">
        <v>151</v>
      </c>
      <c r="AB823" s="166" t="s">
        <v>411</v>
      </c>
      <c r="AC823" s="209">
        <v>3910120</v>
      </c>
      <c r="AD823" s="210" t="s">
        <v>1633</v>
      </c>
      <c r="AE823" s="169">
        <v>0</v>
      </c>
      <c r="AF823" s="38">
        <v>0</v>
      </c>
      <c r="AG823" s="38">
        <v>0</v>
      </c>
      <c r="AH823" s="170">
        <v>0</v>
      </c>
      <c r="AI823" s="171">
        <v>1001.1899999999998</v>
      </c>
      <c r="AJ823" s="172">
        <v>3003.5699999999997</v>
      </c>
      <c r="AK823" s="151">
        <v>-1.71E-13</v>
      </c>
      <c r="AL823" s="172">
        <v>-2.0520000000000002E-13</v>
      </c>
      <c r="AM823" s="211">
        <v>0</v>
      </c>
      <c r="AN823" s="171">
        <v>-1.71E-13</v>
      </c>
      <c r="AO823" s="170">
        <v>342.20571428571401</v>
      </c>
      <c r="AP823" s="170">
        <v>2929.2022446912597</v>
      </c>
      <c r="AQ823" s="170">
        <v>3120.7593105784526</v>
      </c>
      <c r="AR823" s="172">
        <v>-117.18931057845293</v>
      </c>
      <c r="AS823" s="173">
        <v>-3.9016673684466464E-2</v>
      </c>
      <c r="AT823" s="172">
        <v>-3120.7593105784526</v>
      </c>
      <c r="AU823" s="173">
        <v>0</v>
      </c>
      <c r="AV823" s="172">
        <v>-3120.7593105784526</v>
      </c>
      <c r="AW823" s="173">
        <v>0</v>
      </c>
      <c r="AX823" s="172">
        <v>74.367755308740016</v>
      </c>
      <c r="AY823" s="173">
        <v>2.4759787622309459E-2</v>
      </c>
      <c r="AZ823" s="172">
        <v>-2929.2022446912597</v>
      </c>
      <c r="BA823" s="173">
        <v>0</v>
      </c>
      <c r="BB823" s="172">
        <v>-191.55706588719295</v>
      </c>
      <c r="BC823" s="173">
        <v>-6.5395643552561597E-2</v>
      </c>
      <c r="BE823" s="169">
        <v>265.05386543390898</v>
      </c>
      <c r="BF823" s="169">
        <v>256.49887673954697</v>
      </c>
      <c r="BG823" s="169">
        <v>265.04955731078002</v>
      </c>
      <c r="BH823" s="169">
        <v>265.04955732293303</v>
      </c>
      <c r="BI823" s="169">
        <v>239.401823721212</v>
      </c>
      <c r="BJ823" s="169">
        <v>265.049557335087</v>
      </c>
      <c r="BK823" s="169">
        <v>256.492872455243</v>
      </c>
      <c r="BL823" s="169">
        <v>265.04955734724098</v>
      </c>
      <c r="BM823" s="169">
        <v>256.501030836398</v>
      </c>
      <c r="BN823" s="169">
        <v>265.051711408806</v>
      </c>
      <c r="BO823" s="169">
        <v>265.04955734724098</v>
      </c>
      <c r="BP823" s="169">
        <v>256.51134332005603</v>
      </c>
      <c r="BQ823" s="174">
        <v>3120.7593105784526</v>
      </c>
    </row>
    <row r="824" spans="11:69" x14ac:dyDescent="0.25">
      <c r="K824" s="165" t="s">
        <v>315</v>
      </c>
      <c r="N824" s="57" t="s">
        <v>1634</v>
      </c>
      <c r="V824" s="57" t="s">
        <v>406</v>
      </c>
      <c r="W824" s="57" t="s">
        <v>414</v>
      </c>
      <c r="X824" s="57">
        <v>151</v>
      </c>
      <c r="AB824" s="166" t="s">
        <v>411</v>
      </c>
      <c r="AC824" s="209">
        <v>3910125</v>
      </c>
      <c r="AD824" s="210" t="s">
        <v>1635</v>
      </c>
      <c r="AE824" s="169">
        <v>0</v>
      </c>
      <c r="AF824" s="38">
        <v>1929.69</v>
      </c>
      <c r="AG824" s="38">
        <v>0</v>
      </c>
      <c r="AH824" s="170">
        <v>0</v>
      </c>
      <c r="AI824" s="171">
        <v>0</v>
      </c>
      <c r="AJ824" s="172">
        <v>0</v>
      </c>
      <c r="AK824" s="151">
        <v>0</v>
      </c>
      <c r="AL824" s="172">
        <v>0</v>
      </c>
      <c r="AM824" s="211">
        <v>0</v>
      </c>
      <c r="AN824" s="171">
        <v>0</v>
      </c>
      <c r="AO824" s="170">
        <v>0</v>
      </c>
      <c r="AP824" s="170">
        <v>0</v>
      </c>
      <c r="AQ824" s="170">
        <v>0</v>
      </c>
      <c r="AR824" s="172">
        <v>0</v>
      </c>
      <c r="AS824" s="173">
        <v>0</v>
      </c>
      <c r="AT824" s="172">
        <v>0</v>
      </c>
      <c r="AU824" s="173">
        <v>0</v>
      </c>
      <c r="AV824" s="172">
        <v>0</v>
      </c>
      <c r="AW824" s="173">
        <v>0</v>
      </c>
      <c r="AX824" s="172">
        <v>0</v>
      </c>
      <c r="AY824" s="173">
        <v>0</v>
      </c>
      <c r="AZ824" s="172">
        <v>0</v>
      </c>
      <c r="BA824" s="173">
        <v>0</v>
      </c>
      <c r="BB824" s="172">
        <v>0</v>
      </c>
      <c r="BC824" s="173">
        <v>0</v>
      </c>
      <c r="BE824" s="169">
        <v>0</v>
      </c>
      <c r="BF824" s="169">
        <v>0</v>
      </c>
      <c r="BG824" s="169">
        <v>0</v>
      </c>
      <c r="BH824" s="169">
        <v>0</v>
      </c>
      <c r="BI824" s="169">
        <v>0</v>
      </c>
      <c r="BJ824" s="169">
        <v>0</v>
      </c>
      <c r="BK824" s="169">
        <v>0</v>
      </c>
      <c r="BL824" s="169">
        <v>0</v>
      </c>
      <c r="BM824" s="169">
        <v>0</v>
      </c>
      <c r="BN824" s="169">
        <v>0</v>
      </c>
      <c r="BO824" s="169">
        <v>0</v>
      </c>
      <c r="BP824" s="169">
        <v>0</v>
      </c>
      <c r="BQ824" s="174">
        <v>0</v>
      </c>
    </row>
    <row r="825" spans="11:69" x14ac:dyDescent="0.25">
      <c r="K825" s="165" t="s">
        <v>315</v>
      </c>
      <c r="N825" s="57" t="s">
        <v>1636</v>
      </c>
      <c r="V825" s="57" t="s">
        <v>406</v>
      </c>
      <c r="W825" s="57" t="s">
        <v>414</v>
      </c>
      <c r="X825" s="57">
        <v>151</v>
      </c>
      <c r="AB825" s="166" t="s">
        <v>411</v>
      </c>
      <c r="AC825" s="209">
        <v>3910130</v>
      </c>
      <c r="AD825" s="210" t="s">
        <v>1637</v>
      </c>
      <c r="AE825" s="169">
        <v>0</v>
      </c>
      <c r="AF825" s="38">
        <v>0</v>
      </c>
      <c r="AG825" s="38">
        <v>0</v>
      </c>
      <c r="AH825" s="170">
        <v>0</v>
      </c>
      <c r="AI825" s="171">
        <v>0</v>
      </c>
      <c r="AJ825" s="172">
        <v>0</v>
      </c>
      <c r="AK825" s="151">
        <v>47.41</v>
      </c>
      <c r="AL825" s="172">
        <v>56.891999999999996</v>
      </c>
      <c r="AM825" s="211">
        <v>0</v>
      </c>
      <c r="AN825" s="171">
        <v>47.41</v>
      </c>
      <c r="AO825" s="170">
        <v>0</v>
      </c>
      <c r="AP825" s="170">
        <v>0</v>
      </c>
      <c r="AQ825" s="170">
        <v>0</v>
      </c>
      <c r="AR825" s="172">
        <v>0</v>
      </c>
      <c r="AS825" s="173">
        <v>0</v>
      </c>
      <c r="AT825" s="172">
        <v>0</v>
      </c>
      <c r="AU825" s="173">
        <v>0</v>
      </c>
      <c r="AV825" s="172">
        <v>0</v>
      </c>
      <c r="AW825" s="173">
        <v>0</v>
      </c>
      <c r="AX825" s="172">
        <v>0</v>
      </c>
      <c r="AY825" s="173">
        <v>0</v>
      </c>
      <c r="AZ825" s="172">
        <v>0</v>
      </c>
      <c r="BA825" s="173">
        <v>0</v>
      </c>
      <c r="BB825" s="172">
        <v>0</v>
      </c>
      <c r="BC825" s="173">
        <v>0</v>
      </c>
      <c r="BE825" s="169">
        <v>0</v>
      </c>
      <c r="BF825" s="169">
        <v>0</v>
      </c>
      <c r="BG825" s="169">
        <v>0</v>
      </c>
      <c r="BH825" s="169">
        <v>0</v>
      </c>
      <c r="BI825" s="169">
        <v>0</v>
      </c>
      <c r="BJ825" s="169">
        <v>0</v>
      </c>
      <c r="BK825" s="169">
        <v>0</v>
      </c>
      <c r="BL825" s="169">
        <v>0</v>
      </c>
      <c r="BM825" s="169">
        <v>0</v>
      </c>
      <c r="BN825" s="169">
        <v>0</v>
      </c>
      <c r="BO825" s="169">
        <v>0</v>
      </c>
      <c r="BP825" s="169">
        <v>0</v>
      </c>
      <c r="BQ825" s="174">
        <v>0</v>
      </c>
    </row>
    <row r="826" spans="11:69" x14ac:dyDescent="0.25">
      <c r="K826" s="165" t="s">
        <v>315</v>
      </c>
      <c r="N826" s="57" t="s">
        <v>1638</v>
      </c>
      <c r="V826" s="57" t="s">
        <v>406</v>
      </c>
      <c r="W826" s="57" t="s">
        <v>414</v>
      </c>
      <c r="X826" s="57">
        <v>151</v>
      </c>
      <c r="AB826" s="166" t="s">
        <v>411</v>
      </c>
      <c r="AC826" s="209">
        <v>3910131</v>
      </c>
      <c r="AD826" s="210" t="s">
        <v>1639</v>
      </c>
      <c r="AE826" s="169">
        <v>0</v>
      </c>
      <c r="AF826" s="38">
        <v>33536.370000000003</v>
      </c>
      <c r="AG826" s="38">
        <v>80937.88</v>
      </c>
      <c r="AH826" s="170">
        <v>138047.8344758318</v>
      </c>
      <c r="AI826" s="171">
        <v>28087.050000000003</v>
      </c>
      <c r="AJ826" s="172">
        <v>84261.150000000009</v>
      </c>
      <c r="AK826" s="151">
        <v>93897.41</v>
      </c>
      <c r="AL826" s="172">
        <v>112676.89199999999</v>
      </c>
      <c r="AM826" s="211">
        <v>115041.96957638499</v>
      </c>
      <c r="AN826" s="171">
        <v>116903.27489944681</v>
      </c>
      <c r="AO826" s="170">
        <v>108799.61142857101</v>
      </c>
      <c r="AP826" s="170">
        <v>82174.861821188504</v>
      </c>
      <c r="AQ826" s="170">
        <v>87548.739786436854</v>
      </c>
      <c r="AR826" s="172">
        <v>-3287.5897864368453</v>
      </c>
      <c r="AS826" s="173">
        <v>-3.9016673596750637E-2</v>
      </c>
      <c r="AT826" s="172">
        <v>50499.094689394944</v>
      </c>
      <c r="AU826" s="173">
        <v>0.36580866973495252</v>
      </c>
      <c r="AV826" s="172">
        <v>-6610.8597864368494</v>
      </c>
      <c r="AW826" s="173">
        <v>-8.1678193034421573E-2</v>
      </c>
      <c r="AX826" s="172">
        <v>2086.2881788115046</v>
      </c>
      <c r="AY826" s="173">
        <v>2.475978762230879E-2</v>
      </c>
      <c r="AZ826" s="172">
        <v>55872.972654643294</v>
      </c>
      <c r="BA826" s="173">
        <v>0.40473632104982454</v>
      </c>
      <c r="BB826" s="172">
        <v>-5373.8779652483499</v>
      </c>
      <c r="BC826" s="173">
        <v>-6.5395643462618072E-2</v>
      </c>
      <c r="BE826" s="169">
        <v>7435.7326492838902</v>
      </c>
      <c r="BF826" s="169">
        <v>7195.7338526438898</v>
      </c>
      <c r="BG826" s="169">
        <v>7435.6117906359405</v>
      </c>
      <c r="BH826" s="169">
        <v>7435.6117906480904</v>
      </c>
      <c r="BI826" s="169">
        <v>6716.0988347417897</v>
      </c>
      <c r="BJ826" s="169">
        <v>7435.6117906602403</v>
      </c>
      <c r="BK826" s="169">
        <v>7195.56540950204</v>
      </c>
      <c r="BL826" s="169">
        <v>7435.6117906723803</v>
      </c>
      <c r="BM826" s="169">
        <v>7195.7942820031494</v>
      </c>
      <c r="BN826" s="169">
        <v>7435.6722199963806</v>
      </c>
      <c r="BO826" s="169">
        <v>7435.6117906723803</v>
      </c>
      <c r="BP826" s="169">
        <v>7196.08358497669</v>
      </c>
      <c r="BQ826" s="174">
        <v>87548.739786436854</v>
      </c>
    </row>
    <row r="827" spans="11:69" x14ac:dyDescent="0.25">
      <c r="K827" s="165" t="s">
        <v>315</v>
      </c>
      <c r="N827" s="57" t="s">
        <v>1640</v>
      </c>
      <c r="V827" s="57" t="s">
        <v>406</v>
      </c>
      <c r="W827" s="57" t="s">
        <v>414</v>
      </c>
      <c r="X827" s="57">
        <v>151</v>
      </c>
      <c r="AB827" s="166" t="s">
        <v>411</v>
      </c>
      <c r="AC827" s="209">
        <v>3910140</v>
      </c>
      <c r="AD827" s="210" t="s">
        <v>1641</v>
      </c>
      <c r="AE827" s="169">
        <v>0</v>
      </c>
      <c r="AF827" s="38">
        <v>3883.36</v>
      </c>
      <c r="AG827" s="38">
        <v>114871.67</v>
      </c>
      <c r="AH827" s="170">
        <v>0</v>
      </c>
      <c r="AI827" s="171">
        <v>-1277.2399999999998</v>
      </c>
      <c r="AJ827" s="172">
        <v>-3831.7199999999993</v>
      </c>
      <c r="AK827" s="151">
        <v>40310.670000000006</v>
      </c>
      <c r="AL827" s="172">
        <v>48372.804000000004</v>
      </c>
      <c r="AM827" s="211">
        <v>0</v>
      </c>
      <c r="AN827" s="171">
        <v>40310.670000000006</v>
      </c>
      <c r="AO827" s="170">
        <v>53196.1371428571</v>
      </c>
      <c r="AP827" s="170">
        <v>-3736.8474265718501</v>
      </c>
      <c r="AQ827" s="170">
        <v>-3981.220968267744</v>
      </c>
      <c r="AR827" s="172">
        <v>149.50096826774461</v>
      </c>
      <c r="AS827" s="173">
        <v>3.9016673522006995E-2</v>
      </c>
      <c r="AT827" s="172">
        <v>3981.220968267744</v>
      </c>
      <c r="AU827" s="173">
        <v>0</v>
      </c>
      <c r="AV827" s="172">
        <v>118852.89096826775</v>
      </c>
      <c r="AW827" s="173">
        <v>1.0346579880684921</v>
      </c>
      <c r="AX827" s="172">
        <v>-94.872573428149281</v>
      </c>
      <c r="AY827" s="173">
        <v>-2.4759787622307815E-2</v>
      </c>
      <c r="AZ827" s="172">
        <v>3736.8474265718501</v>
      </c>
      <c r="BA827" s="173">
        <v>0</v>
      </c>
      <c r="BB827" s="172">
        <v>244.37354169589389</v>
      </c>
      <c r="BC827" s="173">
        <v>6.5395643385975741E-2</v>
      </c>
      <c r="BE827" s="169">
        <v>-338.13501841491598</v>
      </c>
      <c r="BF827" s="169">
        <v>-327.22123206069</v>
      </c>
      <c r="BG827" s="169">
        <v>-338.12952244793098</v>
      </c>
      <c r="BH827" s="169">
        <v>-338.12952243577598</v>
      </c>
      <c r="BI827" s="169">
        <v>-305.41014720450403</v>
      </c>
      <c r="BJ827" s="169">
        <v>-338.12952242362201</v>
      </c>
      <c r="BK827" s="169">
        <v>-327.21357218346498</v>
      </c>
      <c r="BL827" s="169">
        <v>-338.12952241146797</v>
      </c>
      <c r="BM827" s="169">
        <v>-327.223980008897</v>
      </c>
      <c r="BN827" s="169">
        <v>-338.13227039496098</v>
      </c>
      <c r="BO827" s="169">
        <v>-338.12952241146797</v>
      </c>
      <c r="BP827" s="169">
        <v>-327.23713587004602</v>
      </c>
      <c r="BQ827" s="174">
        <v>-3981.220968267744</v>
      </c>
    </row>
    <row r="828" spans="11:69" x14ac:dyDescent="0.25">
      <c r="K828" s="165" t="s">
        <v>315</v>
      </c>
      <c r="N828" s="57" t="s">
        <v>1642</v>
      </c>
      <c r="V828" s="57" t="s">
        <v>406</v>
      </c>
      <c r="W828" s="57" t="s">
        <v>414</v>
      </c>
      <c r="X828" s="57">
        <v>151</v>
      </c>
      <c r="AB828" s="166" t="s">
        <v>411</v>
      </c>
      <c r="AC828" s="209">
        <v>3910150</v>
      </c>
      <c r="AD828" s="210" t="s">
        <v>1643</v>
      </c>
      <c r="AE828" s="169">
        <v>0</v>
      </c>
      <c r="AF828" s="38">
        <v>105398.72</v>
      </c>
      <c r="AG828" s="38">
        <v>295994.74</v>
      </c>
      <c r="AH828" s="170">
        <v>80951.252339538405</v>
      </c>
      <c r="AI828" s="171">
        <v>3391.1099999999997</v>
      </c>
      <c r="AJ828" s="172">
        <v>10173.329999999998</v>
      </c>
      <c r="AK828" s="151">
        <v>92627.64</v>
      </c>
      <c r="AL828" s="172">
        <v>111153.16799999999</v>
      </c>
      <c r="AM828" s="211">
        <v>67460.059782993005</v>
      </c>
      <c r="AN828" s="171">
        <v>106118.8325565454</v>
      </c>
      <c r="AO828" s="170">
        <v>-2647.3199999999902</v>
      </c>
      <c r="AP828" s="170">
        <v>9921.44050978833</v>
      </c>
      <c r="AQ828" s="170">
        <v>10570.259496243019</v>
      </c>
      <c r="AR828" s="172">
        <v>-396.92949624302128</v>
      </c>
      <c r="AS828" s="173">
        <v>-3.9016673620439063E-2</v>
      </c>
      <c r="AT828" s="172">
        <v>70380.992843295389</v>
      </c>
      <c r="AU828" s="173">
        <v>0.86942438577839931</v>
      </c>
      <c r="AV828" s="172">
        <v>285424.48050375696</v>
      </c>
      <c r="AW828" s="173">
        <v>0.96428902927044235</v>
      </c>
      <c r="AX828" s="172">
        <v>251.88949021166809</v>
      </c>
      <c r="AY828" s="173">
        <v>2.4759787622309327E-2</v>
      </c>
      <c r="AZ828" s="172">
        <v>71029.811829750077</v>
      </c>
      <c r="BA828" s="173">
        <v>0.87743932029396809</v>
      </c>
      <c r="BB828" s="172">
        <v>-648.81898645468937</v>
      </c>
      <c r="BC828" s="173">
        <v>-6.5395643486908503E-2</v>
      </c>
      <c r="BE828" s="169">
        <v>897.75848101933002</v>
      </c>
      <c r="BF828" s="169">
        <v>868.78205525464796</v>
      </c>
      <c r="BG828" s="169">
        <v>897.74388906433103</v>
      </c>
      <c r="BH828" s="169">
        <v>897.74388907648415</v>
      </c>
      <c r="BI828" s="169">
        <v>810.872979541257</v>
      </c>
      <c r="BJ828" s="169">
        <v>897.74388908863796</v>
      </c>
      <c r="BK828" s="169">
        <v>868.76171818288799</v>
      </c>
      <c r="BL828" s="169">
        <v>897.74388910079097</v>
      </c>
      <c r="BM828" s="169">
        <v>868.78935126743295</v>
      </c>
      <c r="BN828" s="169">
        <v>897.75118507829302</v>
      </c>
      <c r="BO828" s="169">
        <v>897.74388910079097</v>
      </c>
      <c r="BP828" s="169">
        <v>868.824280468138</v>
      </c>
      <c r="BQ828" s="174">
        <v>10570.259496243021</v>
      </c>
    </row>
    <row r="829" spans="11:69" x14ac:dyDescent="0.25">
      <c r="K829" s="165" t="s">
        <v>315</v>
      </c>
      <c r="N829" s="57" t="s">
        <v>1644</v>
      </c>
      <c r="V829" s="57" t="s">
        <v>406</v>
      </c>
      <c r="W829" s="57" t="s">
        <v>414</v>
      </c>
      <c r="X829" s="57">
        <v>151</v>
      </c>
      <c r="AB829" s="166" t="s">
        <v>411</v>
      </c>
      <c r="AC829" s="209">
        <v>3910160</v>
      </c>
      <c r="AD829" s="210" t="s">
        <v>1645</v>
      </c>
      <c r="AE829" s="169">
        <v>0</v>
      </c>
      <c r="AF829" s="38">
        <v>616.46</v>
      </c>
      <c r="AG829" s="38">
        <v>193.68</v>
      </c>
      <c r="AH829" s="170">
        <v>0</v>
      </c>
      <c r="AI829" s="171">
        <v>558.26</v>
      </c>
      <c r="AJ829" s="172">
        <v>1674.78</v>
      </c>
      <c r="AK829" s="151">
        <v>558.26</v>
      </c>
      <c r="AL829" s="172">
        <v>669.91200000000003</v>
      </c>
      <c r="AM829" s="211">
        <v>0</v>
      </c>
      <c r="AN829" s="171">
        <v>558.26</v>
      </c>
      <c r="AO829" s="170">
        <v>957.01714285714286</v>
      </c>
      <c r="AP829" s="170">
        <v>1633.3128028859101</v>
      </c>
      <c r="AQ829" s="170">
        <v>1740.1243448749231</v>
      </c>
      <c r="AR829" s="172">
        <v>-65.344344874923081</v>
      </c>
      <c r="AS829" s="173">
        <v>-3.9016673757104263E-2</v>
      </c>
      <c r="AT829" s="172">
        <v>-1740.1243448749231</v>
      </c>
      <c r="AU829" s="173">
        <v>0</v>
      </c>
      <c r="AV829" s="172">
        <v>-1546.444344874923</v>
      </c>
      <c r="AW829" s="173">
        <v>-7.984532966103485</v>
      </c>
      <c r="AX829" s="172">
        <v>41.467197114089913</v>
      </c>
      <c r="AY829" s="173">
        <v>2.475978762230855E-2</v>
      </c>
      <c r="AZ829" s="172">
        <v>-1633.3128028859101</v>
      </c>
      <c r="BA829" s="173">
        <v>0</v>
      </c>
      <c r="BB829" s="172">
        <v>-106.81154198901299</v>
      </c>
      <c r="BC829" s="173">
        <v>-6.539564362704256E-2</v>
      </c>
      <c r="BE829" s="169">
        <v>147.79309713159699</v>
      </c>
      <c r="BF829" s="169">
        <v>143.02286571846301</v>
      </c>
      <c r="BG829" s="169">
        <v>147.79069493738999</v>
      </c>
      <c r="BH829" s="169">
        <v>147.79069494954399</v>
      </c>
      <c r="BI829" s="169">
        <v>133.48960948508599</v>
      </c>
      <c r="BJ829" s="169">
        <v>147.79069496169799</v>
      </c>
      <c r="BK829" s="169">
        <v>143.01951776639899</v>
      </c>
      <c r="BL829" s="169">
        <v>147.790694973851</v>
      </c>
      <c r="BM829" s="169">
        <v>143.02406685085199</v>
      </c>
      <c r="BN829" s="169">
        <v>147.791896070956</v>
      </c>
      <c r="BO829" s="169">
        <v>147.790694973851</v>
      </c>
      <c r="BP829" s="169">
        <v>143.02981705523601</v>
      </c>
      <c r="BQ829" s="174">
        <v>1740.1243448749231</v>
      </c>
    </row>
    <row r="830" spans="11:69" x14ac:dyDescent="0.25">
      <c r="K830" s="165" t="s">
        <v>315</v>
      </c>
      <c r="N830" s="57" t="s">
        <v>1646</v>
      </c>
      <c r="V830" s="57" t="s">
        <v>406</v>
      </c>
      <c r="W830" s="57" t="s">
        <v>414</v>
      </c>
      <c r="X830" s="57">
        <v>151</v>
      </c>
      <c r="AB830" s="166" t="s">
        <v>411</v>
      </c>
      <c r="AC830" s="209">
        <v>3910165</v>
      </c>
      <c r="AD830" s="210" t="s">
        <v>1647</v>
      </c>
      <c r="AE830" s="169">
        <v>0</v>
      </c>
      <c r="AF830" s="38">
        <v>0</v>
      </c>
      <c r="AG830" s="38">
        <v>5175</v>
      </c>
      <c r="AH830" s="170">
        <v>5547.5207349800985</v>
      </c>
      <c r="AI830" s="171">
        <v>3982.5</v>
      </c>
      <c r="AJ830" s="172">
        <v>11947.5</v>
      </c>
      <c r="AK830" s="151">
        <v>6562.5</v>
      </c>
      <c r="AL830" s="172">
        <v>7875</v>
      </c>
      <c r="AM830" s="211">
        <v>4623.0186372579283</v>
      </c>
      <c r="AN830" s="171">
        <v>7487.0020977221702</v>
      </c>
      <c r="AO830" s="170">
        <v>7598.5714285714303</v>
      </c>
      <c r="AP830" s="170">
        <v>11651.6824373825</v>
      </c>
      <c r="AQ830" s="170">
        <v>12413.651708032356</v>
      </c>
      <c r="AR830" s="172">
        <v>-466.1517080323556</v>
      </c>
      <c r="AS830" s="173">
        <v>-3.901667361643487E-2</v>
      </c>
      <c r="AT830" s="172">
        <v>-6866.1309730522571</v>
      </c>
      <c r="AU830" s="173">
        <v>-1.2376936114465715</v>
      </c>
      <c r="AV830" s="172">
        <v>-7238.6517080323556</v>
      </c>
      <c r="AW830" s="173">
        <v>-1.398773276914465</v>
      </c>
      <c r="AX830" s="172">
        <v>295.81756261749979</v>
      </c>
      <c r="AY830" s="173">
        <v>2.4759787622305903E-2</v>
      </c>
      <c r="AZ830" s="172">
        <v>-6104.1617024024017</v>
      </c>
      <c r="BA830" s="173">
        <v>-1.1003404933509096</v>
      </c>
      <c r="BB830" s="172">
        <v>-761.96927064985539</v>
      </c>
      <c r="BC830" s="173">
        <v>-6.5395643482798901E-2</v>
      </c>
      <c r="BE830" s="169">
        <v>1054.32237546392</v>
      </c>
      <c r="BF830" s="169">
        <v>1020.29262838764</v>
      </c>
      <c r="BG830" s="169">
        <v>1054.30523875624</v>
      </c>
      <c r="BH830" s="169">
        <v>1054.3052387683899</v>
      </c>
      <c r="BI830" s="169">
        <v>952.28454429671694</v>
      </c>
      <c r="BJ830" s="169">
        <v>1054.3052387805401</v>
      </c>
      <c r="BK830" s="169">
        <v>1020.2687446418601</v>
      </c>
      <c r="BL830" s="169">
        <v>1054.3052387927</v>
      </c>
      <c r="BM830" s="169">
        <v>1020.30119677676</v>
      </c>
      <c r="BN830" s="169">
        <v>1054.3138071465401</v>
      </c>
      <c r="BO830" s="169">
        <v>1054.3052387927</v>
      </c>
      <c r="BP830" s="169">
        <v>1020.34221742835</v>
      </c>
      <c r="BQ830" s="174">
        <v>12413.651708032357</v>
      </c>
    </row>
    <row r="831" spans="11:69" x14ac:dyDescent="0.25">
      <c r="K831" s="165" t="s">
        <v>315</v>
      </c>
      <c r="N831" s="57" t="s">
        <v>1648</v>
      </c>
      <c r="V831" s="57" t="s">
        <v>406</v>
      </c>
      <c r="W831" s="57" t="s">
        <v>414</v>
      </c>
      <c r="X831" s="57">
        <v>151</v>
      </c>
      <c r="AB831" s="166" t="s">
        <v>411</v>
      </c>
      <c r="AC831" s="209">
        <v>3910170</v>
      </c>
      <c r="AD831" s="210" t="s">
        <v>1649</v>
      </c>
      <c r="AE831" s="169">
        <v>0</v>
      </c>
      <c r="AF831" s="38">
        <v>57985.700000000012</v>
      </c>
      <c r="AG831" s="38">
        <v>133256.72</v>
      </c>
      <c r="AH831" s="170">
        <v>204768.8525783988</v>
      </c>
      <c r="AI831" s="171">
        <v>12337.16</v>
      </c>
      <c r="AJ831" s="172">
        <v>37011.479999999996</v>
      </c>
      <c r="AK831" s="151">
        <v>207641.46000000002</v>
      </c>
      <c r="AL831" s="172">
        <v>249169.75200000001</v>
      </c>
      <c r="AM831" s="211">
        <v>170643.8365944894</v>
      </c>
      <c r="AN831" s="171">
        <v>241766.47598390942</v>
      </c>
      <c r="AO831" s="170">
        <v>15272.52</v>
      </c>
      <c r="AP831" s="170">
        <v>36095.083615612697</v>
      </c>
      <c r="AQ831" s="170">
        <v>38455.544834645974</v>
      </c>
      <c r="AR831" s="172">
        <v>-1444.0648346459784</v>
      </c>
      <c r="AS831" s="173">
        <v>-3.9016673600892983E-2</v>
      </c>
      <c r="AT831" s="172">
        <v>166313.30774375284</v>
      </c>
      <c r="AU831" s="173">
        <v>0.81220022307873863</v>
      </c>
      <c r="AV831" s="172">
        <v>94801.175165354027</v>
      </c>
      <c r="AW831" s="173">
        <v>0.71141759428983409</v>
      </c>
      <c r="AX831" s="172">
        <v>916.39638438729889</v>
      </c>
      <c r="AY831" s="173">
        <v>2.4759787622307971E-2</v>
      </c>
      <c r="AZ831" s="172">
        <v>168673.7689627861</v>
      </c>
      <c r="BA831" s="173">
        <v>0.82372766579920564</v>
      </c>
      <c r="BB831" s="172">
        <v>-2360.4612190332773</v>
      </c>
      <c r="BC831" s="173">
        <v>-6.5395643466864689E-2</v>
      </c>
      <c r="BE831" s="169">
        <v>3266.1252574207306</v>
      </c>
      <c r="BF831" s="169">
        <v>3160.7064414911401</v>
      </c>
      <c r="BG831" s="169">
        <v>3266.0721705897099</v>
      </c>
      <c r="BH831" s="169">
        <v>3266.0721706018603</v>
      </c>
      <c r="BI831" s="169">
        <v>2950.02806988874</v>
      </c>
      <c r="BJ831" s="169">
        <v>3266.0721706140098</v>
      </c>
      <c r="BK831" s="169">
        <v>3160.6324533209299</v>
      </c>
      <c r="BL831" s="169">
        <v>3266.0721706261602</v>
      </c>
      <c r="BM831" s="169">
        <v>3160.7329849419398</v>
      </c>
      <c r="BN831" s="169">
        <v>3266.0987140416801</v>
      </c>
      <c r="BO831" s="169">
        <v>3266.0721706261602</v>
      </c>
      <c r="BP831" s="169">
        <v>3160.8600604829098</v>
      </c>
      <c r="BQ831" s="174">
        <v>38455.544834645974</v>
      </c>
    </row>
    <row r="832" spans="11:69" x14ac:dyDescent="0.25">
      <c r="K832" s="165" t="s">
        <v>315</v>
      </c>
      <c r="N832" s="57" t="s">
        <v>1650</v>
      </c>
      <c r="V832" s="57" t="s">
        <v>406</v>
      </c>
      <c r="W832" s="57" t="s">
        <v>414</v>
      </c>
      <c r="X832" s="57">
        <v>151</v>
      </c>
      <c r="AB832" s="166" t="s">
        <v>411</v>
      </c>
      <c r="AC832" s="209">
        <v>3920090</v>
      </c>
      <c r="AD832" s="210" t="s">
        <v>1651</v>
      </c>
      <c r="AE832" s="169">
        <v>0</v>
      </c>
      <c r="AF832" s="38">
        <v>76735.33</v>
      </c>
      <c r="AG832" s="38">
        <v>166787.51000000004</v>
      </c>
      <c r="AH832" s="170">
        <v>119456.15551202335</v>
      </c>
      <c r="AI832" s="171">
        <v>49562.67</v>
      </c>
      <c r="AJ832" s="172">
        <v>148688.01</v>
      </c>
      <c r="AK832" s="151">
        <v>166662.03999999998</v>
      </c>
      <c r="AL832" s="172">
        <v>199994.44799999997</v>
      </c>
      <c r="AM832" s="211">
        <v>99702.301892323012</v>
      </c>
      <c r="AN832" s="171">
        <v>186415.89361970033</v>
      </c>
      <c r="AO832" s="170">
        <v>195153.24</v>
      </c>
      <c r="AP832" s="170">
        <v>149223.210259207</v>
      </c>
      <c r="AQ832" s="170">
        <v>158981.75811326504</v>
      </c>
      <c r="AR832" s="172">
        <v>-10293.748113265028</v>
      </c>
      <c r="AS832" s="173">
        <v>-6.923051907995155E-2</v>
      </c>
      <c r="AT832" s="172">
        <v>-39525.602601241684</v>
      </c>
      <c r="AU832" s="173">
        <v>-0.33087958030981002</v>
      </c>
      <c r="AV832" s="172">
        <v>7805.7518867350009</v>
      </c>
      <c r="AW832" s="173">
        <v>4.6800578093257696E-2</v>
      </c>
      <c r="AX832" s="172">
        <v>-535.20025920699118</v>
      </c>
      <c r="AY832" s="173">
        <v>-3.5994849834024355E-3</v>
      </c>
      <c r="AZ832" s="172">
        <v>-29767.054747183647</v>
      </c>
      <c r="BA832" s="173">
        <v>-0.24918811943673819</v>
      </c>
      <c r="BB832" s="172">
        <v>-9758.547854058037</v>
      </c>
      <c r="BC832" s="173">
        <v>-6.5395643459935149E-2</v>
      </c>
      <c r="BE832" s="169">
        <v>14579.34905796</v>
      </c>
      <c r="BF832" s="169">
        <v>12323.861907192402</v>
      </c>
      <c r="BG832" s="169">
        <v>12935.770865811801</v>
      </c>
      <c r="BH832" s="169">
        <v>12935.770865815901</v>
      </c>
      <c r="BI832" s="169">
        <v>12317.228890181897</v>
      </c>
      <c r="BJ832" s="169">
        <v>13362.164157615</v>
      </c>
      <c r="BK832" s="169">
        <v>13967.4400992957</v>
      </c>
      <c r="BL832" s="169">
        <v>13362.1641576192</v>
      </c>
      <c r="BM832" s="169">
        <v>13358.847649110097</v>
      </c>
      <c r="BN832" s="169">
        <v>13970.7566078048</v>
      </c>
      <c r="BO832" s="169">
        <v>13362.1641576192</v>
      </c>
      <c r="BP832" s="169">
        <v>12506.239697239</v>
      </c>
      <c r="BQ832" s="174">
        <v>158981.75811326501</v>
      </c>
    </row>
    <row r="833" spans="11:69" x14ac:dyDescent="0.25">
      <c r="K833" s="165" t="s">
        <v>315</v>
      </c>
      <c r="N833" s="57" t="s">
        <v>1652</v>
      </c>
      <c r="V833" s="57" t="s">
        <v>406</v>
      </c>
      <c r="W833" s="57" t="s">
        <v>414</v>
      </c>
      <c r="X833" s="57">
        <v>151</v>
      </c>
      <c r="AB833" s="166" t="s">
        <v>411</v>
      </c>
      <c r="AC833" s="209">
        <v>3920105</v>
      </c>
      <c r="AD833" s="210" t="s">
        <v>1653</v>
      </c>
      <c r="AE833" s="169">
        <v>0</v>
      </c>
      <c r="AF833" s="38">
        <v>8937.31</v>
      </c>
      <c r="AG833" s="38">
        <v>34165.03</v>
      </c>
      <c r="AH833" s="170">
        <v>40248.727420625051</v>
      </c>
      <c r="AI833" s="171">
        <v>2189.67</v>
      </c>
      <c r="AJ833" s="172">
        <v>6569.01</v>
      </c>
      <c r="AK833" s="151">
        <v>18836.649999999994</v>
      </c>
      <c r="AL833" s="172">
        <v>22603.979999999996</v>
      </c>
      <c r="AM833" s="211">
        <v>33593.001171622978</v>
      </c>
      <c r="AN833" s="171">
        <v>25492.376249002067</v>
      </c>
      <c r="AO833" s="170">
        <v>16158.6685714286</v>
      </c>
      <c r="AP833" s="170">
        <v>6592.6550528508296</v>
      </c>
      <c r="AQ833" s="170">
        <v>7023.785972141397</v>
      </c>
      <c r="AR833" s="172">
        <v>-454.77597214139678</v>
      </c>
      <c r="AS833" s="173">
        <v>-6.9230519079952188E-2</v>
      </c>
      <c r="AT833" s="172">
        <v>33224.941448483652</v>
      </c>
      <c r="AU833" s="173">
        <v>0.82549048324588437</v>
      </c>
      <c r="AV833" s="172">
        <v>27141.2440278586</v>
      </c>
      <c r="AW833" s="173">
        <v>0.79441592844667785</v>
      </c>
      <c r="AX833" s="172">
        <v>-23.645052850829416</v>
      </c>
      <c r="AY833" s="173">
        <v>-3.5994849834038029E-3</v>
      </c>
      <c r="AZ833" s="172">
        <v>33656.072367774221</v>
      </c>
      <c r="BA833" s="173">
        <v>0.83620214910266977</v>
      </c>
      <c r="BB833" s="172">
        <v>-431.13091929056736</v>
      </c>
      <c r="BC833" s="173">
        <v>-6.539564345993433E-2</v>
      </c>
      <c r="BE833" s="169">
        <v>644.11306436362895</v>
      </c>
      <c r="BF833" s="169">
        <v>544.46604071818501</v>
      </c>
      <c r="BG833" s="169">
        <v>571.50007035016802</v>
      </c>
      <c r="BH833" s="169">
        <v>571.50007035034798</v>
      </c>
      <c r="BI833" s="169">
        <v>544.17299519910102</v>
      </c>
      <c r="BJ833" s="169">
        <v>590.33805061359499</v>
      </c>
      <c r="BK833" s="169">
        <v>617.079034729662</v>
      </c>
      <c r="BL833" s="169">
        <v>590.33805061378098</v>
      </c>
      <c r="BM833" s="169">
        <v>590.191527854068</v>
      </c>
      <c r="BN833" s="169">
        <v>617.22555748937498</v>
      </c>
      <c r="BO833" s="169">
        <v>590.33805061378098</v>
      </c>
      <c r="BP833" s="169">
        <v>552.52345924570398</v>
      </c>
      <c r="BQ833" s="174">
        <v>7023.785972141397</v>
      </c>
    </row>
    <row r="834" spans="11:69" x14ac:dyDescent="0.25">
      <c r="K834" s="165" t="s">
        <v>315</v>
      </c>
      <c r="N834" s="57" t="s">
        <v>1654</v>
      </c>
      <c r="V834" s="57" t="s">
        <v>406</v>
      </c>
      <c r="W834" s="57" t="s">
        <v>414</v>
      </c>
      <c r="X834" s="57">
        <v>151</v>
      </c>
      <c r="AB834" s="166" t="s">
        <v>411</v>
      </c>
      <c r="AC834" s="209">
        <v>3920107</v>
      </c>
      <c r="AD834" s="210" t="s">
        <v>1655</v>
      </c>
      <c r="AE834" s="169">
        <v>0</v>
      </c>
      <c r="AF834" s="38">
        <v>6199.15</v>
      </c>
      <c r="AG834" s="38">
        <v>775.06</v>
      </c>
      <c r="AH834" s="170">
        <v>1383.8761072880388</v>
      </c>
      <c r="AI834" s="171">
        <v>-285.26000000000005</v>
      </c>
      <c r="AJ834" s="172">
        <v>-855.7800000000002</v>
      </c>
      <c r="AK834" s="151">
        <v>-387.70000000000005</v>
      </c>
      <c r="AL834" s="172">
        <v>-465.24</v>
      </c>
      <c r="AM834" s="211">
        <v>1155.0315915601768</v>
      </c>
      <c r="AN834" s="171">
        <v>-158.85548427213803</v>
      </c>
      <c r="AO834" s="170">
        <v>-610.86857142857104</v>
      </c>
      <c r="AP834" s="170">
        <v>-858.86036725909798</v>
      </c>
      <c r="AQ834" s="170">
        <v>-915.02609281477396</v>
      </c>
      <c r="AR834" s="172">
        <v>59.24609281477376</v>
      </c>
      <c r="AS834" s="173">
        <v>6.9230518141080361E-2</v>
      </c>
      <c r="AT834" s="172">
        <v>2298.9022001028129</v>
      </c>
      <c r="AU834" s="173">
        <v>1.6612052104923878</v>
      </c>
      <c r="AV834" s="172">
        <v>1690.086092814774</v>
      </c>
      <c r="AW834" s="173">
        <v>2.1805874291213252</v>
      </c>
      <c r="AX834" s="172">
        <v>3.080367259097784</v>
      </c>
      <c r="AY834" s="173">
        <v>3.5994849834043601E-3</v>
      </c>
      <c r="AZ834" s="172">
        <v>2242.7364745471368</v>
      </c>
      <c r="BA834" s="173">
        <v>1.6206194056939054</v>
      </c>
      <c r="BB834" s="172">
        <v>56.165725555675976</v>
      </c>
      <c r="BC834" s="173">
        <v>6.5395642524429226E-2</v>
      </c>
      <c r="BE834" s="169">
        <v>-83.912047358832595</v>
      </c>
      <c r="BF834" s="169">
        <v>-70.9304976435442</v>
      </c>
      <c r="BG834" s="169">
        <v>-74.4523649992705</v>
      </c>
      <c r="BH834" s="169">
        <v>-74.452364965347101</v>
      </c>
      <c r="BI834" s="169">
        <v>-70.892320974763095</v>
      </c>
      <c r="BJ834" s="169">
        <v>-76.906489180711404</v>
      </c>
      <c r="BK834" s="169">
        <v>-80.390179892885385</v>
      </c>
      <c r="BL834" s="169">
        <v>-76.906489145669795</v>
      </c>
      <c r="BM834" s="169">
        <v>-76.887400843606585</v>
      </c>
      <c r="BN834" s="169">
        <v>-80.409268194948496</v>
      </c>
      <c r="BO834" s="169">
        <v>-76.906489145669795</v>
      </c>
      <c r="BP834" s="169">
        <v>-71.980180469525195</v>
      </c>
      <c r="BQ834" s="174">
        <v>-915.02609281477396</v>
      </c>
    </row>
    <row r="835" spans="11:69" x14ac:dyDescent="0.25">
      <c r="K835" s="165" t="s">
        <v>315</v>
      </c>
      <c r="N835" s="57" t="s">
        <v>1656</v>
      </c>
      <c r="V835" s="57" t="s">
        <v>406</v>
      </c>
      <c r="W835" s="57" t="s">
        <v>414</v>
      </c>
      <c r="X835" s="57">
        <v>151</v>
      </c>
      <c r="AB835" s="166" t="s">
        <v>411</v>
      </c>
      <c r="AC835" s="209">
        <v>3920109</v>
      </c>
      <c r="AD835" s="210" t="s">
        <v>1657</v>
      </c>
      <c r="AE835" s="169">
        <v>0</v>
      </c>
      <c r="AF835" s="38">
        <v>795.22</v>
      </c>
      <c r="AG835" s="38">
        <v>-60.43</v>
      </c>
      <c r="AH835" s="170">
        <v>0</v>
      </c>
      <c r="AI835" s="171">
        <v>-2.3899999999999859</v>
      </c>
      <c r="AJ835" s="172">
        <v>-7.1699999999999573</v>
      </c>
      <c r="AK835" s="151">
        <v>713.56</v>
      </c>
      <c r="AL835" s="172">
        <v>856.27199999999993</v>
      </c>
      <c r="AM835" s="211">
        <v>0</v>
      </c>
      <c r="AN835" s="171">
        <v>713.56</v>
      </c>
      <c r="AO835" s="170">
        <v>-279.36</v>
      </c>
      <c r="AP835" s="170">
        <v>-7.19580830733097</v>
      </c>
      <c r="AQ835" s="170">
        <v>-7.6663820189956988</v>
      </c>
      <c r="AR835" s="172">
        <v>0.49638201899574153</v>
      </c>
      <c r="AS835" s="173">
        <v>6.9230407112377199E-2</v>
      </c>
      <c r="AT835" s="172">
        <v>7.6663820189956988</v>
      </c>
      <c r="AU835" s="173">
        <v>0</v>
      </c>
      <c r="AV835" s="172">
        <v>-52.763617981004302</v>
      </c>
      <c r="AW835" s="173">
        <v>-0.87313615722330473</v>
      </c>
      <c r="AX835" s="172">
        <v>2.5808307331012692E-2</v>
      </c>
      <c r="AY835" s="173">
        <v>3.5994849834048597E-3</v>
      </c>
      <c r="AZ835" s="172">
        <v>7.19580830733097</v>
      </c>
      <c r="BA835" s="173">
        <v>0</v>
      </c>
      <c r="BB835" s="172">
        <v>0.47057371166472883</v>
      </c>
      <c r="BC835" s="173">
        <v>6.5395531893938333E-2</v>
      </c>
      <c r="BE835" s="169">
        <v>-0.70304211305693398</v>
      </c>
      <c r="BF835" s="169">
        <v>-0.59427851557775302</v>
      </c>
      <c r="BG835" s="169">
        <v>-0.62378585267188802</v>
      </c>
      <c r="BH835" s="169">
        <v>-0.62378581874852201</v>
      </c>
      <c r="BI835" s="169">
        <v>-0.59395859511045801</v>
      </c>
      <c r="BJ835" s="169">
        <v>-0.64434722464389704</v>
      </c>
      <c r="BK835" s="169">
        <v>-0.67353466607341095</v>
      </c>
      <c r="BL835" s="169">
        <v>-0.64434718960233694</v>
      </c>
      <c r="BM835" s="169">
        <v>-0.644187261696054</v>
      </c>
      <c r="BN835" s="169">
        <v>-0.673694593979694</v>
      </c>
      <c r="BO835" s="169">
        <v>-0.64434718960233694</v>
      </c>
      <c r="BP835" s="169">
        <v>-0.603072998232413</v>
      </c>
      <c r="BQ835" s="174">
        <v>-7.6663820189956988</v>
      </c>
    </row>
    <row r="836" spans="11:69" x14ac:dyDescent="0.25">
      <c r="K836" s="165" t="s">
        <v>315</v>
      </c>
      <c r="N836" s="57" t="s">
        <v>1658</v>
      </c>
      <c r="V836" s="57" t="s">
        <v>406</v>
      </c>
      <c r="W836" s="57" t="s">
        <v>414</v>
      </c>
      <c r="X836" s="57">
        <v>151</v>
      </c>
      <c r="AB836" s="166" t="s">
        <v>411</v>
      </c>
      <c r="AC836" s="209">
        <v>3920110</v>
      </c>
      <c r="AD836" s="210" t="s">
        <v>1659</v>
      </c>
      <c r="AE836" s="169">
        <v>0</v>
      </c>
      <c r="AF836" s="38">
        <v>38769.879999999997</v>
      </c>
      <c r="AG836" s="38">
        <v>67708.290000000008</v>
      </c>
      <c r="AH836" s="170">
        <v>94710.112887609444</v>
      </c>
      <c r="AI836" s="171">
        <v>29157.439999999999</v>
      </c>
      <c r="AJ836" s="172">
        <v>87472.319999999992</v>
      </c>
      <c r="AK836" s="151">
        <v>79694.249999999985</v>
      </c>
      <c r="AL836" s="172">
        <v>95633.099999999977</v>
      </c>
      <c r="AM836" s="211">
        <v>79048.385802320598</v>
      </c>
      <c r="AN836" s="171">
        <v>95355.977085288832</v>
      </c>
      <c r="AO836" s="170">
        <v>81053.365714285697</v>
      </c>
      <c r="AP836" s="170">
        <v>87787.175302303498</v>
      </c>
      <c r="AQ836" s="170">
        <v>93528.074118727716</v>
      </c>
      <c r="AR836" s="172">
        <v>-6055.7541187277238</v>
      </c>
      <c r="AS836" s="173">
        <v>-6.923051907995266E-2</v>
      </c>
      <c r="AT836" s="172">
        <v>1182.0387688817282</v>
      </c>
      <c r="AU836" s="173">
        <v>1.2480597191183052E-2</v>
      </c>
      <c r="AV836" s="172">
        <v>-25819.784118727708</v>
      </c>
      <c r="AW836" s="173">
        <v>-0.38133859411790944</v>
      </c>
      <c r="AX836" s="172">
        <v>-314.8553023035056</v>
      </c>
      <c r="AY836" s="173">
        <v>-3.5994849834039572E-3</v>
      </c>
      <c r="AZ836" s="172">
        <v>6922.9375853059464</v>
      </c>
      <c r="BA836" s="173">
        <v>7.3096075743476888E-2</v>
      </c>
      <c r="BB836" s="172">
        <v>-5740.8988164242182</v>
      </c>
      <c r="BC836" s="173">
        <v>-6.5395643459934621E-2</v>
      </c>
      <c r="BE836" s="169">
        <v>8576.9490504955793</v>
      </c>
      <c r="BF836" s="169">
        <v>7250.0586454936301</v>
      </c>
      <c r="BG836" s="169">
        <v>7610.0412442198203</v>
      </c>
      <c r="BH836" s="169">
        <v>7610.0412442222105</v>
      </c>
      <c r="BI836" s="169">
        <v>7246.1564788932001</v>
      </c>
      <c r="BJ836" s="169">
        <v>7860.8860195750403</v>
      </c>
      <c r="BK836" s="169">
        <v>8216.9664517429792</v>
      </c>
      <c r="BL836" s="169">
        <v>7860.8860195775096</v>
      </c>
      <c r="BM836" s="169">
        <v>7858.9349362750199</v>
      </c>
      <c r="BN836" s="169">
        <v>8218.9175350454698</v>
      </c>
      <c r="BO836" s="169">
        <v>7860.8860195775096</v>
      </c>
      <c r="BP836" s="169">
        <v>7357.3504736097502</v>
      </c>
      <c r="BQ836" s="174">
        <v>93528.074118727716</v>
      </c>
    </row>
    <row r="837" spans="11:69" x14ac:dyDescent="0.25">
      <c r="K837" s="165" t="s">
        <v>315</v>
      </c>
      <c r="N837" s="57" t="s">
        <v>1660</v>
      </c>
      <c r="V837" s="57" t="s">
        <v>406</v>
      </c>
      <c r="W837" s="57" t="s">
        <v>414</v>
      </c>
      <c r="X837" s="57">
        <v>151</v>
      </c>
      <c r="AB837" s="166" t="s">
        <v>411</v>
      </c>
      <c r="AC837" s="209">
        <v>3920113</v>
      </c>
      <c r="AD837" s="210" t="s">
        <v>1661</v>
      </c>
      <c r="AE837" s="169">
        <v>0</v>
      </c>
      <c r="AF837" s="38">
        <v>41605.870000000003</v>
      </c>
      <c r="AG837" s="38">
        <v>48205.47</v>
      </c>
      <c r="AH837" s="170">
        <v>71715.448590105923</v>
      </c>
      <c r="AI837" s="171">
        <v>11464.64</v>
      </c>
      <c r="AJ837" s="172">
        <v>34393.919999999998</v>
      </c>
      <c r="AK837" s="151">
        <v>36449.879999999997</v>
      </c>
      <c r="AL837" s="172">
        <v>43739.856</v>
      </c>
      <c r="AM837" s="211">
        <v>59856.231560661923</v>
      </c>
      <c r="AN837" s="171">
        <v>48309.097029443998</v>
      </c>
      <c r="AO837" s="170">
        <v>29932.1657142857</v>
      </c>
      <c r="AP837" s="170">
        <v>34517.720398560399</v>
      </c>
      <c r="AQ837" s="170">
        <v>36775.028934794362</v>
      </c>
      <c r="AR837" s="172">
        <v>-2381.1089347943634</v>
      </c>
      <c r="AS837" s="173">
        <v>-6.9230519079952604E-2</v>
      </c>
      <c r="AT837" s="172">
        <v>34940.419655311562</v>
      </c>
      <c r="AU837" s="173">
        <v>0.48720910685528424</v>
      </c>
      <c r="AV837" s="172">
        <v>11430.441065205639</v>
      </c>
      <c r="AW837" s="173">
        <v>0.23711917060876367</v>
      </c>
      <c r="AX837" s="172">
        <v>-123.80039856040094</v>
      </c>
      <c r="AY837" s="173">
        <v>-3.5994849834040709E-3</v>
      </c>
      <c r="AZ837" s="172">
        <v>37197.728191545524</v>
      </c>
      <c r="BA837" s="173">
        <v>0.51868501031279102</v>
      </c>
      <c r="BB837" s="172">
        <v>-2257.3085362339625</v>
      </c>
      <c r="BC837" s="173">
        <v>-6.5395643459934455E-2</v>
      </c>
      <c r="BE837" s="169">
        <v>3372.4371262454301</v>
      </c>
      <c r="BF837" s="169">
        <v>2850.7067955716302</v>
      </c>
      <c r="BG837" s="169">
        <v>2992.2511458527306</v>
      </c>
      <c r="BH837" s="169">
        <v>2992.2511458536701</v>
      </c>
      <c r="BI837" s="169">
        <v>2849.1724724179498</v>
      </c>
      <c r="BJ837" s="169">
        <v>3090.88274880994</v>
      </c>
      <c r="BK837" s="169">
        <v>3230.8927759539501</v>
      </c>
      <c r="BL837" s="169">
        <v>3090.88274881091</v>
      </c>
      <c r="BM837" s="169">
        <v>3090.1155872331701</v>
      </c>
      <c r="BN837" s="169">
        <v>3231.65993753168</v>
      </c>
      <c r="BO837" s="169">
        <v>3090.88274881091</v>
      </c>
      <c r="BP837" s="169">
        <v>2892.8937017023895</v>
      </c>
      <c r="BQ837" s="174">
        <v>36775.028934794362</v>
      </c>
    </row>
    <row r="838" spans="11:69" x14ac:dyDescent="0.25">
      <c r="K838" s="165" t="s">
        <v>315</v>
      </c>
      <c r="N838" s="57" t="s">
        <v>1662</v>
      </c>
      <c r="V838" s="57" t="s">
        <v>406</v>
      </c>
      <c r="W838" s="57" t="s">
        <v>414</v>
      </c>
      <c r="X838" s="57">
        <v>151</v>
      </c>
      <c r="AB838" s="166" t="s">
        <v>411</v>
      </c>
      <c r="AC838" s="209">
        <v>3920114</v>
      </c>
      <c r="AD838" s="210" t="s">
        <v>1663</v>
      </c>
      <c r="AE838" s="169">
        <v>0</v>
      </c>
      <c r="AF838" s="38">
        <v>61620.760000000009</v>
      </c>
      <c r="AG838" s="38">
        <v>93412.74</v>
      </c>
      <c r="AH838" s="170">
        <v>66877.187367198756</v>
      </c>
      <c r="AI838" s="171">
        <v>26157.33</v>
      </c>
      <c r="AJ838" s="172">
        <v>78471.990000000005</v>
      </c>
      <c r="AK838" s="151">
        <v>97940.560000000012</v>
      </c>
      <c r="AL838" s="172">
        <v>117528.67200000001</v>
      </c>
      <c r="AM838" s="211">
        <v>55818.048856618203</v>
      </c>
      <c r="AN838" s="171">
        <v>108999.69851058057</v>
      </c>
      <c r="AO838" s="170">
        <v>116042.365714286</v>
      </c>
      <c r="AP838" s="170">
        <v>78754.448749622898</v>
      </c>
      <c r="AQ838" s="170">
        <v>83904.646600936831</v>
      </c>
      <c r="AR838" s="172">
        <v>-5432.6566009368253</v>
      </c>
      <c r="AS838" s="173">
        <v>-6.9230519079952285E-2</v>
      </c>
      <c r="AT838" s="172">
        <v>-17027.459233738075</v>
      </c>
      <c r="AU838" s="173">
        <v>-0.25460788505124138</v>
      </c>
      <c r="AV838" s="172">
        <v>9508.0933990631747</v>
      </c>
      <c r="AW838" s="173">
        <v>0.10178583134445231</v>
      </c>
      <c r="AX838" s="172">
        <v>-282.45874962289236</v>
      </c>
      <c r="AY838" s="173">
        <v>-3.599484983404809E-3</v>
      </c>
      <c r="AZ838" s="172">
        <v>-11877.261382424142</v>
      </c>
      <c r="BA838" s="173">
        <v>-0.17759809959127529</v>
      </c>
      <c r="BB838" s="172">
        <v>-5150.1978513139329</v>
      </c>
      <c r="BC838" s="173">
        <v>-6.5395643459933345E-2</v>
      </c>
      <c r="BE838" s="169">
        <v>7694.4370530128699</v>
      </c>
      <c r="BF838" s="169">
        <v>6504.0749979946704</v>
      </c>
      <c r="BG838" s="169">
        <v>6827.0177401949004</v>
      </c>
      <c r="BH838" s="169">
        <v>6827.0177401970504</v>
      </c>
      <c r="BI838" s="169">
        <v>6500.5743388324699</v>
      </c>
      <c r="BJ838" s="169">
        <v>7052.0522277130904</v>
      </c>
      <c r="BK838" s="169">
        <v>7371.4943107889503</v>
      </c>
      <c r="BL838" s="169">
        <v>7052.0522277153004</v>
      </c>
      <c r="BM838" s="169">
        <v>7050.3018981321602</v>
      </c>
      <c r="BN838" s="169">
        <v>7373.2446403721005</v>
      </c>
      <c r="BO838" s="169">
        <v>7052.0522277153004</v>
      </c>
      <c r="BP838" s="169">
        <v>6600.3271982679698</v>
      </c>
      <c r="BQ838" s="174">
        <v>83904.646600936831</v>
      </c>
    </row>
    <row r="839" spans="11:69" x14ac:dyDescent="0.25">
      <c r="K839" s="165" t="s">
        <v>315</v>
      </c>
      <c r="N839" s="57" t="s">
        <v>1664</v>
      </c>
      <c r="V839" s="57" t="s">
        <v>406</v>
      </c>
      <c r="W839" s="57" t="s">
        <v>414</v>
      </c>
      <c r="X839" s="57">
        <v>151</v>
      </c>
      <c r="AB839" s="166" t="s">
        <v>411</v>
      </c>
      <c r="AC839" s="209">
        <v>3920115</v>
      </c>
      <c r="AD839" s="210" t="s">
        <v>1665</v>
      </c>
      <c r="AE839" s="169">
        <v>0</v>
      </c>
      <c r="AF839" s="38">
        <v>39412.920000000006</v>
      </c>
      <c r="AG839" s="38">
        <v>52000.800000000003</v>
      </c>
      <c r="AH839" s="170">
        <v>114144.46769013981</v>
      </c>
      <c r="AI839" s="171">
        <v>14308.78</v>
      </c>
      <c r="AJ839" s="172">
        <v>42926.340000000004</v>
      </c>
      <c r="AK839" s="151">
        <v>82483.67</v>
      </c>
      <c r="AL839" s="172">
        <v>98980.40400000001</v>
      </c>
      <c r="AM839" s="211">
        <v>95268.980725194822</v>
      </c>
      <c r="AN839" s="171">
        <v>101359.15696494498</v>
      </c>
      <c r="AO839" s="170">
        <v>80012.948571428598</v>
      </c>
      <c r="AP839" s="170">
        <v>43080.8527162225</v>
      </c>
      <c r="AQ839" s="170">
        <v>45898.152800402531</v>
      </c>
      <c r="AR839" s="172">
        <v>-2971.8128004025275</v>
      </c>
      <c r="AS839" s="173">
        <v>-6.9230519079952479E-2</v>
      </c>
      <c r="AT839" s="172">
        <v>68246.314889737274</v>
      </c>
      <c r="AU839" s="173">
        <v>0.59789419733421412</v>
      </c>
      <c r="AV839" s="172">
        <v>6102.6471995974716</v>
      </c>
      <c r="AW839" s="173">
        <v>0.11735679450311286</v>
      </c>
      <c r="AX839" s="172">
        <v>-154.51271622249624</v>
      </c>
      <c r="AY839" s="173">
        <v>-3.5994849834040409E-3</v>
      </c>
      <c r="AZ839" s="172">
        <v>71063.614973917312</v>
      </c>
      <c r="BA839" s="173">
        <v>0.6225760775969349</v>
      </c>
      <c r="BB839" s="172">
        <v>-2817.3000841800313</v>
      </c>
      <c r="BC839" s="173">
        <v>-6.5395643459934358E-2</v>
      </c>
      <c r="BE839" s="169">
        <v>4209.0690072499501</v>
      </c>
      <c r="BF839" s="169">
        <v>3557.9081752535999</v>
      </c>
      <c r="BG839" s="169">
        <v>3734.56675052637</v>
      </c>
      <c r="BH839" s="169">
        <v>3734.5667505275501</v>
      </c>
      <c r="BI839" s="169">
        <v>3555.99321826805</v>
      </c>
      <c r="BJ839" s="169">
        <v>3857.6668136563098</v>
      </c>
      <c r="BK839" s="169">
        <v>4032.4104319642197</v>
      </c>
      <c r="BL839" s="169">
        <v>3857.6668136575199</v>
      </c>
      <c r="BM839" s="169">
        <v>3856.7093351636199</v>
      </c>
      <c r="BN839" s="169">
        <v>4033.3679104581201</v>
      </c>
      <c r="BO839" s="169">
        <v>3857.6668136575199</v>
      </c>
      <c r="BP839" s="169">
        <v>3610.5607800196999</v>
      </c>
      <c r="BQ839" s="174">
        <v>45898.152800402531</v>
      </c>
    </row>
    <row r="840" spans="11:69" x14ac:dyDescent="0.25">
      <c r="K840" s="165" t="s">
        <v>315</v>
      </c>
      <c r="N840" s="57" t="s">
        <v>1666</v>
      </c>
      <c r="V840" s="57" t="s">
        <v>406</v>
      </c>
      <c r="W840" s="57" t="s">
        <v>414</v>
      </c>
      <c r="X840" s="57">
        <v>151</v>
      </c>
      <c r="AB840" s="166" t="s">
        <v>411</v>
      </c>
      <c r="AC840" s="209">
        <v>3920120</v>
      </c>
      <c r="AD840" s="210" t="s">
        <v>1667</v>
      </c>
      <c r="AE840" s="169">
        <v>0</v>
      </c>
      <c r="AF840" s="38">
        <v>0</v>
      </c>
      <c r="AG840" s="38">
        <v>863.92</v>
      </c>
      <c r="AH840" s="170">
        <v>1759.9165827504121</v>
      </c>
      <c r="AI840" s="171">
        <v>19596.09</v>
      </c>
      <c r="AJ840" s="172">
        <v>58788.270000000004</v>
      </c>
      <c r="AK840" s="151">
        <v>20310.559999999998</v>
      </c>
      <c r="AL840" s="172">
        <v>24372.671999999999</v>
      </c>
      <c r="AM840" s="211">
        <v>1468.8881764099231</v>
      </c>
      <c r="AN840" s="171">
        <v>20601.588406340488</v>
      </c>
      <c r="AO840" s="170">
        <v>33716.811428571396</v>
      </c>
      <c r="AP840" s="170">
        <v>58999.877495065302</v>
      </c>
      <c r="AQ840" s="170">
        <v>62858.212448676299</v>
      </c>
      <c r="AR840" s="172">
        <v>-4069.9424486762946</v>
      </c>
      <c r="AS840" s="173">
        <v>-6.9230519092946502E-2</v>
      </c>
      <c r="AT840" s="172">
        <v>-61098.295865925887</v>
      </c>
      <c r="AU840" s="173">
        <v>-34.716586265947313</v>
      </c>
      <c r="AV840" s="172">
        <v>-61994.2924486763</v>
      </c>
      <c r="AW840" s="173">
        <v>-71.759297676493546</v>
      </c>
      <c r="AX840" s="172">
        <v>-211.60749506529828</v>
      </c>
      <c r="AY840" s="173">
        <v>-3.5994849834039729E-3</v>
      </c>
      <c r="AZ840" s="172">
        <v>-57239.960912314891</v>
      </c>
      <c r="BA840" s="173">
        <v>-32.524246588358075</v>
      </c>
      <c r="BB840" s="172">
        <v>-3858.3349536109963</v>
      </c>
      <c r="BC840" s="173">
        <v>-6.5395643472881862E-2</v>
      </c>
      <c r="BE840" s="169">
        <v>5764.3834821892997</v>
      </c>
      <c r="BF840" s="169">
        <v>4872.6089026461505</v>
      </c>
      <c r="BG840" s="169">
        <v>5114.5454856614097</v>
      </c>
      <c r="BH840" s="169">
        <v>5114.5454856953202</v>
      </c>
      <c r="BI840" s="169">
        <v>4869.9863402366</v>
      </c>
      <c r="BJ840" s="169">
        <v>5283.1328786505301</v>
      </c>
      <c r="BK840" s="169">
        <v>5522.44689926096</v>
      </c>
      <c r="BL840" s="169">
        <v>5283.1328786855702</v>
      </c>
      <c r="BM840" s="169">
        <v>5281.8215974484701</v>
      </c>
      <c r="BN840" s="169">
        <v>5523.75818049806</v>
      </c>
      <c r="BO840" s="169">
        <v>5283.1328786855702</v>
      </c>
      <c r="BP840" s="169">
        <v>4944.71743901836</v>
      </c>
      <c r="BQ840" s="174">
        <v>62858.212448676299</v>
      </c>
    </row>
    <row r="841" spans="11:69" x14ac:dyDescent="0.25">
      <c r="K841" s="165" t="s">
        <v>315</v>
      </c>
      <c r="N841" s="57" t="s">
        <v>1668</v>
      </c>
      <c r="V841" s="57" t="s">
        <v>406</v>
      </c>
      <c r="W841" s="57" t="s">
        <v>414</v>
      </c>
      <c r="X841" s="57">
        <v>151</v>
      </c>
      <c r="AB841" s="166" t="s">
        <v>411</v>
      </c>
      <c r="AC841" s="209">
        <v>3920125</v>
      </c>
      <c r="AD841" s="210" t="s">
        <v>1669</v>
      </c>
      <c r="AE841" s="169">
        <v>0</v>
      </c>
      <c r="AF841" s="38">
        <v>0</v>
      </c>
      <c r="AG841" s="38">
        <v>2499.08</v>
      </c>
      <c r="AH841" s="170">
        <v>5720.8810209392805</v>
      </c>
      <c r="AI841" s="171">
        <v>271.68</v>
      </c>
      <c r="AJ841" s="172">
        <v>815.04</v>
      </c>
      <c r="AK841" s="151">
        <v>-633.35</v>
      </c>
      <c r="AL841" s="172">
        <v>-760.02</v>
      </c>
      <c r="AM841" s="211">
        <v>4774.8481791268223</v>
      </c>
      <c r="AN841" s="171">
        <v>312.68284181245815</v>
      </c>
      <c r="AO841" s="170">
        <v>-1085.74285714286</v>
      </c>
      <c r="AP841" s="170">
        <v>817.97372424087416</v>
      </c>
      <c r="AQ841" s="170">
        <v>871.4656430719366</v>
      </c>
      <c r="AR841" s="172">
        <v>-56.425643071936634</v>
      </c>
      <c r="AS841" s="173">
        <v>-6.923052006274126E-2</v>
      </c>
      <c r="AT841" s="172">
        <v>4849.4153778673435</v>
      </c>
      <c r="AU841" s="173">
        <v>0.8476693292724945</v>
      </c>
      <c r="AV841" s="172">
        <v>1627.6143569280634</v>
      </c>
      <c r="AW841" s="173">
        <v>0.65128541580424137</v>
      </c>
      <c r="AX841" s="172">
        <v>-2.9337242408741986</v>
      </c>
      <c r="AY841" s="173">
        <v>-3.5994849834047392E-3</v>
      </c>
      <c r="AZ841" s="172">
        <v>4902.9072966984058</v>
      </c>
      <c r="BA841" s="173">
        <v>0.85701962315822189</v>
      </c>
      <c r="BB841" s="172">
        <v>-53.491918831062435</v>
      </c>
      <c r="BC841" s="173">
        <v>-6.5395644439197556E-2</v>
      </c>
      <c r="BE841" s="169">
        <v>79.917356188918404</v>
      </c>
      <c r="BF841" s="169">
        <v>67.553802144712904</v>
      </c>
      <c r="BG841" s="169">
        <v>70.908008564133297</v>
      </c>
      <c r="BH841" s="169">
        <v>70.908008598056597</v>
      </c>
      <c r="BI841" s="169">
        <v>67.517443028837206</v>
      </c>
      <c r="BJ841" s="169">
        <v>73.245302599911298</v>
      </c>
      <c r="BK841" s="169">
        <v>76.563149879066202</v>
      </c>
      <c r="BL841" s="169">
        <v>73.245302634952793</v>
      </c>
      <c r="BM841" s="169">
        <v>73.227123044687701</v>
      </c>
      <c r="BN841" s="169">
        <v>76.581329469331394</v>
      </c>
      <c r="BO841" s="169">
        <v>73.245302634952793</v>
      </c>
      <c r="BP841" s="169">
        <v>68.553514284376107</v>
      </c>
      <c r="BQ841" s="174">
        <v>871.4656430719366</v>
      </c>
    </row>
    <row r="842" spans="11:69" x14ac:dyDescent="0.25">
      <c r="K842" s="165" t="s">
        <v>315</v>
      </c>
      <c r="N842" s="57" t="s">
        <v>1670</v>
      </c>
      <c r="V842" s="57" t="s">
        <v>406</v>
      </c>
      <c r="W842" s="57" t="s">
        <v>414</v>
      </c>
      <c r="X842" s="57">
        <v>151</v>
      </c>
      <c r="AB842" s="166" t="s">
        <v>411</v>
      </c>
      <c r="AC842" s="209">
        <v>3920130</v>
      </c>
      <c r="AD842" s="210" t="s">
        <v>1671</v>
      </c>
      <c r="AE842" s="169">
        <v>0</v>
      </c>
      <c r="AF842" s="38">
        <v>387.59</v>
      </c>
      <c r="AG842" s="38">
        <v>391.49</v>
      </c>
      <c r="AH842" s="170">
        <v>952.31911093875817</v>
      </c>
      <c r="AI842" s="171">
        <v>1630.8</v>
      </c>
      <c r="AJ842" s="172">
        <v>4892.3999999999996</v>
      </c>
      <c r="AK842" s="151">
        <v>2100.2799999999997</v>
      </c>
      <c r="AL842" s="172">
        <v>2520.3359999999993</v>
      </c>
      <c r="AM842" s="211">
        <v>794.83896900895775</v>
      </c>
      <c r="AN842" s="171">
        <v>2257.7601419298003</v>
      </c>
      <c r="AO842" s="170">
        <v>3550.7142857142899</v>
      </c>
      <c r="AP842" s="170">
        <v>4910.0101203328104</v>
      </c>
      <c r="AQ842" s="170">
        <v>5231.1033923455516</v>
      </c>
      <c r="AR842" s="172">
        <v>-338.70339234555195</v>
      </c>
      <c r="AS842" s="173">
        <v>-6.9230519243224584E-2</v>
      </c>
      <c r="AT842" s="172">
        <v>-4278.7842814067935</v>
      </c>
      <c r="AU842" s="173">
        <v>-4.4930152427466661</v>
      </c>
      <c r="AV842" s="172">
        <v>-4839.6133923455518</v>
      </c>
      <c r="AW842" s="173">
        <v>-12.362035792346042</v>
      </c>
      <c r="AX842" s="172">
        <v>-17.610120332810766</v>
      </c>
      <c r="AY842" s="173">
        <v>-3.5994849834050297E-3</v>
      </c>
      <c r="AZ842" s="172">
        <v>-3957.6910093940523</v>
      </c>
      <c r="BA842" s="173">
        <v>-4.1558454135113578</v>
      </c>
      <c r="BB842" s="172">
        <v>-321.09327201274118</v>
      </c>
      <c r="BC842" s="173">
        <v>-6.5395643622619834E-2</v>
      </c>
      <c r="BE842" s="169">
        <v>479.71593224740201</v>
      </c>
      <c r="BF842" s="169">
        <v>405.50184237952999</v>
      </c>
      <c r="BG842" s="169">
        <v>425.63597013569301</v>
      </c>
      <c r="BH842" s="169">
        <v>425.63597016961597</v>
      </c>
      <c r="BI842" s="169">
        <v>405.28359100300997</v>
      </c>
      <c r="BJ842" s="169">
        <v>439.66592824191298</v>
      </c>
      <c r="BK842" s="169">
        <v>459.58180459921499</v>
      </c>
      <c r="BL842" s="169">
        <v>439.66592827695399</v>
      </c>
      <c r="BM842" s="169">
        <v>439.55680255636798</v>
      </c>
      <c r="BN842" s="169">
        <v>459.690930319801</v>
      </c>
      <c r="BO842" s="169">
        <v>439.66592827695399</v>
      </c>
      <c r="BP842" s="169">
        <v>411.50276413909597</v>
      </c>
      <c r="BQ842" s="174">
        <v>5231.1033923455516</v>
      </c>
    </row>
    <row r="843" spans="11:69" x14ac:dyDescent="0.25">
      <c r="K843" s="165" t="s">
        <v>315</v>
      </c>
      <c r="N843" s="57" t="s">
        <v>1672</v>
      </c>
      <c r="V843" s="57" t="s">
        <v>406</v>
      </c>
      <c r="W843" s="57" t="s">
        <v>414</v>
      </c>
      <c r="X843" s="57">
        <v>151</v>
      </c>
      <c r="AB843" s="166" t="s">
        <v>411</v>
      </c>
      <c r="AC843" s="209">
        <v>3920131</v>
      </c>
      <c r="AD843" s="210" t="s">
        <v>1673</v>
      </c>
      <c r="AE843" s="169">
        <v>0</v>
      </c>
      <c r="AF843" s="38">
        <v>74950.62</v>
      </c>
      <c r="AG843" s="38">
        <v>188550.24000000002</v>
      </c>
      <c r="AH843" s="170">
        <v>231326.01774209493</v>
      </c>
      <c r="AI843" s="171">
        <v>39311.300000000003</v>
      </c>
      <c r="AJ843" s="172">
        <v>117933.90000000001</v>
      </c>
      <c r="AK843" s="151">
        <v>149886.26999999999</v>
      </c>
      <c r="AL843" s="172">
        <v>179863.52399999998</v>
      </c>
      <c r="AM843" s="211">
        <v>193072.81703159981</v>
      </c>
      <c r="AN843" s="171">
        <v>188139.47071049511</v>
      </c>
      <c r="AO843" s="170">
        <v>183238.594285714</v>
      </c>
      <c r="AP843" s="170">
        <v>118358.40130208401</v>
      </c>
      <c r="AQ843" s="170">
        <v>126098.52511412336</v>
      </c>
      <c r="AR843" s="172">
        <v>-8164.6251141233515</v>
      </c>
      <c r="AS843" s="173">
        <v>-6.9230519079953687E-2</v>
      </c>
      <c r="AT843" s="172">
        <v>105227.49262797157</v>
      </c>
      <c r="AU843" s="173">
        <v>0.45488827264250736</v>
      </c>
      <c r="AV843" s="172">
        <v>62451.71488587666</v>
      </c>
      <c r="AW843" s="173">
        <v>0.33122055366186037</v>
      </c>
      <c r="AX843" s="172">
        <v>-424.50130208399787</v>
      </c>
      <c r="AY843" s="173">
        <v>-3.5994849834017008E-3</v>
      </c>
      <c r="AZ843" s="172">
        <v>112967.61644001093</v>
      </c>
      <c r="BA843" s="173">
        <v>0.48834807922884993</v>
      </c>
      <c r="BB843" s="172">
        <v>-7740.1238120393537</v>
      </c>
      <c r="BC843" s="173">
        <v>-6.5395643459938049E-2</v>
      </c>
      <c r="BE843" s="169">
        <v>11563.807289280099</v>
      </c>
      <c r="BF843" s="169">
        <v>9774.837243276279</v>
      </c>
      <c r="BG843" s="169">
        <v>10260.1810846185</v>
      </c>
      <c r="BH843" s="169">
        <v>10260.181084621699</v>
      </c>
      <c r="BI843" s="169">
        <v>9769.5761763966402</v>
      </c>
      <c r="BJ843" s="169">
        <v>10598.380673382901</v>
      </c>
      <c r="BK843" s="169">
        <v>11078.463447902303</v>
      </c>
      <c r="BL843" s="169">
        <v>10598.3806733862</v>
      </c>
      <c r="BM843" s="169">
        <v>10595.7501399433</v>
      </c>
      <c r="BN843" s="169">
        <v>11081.093981345201</v>
      </c>
      <c r="BO843" s="169">
        <v>10598.3806733862</v>
      </c>
      <c r="BP843" s="169">
        <v>9919.4926465840308</v>
      </c>
      <c r="BQ843" s="174">
        <v>126098.52511412335</v>
      </c>
    </row>
    <row r="844" spans="11:69" x14ac:dyDescent="0.25">
      <c r="K844" s="165" t="s">
        <v>315</v>
      </c>
      <c r="N844" s="57" t="s">
        <v>1674</v>
      </c>
      <c r="V844" s="57" t="s">
        <v>406</v>
      </c>
      <c r="W844" s="57" t="s">
        <v>414</v>
      </c>
      <c r="X844" s="57">
        <v>151</v>
      </c>
      <c r="AB844" s="166" t="s">
        <v>411</v>
      </c>
      <c r="AC844" s="209">
        <v>3920135</v>
      </c>
      <c r="AD844" s="210" t="s">
        <v>1675</v>
      </c>
      <c r="AE844" s="169">
        <v>0</v>
      </c>
      <c r="AF844" s="38">
        <v>0</v>
      </c>
      <c r="AG844" s="38">
        <v>163.76</v>
      </c>
      <c r="AH844" s="170">
        <v>0</v>
      </c>
      <c r="AI844" s="171">
        <v>-163.76</v>
      </c>
      <c r="AJ844" s="172">
        <v>-491.28</v>
      </c>
      <c r="AK844" s="151">
        <v>438.51</v>
      </c>
      <c r="AL844" s="172">
        <v>526.21199999999999</v>
      </c>
      <c r="AM844" s="211">
        <v>0</v>
      </c>
      <c r="AN844" s="171">
        <v>438.51</v>
      </c>
      <c r="AO844" s="170">
        <v>-133.25142857142899</v>
      </c>
      <c r="AP844" s="170">
        <v>-493.04835498264703</v>
      </c>
      <c r="AQ844" s="170">
        <v>-525.29156861241779</v>
      </c>
      <c r="AR844" s="172">
        <v>34.011568612417818</v>
      </c>
      <c r="AS844" s="173">
        <v>6.9230517449148793E-2</v>
      </c>
      <c r="AT844" s="172">
        <v>525.29156861241779</v>
      </c>
      <c r="AU844" s="173">
        <v>0</v>
      </c>
      <c r="AV844" s="172">
        <v>689.05156861241778</v>
      </c>
      <c r="AW844" s="173">
        <v>4.2076915523474465</v>
      </c>
      <c r="AX844" s="172">
        <v>1.7683549826470539</v>
      </c>
      <c r="AY844" s="173">
        <v>3.5994849834046858E-3</v>
      </c>
      <c r="AZ844" s="172">
        <v>493.04835498264703</v>
      </c>
      <c r="BA844" s="173">
        <v>0</v>
      </c>
      <c r="BB844" s="172">
        <v>32.243213629770764</v>
      </c>
      <c r="BC844" s="173">
        <v>6.5395641834978993E-2</v>
      </c>
      <c r="BE844" s="169">
        <v>-48.171621943236097</v>
      </c>
      <c r="BF844" s="169">
        <v>-40.719267665094698</v>
      </c>
      <c r="BG844" s="169">
        <v>-42.741075833697501</v>
      </c>
      <c r="BH844" s="169">
        <v>-42.741075799774102</v>
      </c>
      <c r="BI844" s="169">
        <v>-40.697351451364</v>
      </c>
      <c r="BJ844" s="169">
        <v>-44.149921684636901</v>
      </c>
      <c r="BK844" s="169">
        <v>-46.149813664554799</v>
      </c>
      <c r="BL844" s="169">
        <v>-44.149921649595299</v>
      </c>
      <c r="BM844" s="169">
        <v>-44.138963575057403</v>
      </c>
      <c r="BN844" s="169">
        <v>-46.160771739092802</v>
      </c>
      <c r="BO844" s="169">
        <v>-44.149921649595299</v>
      </c>
      <c r="BP844" s="169">
        <v>-41.321861956718898</v>
      </c>
      <c r="BQ844" s="174">
        <v>-525.29156861241779</v>
      </c>
    </row>
    <row r="845" spans="11:69" x14ac:dyDescent="0.25">
      <c r="K845" s="165" t="s">
        <v>315</v>
      </c>
      <c r="N845" s="57" t="s">
        <v>1676</v>
      </c>
      <c r="V845" s="57" t="s">
        <v>406</v>
      </c>
      <c r="W845" s="57" t="s">
        <v>414</v>
      </c>
      <c r="X845" s="57">
        <v>151</v>
      </c>
      <c r="AB845" s="166" t="s">
        <v>411</v>
      </c>
      <c r="AC845" s="209">
        <v>3920140</v>
      </c>
      <c r="AD845" s="210" t="s">
        <v>1677</v>
      </c>
      <c r="AE845" s="169">
        <v>0</v>
      </c>
      <c r="AF845" s="38">
        <v>26353.88</v>
      </c>
      <c r="AG845" s="38">
        <v>58103.42</v>
      </c>
      <c r="AH845" s="170">
        <v>18930.026150421349</v>
      </c>
      <c r="AI845" s="171">
        <v>10169.84</v>
      </c>
      <c r="AJ845" s="172">
        <v>30509.52</v>
      </c>
      <c r="AK845" s="151">
        <v>48680.170000000006</v>
      </c>
      <c r="AL845" s="172">
        <v>58416.204000000012</v>
      </c>
      <c r="AM845" s="211">
        <v>15799.664521171648</v>
      </c>
      <c r="AN845" s="171">
        <v>51810.531629249708</v>
      </c>
      <c r="AO845" s="170">
        <v>32763.051428571402</v>
      </c>
      <c r="AP845" s="170">
        <v>30619.338559090898</v>
      </c>
      <c r="AQ845" s="170">
        <v>32621.709906480228</v>
      </c>
      <c r="AR845" s="172">
        <v>-2112.1899064802274</v>
      </c>
      <c r="AS845" s="173">
        <v>-6.9230519079953645E-2</v>
      </c>
      <c r="AT845" s="172">
        <v>-13691.683756058879</v>
      </c>
      <c r="AU845" s="173">
        <v>-0.72327864986885537</v>
      </c>
      <c r="AV845" s="172">
        <v>25481.71009351977</v>
      </c>
      <c r="AW845" s="173">
        <v>0.43855783521038472</v>
      </c>
      <c r="AX845" s="172">
        <v>-109.81855909089791</v>
      </c>
      <c r="AY845" s="173">
        <v>-3.5994849834051113E-3</v>
      </c>
      <c r="AZ845" s="172">
        <v>-11689.31240866955</v>
      </c>
      <c r="BA845" s="173">
        <v>-0.61750112312493377</v>
      </c>
      <c r="BB845" s="172">
        <v>-2002.3713473893295</v>
      </c>
      <c r="BC845" s="173">
        <v>-6.5395643459934386E-2</v>
      </c>
      <c r="BE845" s="169">
        <v>2991.5589136663598</v>
      </c>
      <c r="BF845" s="169">
        <v>2528.7520583181099</v>
      </c>
      <c r="BG845" s="169">
        <v>2654.3105926691997</v>
      </c>
      <c r="BH845" s="169">
        <v>2654.31059267003</v>
      </c>
      <c r="BI845" s="169">
        <v>2527.3910194210198</v>
      </c>
      <c r="BJ845" s="169">
        <v>2741.8028838373698</v>
      </c>
      <c r="BK845" s="169">
        <v>2866.00037930607</v>
      </c>
      <c r="BL845" s="169">
        <v>2741.8028838382302</v>
      </c>
      <c r="BM845" s="169">
        <v>2741.1223643888902</v>
      </c>
      <c r="BN845" s="169">
        <v>2866.68089875541</v>
      </c>
      <c r="BO845" s="169">
        <v>2741.8028838382302</v>
      </c>
      <c r="BP845" s="169">
        <v>2566.1744357712996</v>
      </c>
      <c r="BQ845" s="174">
        <v>32621.709906480224</v>
      </c>
    </row>
    <row r="846" spans="11:69" x14ac:dyDescent="0.25">
      <c r="K846" s="165" t="s">
        <v>315</v>
      </c>
      <c r="N846" s="57" t="s">
        <v>1678</v>
      </c>
      <c r="V846" s="57" t="s">
        <v>406</v>
      </c>
      <c r="W846" s="57" t="s">
        <v>414</v>
      </c>
      <c r="X846" s="57">
        <v>151</v>
      </c>
      <c r="AB846" s="166" t="s">
        <v>411</v>
      </c>
      <c r="AC846" s="209">
        <v>3920147</v>
      </c>
      <c r="AD846" s="210" t="s">
        <v>1679</v>
      </c>
      <c r="AE846" s="169">
        <v>0</v>
      </c>
      <c r="AF846" s="38">
        <v>0</v>
      </c>
      <c r="AG846" s="38">
        <v>2689.19</v>
      </c>
      <c r="AH846" s="170">
        <v>0</v>
      </c>
      <c r="AI846" s="171">
        <v>-1296.8399999999999</v>
      </c>
      <c r="AJ846" s="172">
        <v>-3890.5199999999995</v>
      </c>
      <c r="AK846" s="151">
        <v>-2501.5300000000002</v>
      </c>
      <c r="AL846" s="172">
        <v>-3001.8360000000002</v>
      </c>
      <c r="AM846" s="211">
        <v>0</v>
      </c>
      <c r="AN846" s="171">
        <v>-2501.5300000000002</v>
      </c>
      <c r="AO846" s="170">
        <v>-3440.04</v>
      </c>
      <c r="AP846" s="170">
        <v>-3904.5238683176299</v>
      </c>
      <c r="AQ846" s="170">
        <v>-4159.8627182878381</v>
      </c>
      <c r="AR846" s="172">
        <v>269.34271828783858</v>
      </c>
      <c r="AS846" s="173">
        <v>6.9230518873528116E-2</v>
      </c>
      <c r="AT846" s="172">
        <v>4159.8627182878381</v>
      </c>
      <c r="AU846" s="173">
        <v>0</v>
      </c>
      <c r="AV846" s="172">
        <v>6849.0527182878377</v>
      </c>
      <c r="AW846" s="173">
        <v>2.5468831574889976</v>
      </c>
      <c r="AX846" s="172">
        <v>14.003868317630349</v>
      </c>
      <c r="AY846" s="173">
        <v>3.5994849834033371E-3</v>
      </c>
      <c r="AZ846" s="172">
        <v>3904.5238683176299</v>
      </c>
      <c r="BA846" s="173">
        <v>0</v>
      </c>
      <c r="BB846" s="172">
        <v>255.33884997020823</v>
      </c>
      <c r="BC846" s="173">
        <v>6.5395643254251096E-2</v>
      </c>
      <c r="BE846" s="169">
        <v>-381.47829873435001</v>
      </c>
      <c r="BF846" s="169">
        <v>-322.46198753476</v>
      </c>
      <c r="BG846" s="169">
        <v>-338.472989643733</v>
      </c>
      <c r="BH846" s="169">
        <v>-338.47298960980902</v>
      </c>
      <c r="BI846" s="169">
        <v>-322.28843019832499</v>
      </c>
      <c r="BJ846" s="169">
        <v>-349.62985171468</v>
      </c>
      <c r="BK846" s="169">
        <v>-365.46729651396998</v>
      </c>
      <c r="BL846" s="169">
        <v>-349.62985167963802</v>
      </c>
      <c r="BM846" s="169">
        <v>-349.543073043748</v>
      </c>
      <c r="BN846" s="169">
        <v>-365.55407514986001</v>
      </c>
      <c r="BO846" s="169">
        <v>-349.62985167963802</v>
      </c>
      <c r="BP846" s="169">
        <v>-327.234022785327</v>
      </c>
      <c r="BQ846" s="174">
        <v>-4159.8627182878381</v>
      </c>
    </row>
    <row r="847" spans="11:69" x14ac:dyDescent="0.25">
      <c r="K847" s="165" t="s">
        <v>315</v>
      </c>
      <c r="N847" s="57" t="s">
        <v>1680</v>
      </c>
      <c r="V847" s="57" t="s">
        <v>406</v>
      </c>
      <c r="W847" s="57" t="s">
        <v>414</v>
      </c>
      <c r="X847" s="57">
        <v>151</v>
      </c>
      <c r="AB847" s="166" t="s">
        <v>411</v>
      </c>
      <c r="AC847" s="209">
        <v>3920150</v>
      </c>
      <c r="AD847" s="210" t="s">
        <v>1681</v>
      </c>
      <c r="AE847" s="169">
        <v>0</v>
      </c>
      <c r="AF847" s="38">
        <v>250736.58</v>
      </c>
      <c r="AG847" s="38">
        <v>785949.64999999991</v>
      </c>
      <c r="AH847" s="170">
        <v>912439.93053369247</v>
      </c>
      <c r="AI847" s="171">
        <v>165255.45000000001</v>
      </c>
      <c r="AJ847" s="172">
        <v>495766.35000000003</v>
      </c>
      <c r="AK847" s="151">
        <v>405348.23000000004</v>
      </c>
      <c r="AL847" s="172">
        <v>486417.87600000005</v>
      </c>
      <c r="AM847" s="211">
        <v>761421.02285885299</v>
      </c>
      <c r="AN847" s="171">
        <v>556367.13767483947</v>
      </c>
      <c r="AO847" s="170">
        <v>565263.68571428605</v>
      </c>
      <c r="AP847" s="170">
        <v>497550.85353210202</v>
      </c>
      <c r="AQ847" s="170">
        <v>530088.51175287354</v>
      </c>
      <c r="AR847" s="172">
        <v>-34322.161752873508</v>
      </c>
      <c r="AS847" s="173">
        <v>-6.9230519079952688E-2</v>
      </c>
      <c r="AT847" s="172">
        <v>382351.41878081893</v>
      </c>
      <c r="AU847" s="173">
        <v>0.4190428388608321</v>
      </c>
      <c r="AV847" s="172">
        <v>255861.13824712636</v>
      </c>
      <c r="AW847" s="173">
        <v>0.32554393051403024</v>
      </c>
      <c r="AX847" s="172">
        <v>-1784.5035321019823</v>
      </c>
      <c r="AY847" s="173">
        <v>-3.5994849834039403E-3</v>
      </c>
      <c r="AZ847" s="172">
        <v>414889.07700159046</v>
      </c>
      <c r="BA847" s="173">
        <v>0.45470289398549113</v>
      </c>
      <c r="BB847" s="172">
        <v>-32537.658220771526</v>
      </c>
      <c r="BC847" s="173">
        <v>-6.5395643459934677E-2</v>
      </c>
      <c r="BE847" s="169">
        <v>48611.523335612401</v>
      </c>
      <c r="BF847" s="169">
        <v>41091.114445830601</v>
      </c>
      <c r="BG847" s="169">
        <v>43131.385688596303</v>
      </c>
      <c r="BH847" s="169">
        <v>43131.385688609902</v>
      </c>
      <c r="BI847" s="169">
        <v>41068.998159300398</v>
      </c>
      <c r="BJ847" s="169">
        <v>44553.097136222605</v>
      </c>
      <c r="BK847" s="169">
        <v>46571.252092697097</v>
      </c>
      <c r="BL847" s="169">
        <v>44553.097136236604</v>
      </c>
      <c r="BM847" s="169">
        <v>44542.038992958602</v>
      </c>
      <c r="BN847" s="169">
        <v>46582.310235975099</v>
      </c>
      <c r="BO847" s="169">
        <v>44553.097136236604</v>
      </c>
      <c r="BP847" s="169">
        <v>41699.211704597299</v>
      </c>
      <c r="BQ847" s="174">
        <v>530088.51175287354</v>
      </c>
    </row>
    <row r="848" spans="11:69" x14ac:dyDescent="0.25">
      <c r="K848" s="165" t="s">
        <v>315</v>
      </c>
      <c r="N848" s="57" t="s">
        <v>1682</v>
      </c>
      <c r="V848" s="57" t="s">
        <v>406</v>
      </c>
      <c r="W848" s="57" t="s">
        <v>414</v>
      </c>
      <c r="X848" s="57">
        <v>151</v>
      </c>
      <c r="AB848" s="166" t="s">
        <v>411</v>
      </c>
      <c r="AC848" s="209">
        <v>3920155</v>
      </c>
      <c r="AD848" s="210" t="s">
        <v>1683</v>
      </c>
      <c r="AE848" s="169">
        <v>0</v>
      </c>
      <c r="AF848" s="38">
        <v>0</v>
      </c>
      <c r="AG848" s="38">
        <v>67.650000000000006</v>
      </c>
      <c r="AH848" s="170">
        <v>0</v>
      </c>
      <c r="AI848" s="171">
        <v>72</v>
      </c>
      <c r="AJ848" s="172">
        <v>216</v>
      </c>
      <c r="AK848" s="151">
        <v>180.93</v>
      </c>
      <c r="AL848" s="172">
        <v>217.11599999999999</v>
      </c>
      <c r="AM848" s="211">
        <v>0</v>
      </c>
      <c r="AN848" s="171">
        <v>180.93</v>
      </c>
      <c r="AO848" s="170">
        <v>220.16571428571399</v>
      </c>
      <c r="AP848" s="170">
        <v>216.77748875641501</v>
      </c>
      <c r="AQ848" s="170">
        <v>230.95379292469244</v>
      </c>
      <c r="AR848" s="172">
        <v>-14.953792924692436</v>
      </c>
      <c r="AS848" s="173">
        <v>-6.9230522799502023E-2</v>
      </c>
      <c r="AT848" s="172">
        <v>-230.95379292469244</v>
      </c>
      <c r="AU848" s="173">
        <v>0</v>
      </c>
      <c r="AV848" s="172">
        <v>-163.30379292469243</v>
      </c>
      <c r="AW848" s="173">
        <v>-2.4139511149252391</v>
      </c>
      <c r="AX848" s="172">
        <v>-0.77748875641501058</v>
      </c>
      <c r="AY848" s="173">
        <v>-3.5994849834028266E-3</v>
      </c>
      <c r="AZ848" s="172">
        <v>-216.77748875641501</v>
      </c>
      <c r="BA848" s="173">
        <v>0</v>
      </c>
      <c r="BB848" s="172">
        <v>-14.176304168277426</v>
      </c>
      <c r="BC848" s="173">
        <v>-6.5395647166144752E-2</v>
      </c>
      <c r="BE848" s="169">
        <v>21.179511357631799</v>
      </c>
      <c r="BF848" s="169">
        <v>17.9029510985443</v>
      </c>
      <c r="BG848" s="169">
        <v>18.791875061294299</v>
      </c>
      <c r="BH848" s="169">
        <v>18.791875095217701</v>
      </c>
      <c r="BI848" s="169">
        <v>17.8933153379317</v>
      </c>
      <c r="BJ848" s="169">
        <v>19.411299327237199</v>
      </c>
      <c r="BK848" s="169">
        <v>20.290587504684002</v>
      </c>
      <c r="BL848" s="169">
        <v>19.4112993622788</v>
      </c>
      <c r="BM848" s="169">
        <v>19.406481449645099</v>
      </c>
      <c r="BN848" s="169">
        <v>20.2954054173176</v>
      </c>
      <c r="BO848" s="169">
        <v>19.4112993622788</v>
      </c>
      <c r="BP848" s="169">
        <v>18.167892550631105</v>
      </c>
      <c r="BQ848" s="174">
        <v>230.95379292469244</v>
      </c>
    </row>
    <row r="849" spans="11:69" x14ac:dyDescent="0.25">
      <c r="K849" s="165" t="s">
        <v>315</v>
      </c>
      <c r="N849" s="57" t="s">
        <v>1684</v>
      </c>
      <c r="V849" s="57" t="s">
        <v>406</v>
      </c>
      <c r="W849" s="57" t="s">
        <v>414</v>
      </c>
      <c r="X849" s="57">
        <v>151</v>
      </c>
      <c r="AB849" s="166" t="s">
        <v>411</v>
      </c>
      <c r="AC849" s="209">
        <v>3920160</v>
      </c>
      <c r="AD849" s="210" t="s">
        <v>1685</v>
      </c>
      <c r="AE849" s="169">
        <v>0</v>
      </c>
      <c r="AF849" s="38">
        <v>1022.97</v>
      </c>
      <c r="AG849" s="38">
        <v>1716.17</v>
      </c>
      <c r="AH849" s="170">
        <v>645.94222346276581</v>
      </c>
      <c r="AI849" s="171">
        <v>10396.61</v>
      </c>
      <c r="AJ849" s="172">
        <v>31189.83</v>
      </c>
      <c r="AK849" s="151">
        <v>23823.7</v>
      </c>
      <c r="AL849" s="172">
        <v>28588.44</v>
      </c>
      <c r="AM849" s="211">
        <v>539.12606081237288</v>
      </c>
      <c r="AN849" s="171">
        <v>23930.516162650394</v>
      </c>
      <c r="AO849" s="170">
        <v>18520.388571428601</v>
      </c>
      <c r="AP849" s="170">
        <v>31302.0973247199</v>
      </c>
      <c r="AQ849" s="170">
        <v>33349.118121696469</v>
      </c>
      <c r="AR849" s="172">
        <v>-2159.288121696467</v>
      </c>
      <c r="AS849" s="173">
        <v>-6.923051910499245E-2</v>
      </c>
      <c r="AT849" s="172">
        <v>-32703.175898233701</v>
      </c>
      <c r="AU849" s="173">
        <v>-50.628639389632376</v>
      </c>
      <c r="AV849" s="172">
        <v>-31632.94812169647</v>
      </c>
      <c r="AW849" s="173">
        <v>-18.432292909033762</v>
      </c>
      <c r="AX849" s="172">
        <v>-112.26732471989817</v>
      </c>
      <c r="AY849" s="173">
        <v>-3.5994849834031849E-3</v>
      </c>
      <c r="AZ849" s="172">
        <v>-30656.155101257133</v>
      </c>
      <c r="BA849" s="173">
        <v>-47.45959311486974</v>
      </c>
      <c r="BB849" s="172">
        <v>-2047.0207969765688</v>
      </c>
      <c r="BC849" s="173">
        <v>-6.5395643484885441E-2</v>
      </c>
      <c r="BE849" s="169">
        <v>3058.2655496460002</v>
      </c>
      <c r="BF849" s="169">
        <v>2585.1388947151499</v>
      </c>
      <c r="BG849" s="169">
        <v>2713.4971691638898</v>
      </c>
      <c r="BH849" s="169">
        <v>2713.4971691978099</v>
      </c>
      <c r="BI849" s="169">
        <v>2583.7475070465698</v>
      </c>
      <c r="BJ849" s="169">
        <v>2802.9403885239499</v>
      </c>
      <c r="BK849" s="169">
        <v>2929.9072752949701</v>
      </c>
      <c r="BL849" s="169">
        <v>2802.94038855899</v>
      </c>
      <c r="BM849" s="169">
        <v>2802.2446946923701</v>
      </c>
      <c r="BN849" s="169">
        <v>2930.6029691615799</v>
      </c>
      <c r="BO849" s="169">
        <v>2802.94038855899</v>
      </c>
      <c r="BP849" s="169">
        <v>2623.3957271362001</v>
      </c>
      <c r="BQ849" s="174">
        <v>33349.118121696469</v>
      </c>
    </row>
    <row r="850" spans="11:69" x14ac:dyDescent="0.25">
      <c r="K850" s="165" t="s">
        <v>315</v>
      </c>
      <c r="N850" s="57" t="s">
        <v>1686</v>
      </c>
      <c r="V850" s="57" t="s">
        <v>406</v>
      </c>
      <c r="W850" s="57" t="s">
        <v>414</v>
      </c>
      <c r="X850" s="57">
        <v>151</v>
      </c>
      <c r="AB850" s="166" t="s">
        <v>411</v>
      </c>
      <c r="AC850" s="209">
        <v>3920165</v>
      </c>
      <c r="AD850" s="210" t="s">
        <v>1687</v>
      </c>
      <c r="AE850" s="169">
        <v>0</v>
      </c>
      <c r="AF850" s="38">
        <v>1367</v>
      </c>
      <c r="AG850" s="38">
        <v>10456.14</v>
      </c>
      <c r="AH850" s="170">
        <v>1557.6063782535928</v>
      </c>
      <c r="AI850" s="171">
        <v>6638.5499999999993</v>
      </c>
      <c r="AJ850" s="172">
        <v>19915.649999999998</v>
      </c>
      <c r="AK850" s="151">
        <v>18347.239999999998</v>
      </c>
      <c r="AL850" s="172">
        <v>22016.687999999995</v>
      </c>
      <c r="AM850" s="211">
        <v>1300.0329759543038</v>
      </c>
      <c r="AN850" s="171">
        <v>18604.813402299285</v>
      </c>
      <c r="AO850" s="170">
        <v>27291.84</v>
      </c>
      <c r="AP850" s="170">
        <v>19987.336083109698</v>
      </c>
      <c r="AQ850" s="170">
        <v>21294.420788104879</v>
      </c>
      <c r="AR850" s="172">
        <v>-1378.7707881048809</v>
      </c>
      <c r="AS850" s="173">
        <v>-6.9230519119631101E-2</v>
      </c>
      <c r="AT850" s="172">
        <v>-19736.814409851286</v>
      </c>
      <c r="AU850" s="173">
        <v>-12.671246526340269</v>
      </c>
      <c r="AV850" s="172">
        <v>-10838.280788104879</v>
      </c>
      <c r="AW850" s="173">
        <v>-1.0365470229075815</v>
      </c>
      <c r="AX850" s="172">
        <v>-71.686083109700121</v>
      </c>
      <c r="AY850" s="173">
        <v>-3.5994849834025066E-3</v>
      </c>
      <c r="AZ850" s="172">
        <v>-18429.729704856105</v>
      </c>
      <c r="BA850" s="173">
        <v>-11.832084127390221</v>
      </c>
      <c r="BB850" s="172">
        <v>-1307.0847049951808</v>
      </c>
      <c r="BC850" s="173">
        <v>-6.53956434994723E-2</v>
      </c>
      <c r="BE850" s="169">
        <v>1952.79507114376</v>
      </c>
      <c r="BF850" s="169">
        <v>1650.6893890905401</v>
      </c>
      <c r="BG850" s="169">
        <v>1732.6500303805103</v>
      </c>
      <c r="BH850" s="169">
        <v>1732.6500304144299</v>
      </c>
      <c r="BI850" s="169">
        <v>1649.80094599567</v>
      </c>
      <c r="BJ850" s="169">
        <v>1789.76223177559</v>
      </c>
      <c r="BK850" s="169">
        <v>1870.8344299559001</v>
      </c>
      <c r="BL850" s="169">
        <v>1789.7622318106301</v>
      </c>
      <c r="BM850" s="169">
        <v>1789.31801023087</v>
      </c>
      <c r="BN850" s="169">
        <v>1871.2786515356599</v>
      </c>
      <c r="BO850" s="169">
        <v>1789.7622318106301</v>
      </c>
      <c r="BP850" s="169">
        <v>1675.11753396069</v>
      </c>
      <c r="BQ850" s="174">
        <v>21294.420788104879</v>
      </c>
    </row>
    <row r="851" spans="11:69" x14ac:dyDescent="0.25">
      <c r="K851" s="165" t="s">
        <v>315</v>
      </c>
      <c r="N851" s="57" t="s">
        <v>1688</v>
      </c>
      <c r="V851" s="57" t="s">
        <v>406</v>
      </c>
      <c r="W851" s="57" t="s">
        <v>414</v>
      </c>
      <c r="X851" s="57">
        <v>151</v>
      </c>
      <c r="AB851" s="166" t="s">
        <v>411</v>
      </c>
      <c r="AC851" s="209">
        <v>3920170</v>
      </c>
      <c r="AD851" s="210" t="s">
        <v>1689</v>
      </c>
      <c r="AE851" s="169">
        <v>0</v>
      </c>
      <c r="AF851" s="38">
        <v>139561.08000000002</v>
      </c>
      <c r="AG851" s="38">
        <v>246885.92</v>
      </c>
      <c r="AH851" s="170">
        <v>226830.60854683453</v>
      </c>
      <c r="AI851" s="171">
        <v>65124.75</v>
      </c>
      <c r="AJ851" s="172">
        <v>195374.25</v>
      </c>
      <c r="AK851" s="151">
        <v>212626.04</v>
      </c>
      <c r="AL851" s="172">
        <v>255151.24799999999</v>
      </c>
      <c r="AM851" s="211">
        <v>189320.79066850242</v>
      </c>
      <c r="AN851" s="171">
        <v>250135.85787833211</v>
      </c>
      <c r="AO851" s="170">
        <v>224684.17714285702</v>
      </c>
      <c r="AP851" s="170">
        <v>196077.49667901901</v>
      </c>
      <c r="AQ851" s="170">
        <v>208900.11074235651</v>
      </c>
      <c r="AR851" s="172">
        <v>-13525.860742356512</v>
      </c>
      <c r="AS851" s="173">
        <v>-6.9230519079953021E-2</v>
      </c>
      <c r="AT851" s="172">
        <v>17930.497804478015</v>
      </c>
      <c r="AU851" s="173">
        <v>7.9047964114489611E-2</v>
      </c>
      <c r="AV851" s="172">
        <v>37985.809257643501</v>
      </c>
      <c r="AW851" s="173">
        <v>0.1538597634796002</v>
      </c>
      <c r="AX851" s="172">
        <v>-703.2466790190083</v>
      </c>
      <c r="AY851" s="173">
        <v>-3.599484983404969E-3</v>
      </c>
      <c r="AZ851" s="172">
        <v>30753.111867815518</v>
      </c>
      <c r="BA851" s="173">
        <v>0.13557743403693162</v>
      </c>
      <c r="BB851" s="172">
        <v>-12822.614063337503</v>
      </c>
      <c r="BC851" s="173">
        <v>-6.5395643459933914E-2</v>
      </c>
      <c r="BE851" s="169">
        <v>19157.088642770501</v>
      </c>
      <c r="BF851" s="169">
        <v>16193.405757607999</v>
      </c>
      <c r="BG851" s="169">
        <v>16997.446741535099</v>
      </c>
      <c r="BH851" s="169">
        <v>16997.4467415404</v>
      </c>
      <c r="BI851" s="169">
        <v>16184.690053337999</v>
      </c>
      <c r="BJ851" s="169">
        <v>17557.722379033301</v>
      </c>
      <c r="BK851" s="169">
        <v>18353.047658784501</v>
      </c>
      <c r="BL851" s="169">
        <v>17557.722379038802</v>
      </c>
      <c r="BM851" s="169">
        <v>17553.364526898698</v>
      </c>
      <c r="BN851" s="169">
        <v>18357.4055109246</v>
      </c>
      <c r="BO851" s="169">
        <v>17557.722379038802</v>
      </c>
      <c r="BP851" s="169">
        <v>16433.047971845801</v>
      </c>
      <c r="BQ851" s="174">
        <v>208900.11074235651</v>
      </c>
    </row>
    <row r="852" spans="11:69" x14ac:dyDescent="0.25">
      <c r="K852" s="165" t="s">
        <v>315</v>
      </c>
      <c r="N852" s="57" t="s">
        <v>1690</v>
      </c>
      <c r="V852" s="57" t="s">
        <v>406</v>
      </c>
      <c r="W852" s="57" t="s">
        <v>414</v>
      </c>
      <c r="X852" s="57">
        <v>151</v>
      </c>
      <c r="AB852" s="166" t="s">
        <v>411</v>
      </c>
      <c r="AC852" s="209">
        <v>3930090</v>
      </c>
      <c r="AD852" s="210" t="s">
        <v>1691</v>
      </c>
      <c r="AE852" s="169">
        <v>19859.240000000002</v>
      </c>
      <c r="AF852" s="38">
        <v>18720.11</v>
      </c>
      <c r="AG852" s="38">
        <v>28826.18</v>
      </c>
      <c r="AH852" s="170">
        <v>38181.92139584438</v>
      </c>
      <c r="AI852" s="171">
        <v>9116.98</v>
      </c>
      <c r="AJ852" s="172">
        <v>27350.94</v>
      </c>
      <c r="AK852" s="151">
        <v>28012.720000000001</v>
      </c>
      <c r="AL852" s="172">
        <v>33615.263999999996</v>
      </c>
      <c r="AM852" s="211">
        <v>31913.966337222435</v>
      </c>
      <c r="AN852" s="171">
        <v>34280.675058621942</v>
      </c>
      <c r="AO852" s="170">
        <v>36285.411428571439</v>
      </c>
      <c r="AP852" s="170">
        <v>27237.157579313978</v>
      </c>
      <c r="AQ852" s="170">
        <v>29030.176803752729</v>
      </c>
      <c r="AR852" s="172">
        <v>-1679.2368037527303</v>
      </c>
      <c r="AS852" s="173">
        <v>-6.1395944846967983E-2</v>
      </c>
      <c r="AT852" s="172">
        <v>9151.7445920916507</v>
      </c>
      <c r="AU852" s="173">
        <v>0.23968790091029055</v>
      </c>
      <c r="AV852" s="172">
        <v>-203.99680375272874</v>
      </c>
      <c r="AW852" s="173">
        <v>-7.0767893544246493E-3</v>
      </c>
      <c r="AX852" s="172">
        <v>113.78242068602049</v>
      </c>
      <c r="AY852" s="173">
        <v>4.1600917806123112E-3</v>
      </c>
      <c r="AZ852" s="172">
        <v>10944.763816530402</v>
      </c>
      <c r="BA852" s="173">
        <v>0.2866478012738668</v>
      </c>
      <c r="BB852" s="172">
        <v>-1793.0192244387508</v>
      </c>
      <c r="BC852" s="173">
        <v>-6.5829895032824923E-2</v>
      </c>
      <c r="BE852" s="169">
        <v>2566.179117292143</v>
      </c>
      <c r="BF852" s="169">
        <v>2417.579252518738</v>
      </c>
      <c r="BG852" s="169">
        <v>2439.2612655184057</v>
      </c>
      <c r="BH852" s="169">
        <v>2254.1577991658664</v>
      </c>
      <c r="BI852" s="169">
        <v>2229.8514363022537</v>
      </c>
      <c r="BJ852" s="169">
        <v>2661.082538416058</v>
      </c>
      <c r="BK852" s="169">
        <v>2371.3174997324973</v>
      </c>
      <c r="BL852" s="169">
        <v>2431.4650339351856</v>
      </c>
      <c r="BM852" s="169">
        <v>2486.8991327489057</v>
      </c>
      <c r="BN852" s="169">
        <v>2180.0135025324666</v>
      </c>
      <c r="BO852" s="169">
        <v>2528.7821048193459</v>
      </c>
      <c r="BP852" s="169">
        <v>2463.588120770864</v>
      </c>
      <c r="BQ852" s="174">
        <v>29030.176803752733</v>
      </c>
    </row>
    <row r="853" spans="11:69" x14ac:dyDescent="0.25">
      <c r="K853" s="165" t="s">
        <v>315</v>
      </c>
      <c r="N853" s="57" t="s">
        <v>1692</v>
      </c>
      <c r="V853" s="57" t="s">
        <v>406</v>
      </c>
      <c r="W853" s="57" t="s">
        <v>414</v>
      </c>
      <c r="X853" s="57">
        <v>151</v>
      </c>
      <c r="AB853" s="166" t="s">
        <v>411</v>
      </c>
      <c r="AC853" s="209">
        <v>3930105</v>
      </c>
      <c r="AD853" s="210" t="s">
        <v>1693</v>
      </c>
      <c r="AE853" s="169">
        <v>3548.23</v>
      </c>
      <c r="AF853" s="38">
        <v>4721.45</v>
      </c>
      <c r="AG853" s="38">
        <v>7656.34</v>
      </c>
      <c r="AH853" s="170">
        <v>27425.507755076364</v>
      </c>
      <c r="AI853" s="171">
        <v>-13.5</v>
      </c>
      <c r="AJ853" s="172">
        <v>-40.5</v>
      </c>
      <c r="AK853" s="151">
        <v>2456.12</v>
      </c>
      <c r="AL853" s="172">
        <v>2947.3440000000001</v>
      </c>
      <c r="AM853" s="211">
        <v>22874.236731741526</v>
      </c>
      <c r="AN853" s="171">
        <v>7007.391023334837</v>
      </c>
      <c r="AO853" s="170">
        <v>2882.9999999999959</v>
      </c>
      <c r="AP853" s="170">
        <v>50.364044554248203</v>
      </c>
      <c r="AQ853" s="170">
        <v>54.553561063742976</v>
      </c>
      <c r="AR853" s="172">
        <v>-95.053561063742976</v>
      </c>
      <c r="AS853" s="173">
        <v>-2.3470015077467403</v>
      </c>
      <c r="AT853" s="172">
        <v>27370.954194012622</v>
      </c>
      <c r="AU853" s="173">
        <v>0.9980108459048076</v>
      </c>
      <c r="AV853" s="172">
        <v>7601.7864389362576</v>
      </c>
      <c r="AW853" s="173">
        <v>0.99287472068067217</v>
      </c>
      <c r="AX853" s="172">
        <v>-90.86404455424821</v>
      </c>
      <c r="AY853" s="173">
        <v>-2.2435566556604498</v>
      </c>
      <c r="AZ853" s="172">
        <v>27375.143710522116</v>
      </c>
      <c r="BA853" s="173">
        <v>0.99816360575694629</v>
      </c>
      <c r="BB853" s="172">
        <v>-4.1895165094947728</v>
      </c>
      <c r="BC853" s="173">
        <v>-8.31846716556323E-2</v>
      </c>
      <c r="BE853" s="169">
        <v>4.7465133035440799</v>
      </c>
      <c r="BF853" s="169">
        <v>4.4703236370103898</v>
      </c>
      <c r="BG853" s="169">
        <v>4.5106221120412302</v>
      </c>
      <c r="BH853" s="169">
        <v>4.1665863706622197</v>
      </c>
      <c r="BI853" s="169">
        <v>4.1790321885066897</v>
      </c>
      <c r="BJ853" s="169">
        <v>4.9917317055718797</v>
      </c>
      <c r="BK853" s="169">
        <v>4.5068951216859396</v>
      </c>
      <c r="BL853" s="169">
        <v>4.6218115013217496</v>
      </c>
      <c r="BM853" s="169">
        <v>4.7277225087884798</v>
      </c>
      <c r="BN853" s="169">
        <v>4.1413944729975896</v>
      </c>
      <c r="BO853" s="169">
        <v>4.8077430712691198</v>
      </c>
      <c r="BP853" s="169">
        <v>4.68318507034361</v>
      </c>
      <c r="BQ853" s="174">
        <v>54.553561063742983</v>
      </c>
    </row>
    <row r="854" spans="11:69" x14ac:dyDescent="0.25">
      <c r="K854" s="165" t="s">
        <v>315</v>
      </c>
      <c r="N854" s="57" t="s">
        <v>1694</v>
      </c>
      <c r="V854" s="57" t="s">
        <v>406</v>
      </c>
      <c r="W854" s="57" t="s">
        <v>414</v>
      </c>
      <c r="X854" s="57">
        <v>151</v>
      </c>
      <c r="AB854" s="166" t="s">
        <v>411</v>
      </c>
      <c r="AC854" s="209">
        <v>3930107</v>
      </c>
      <c r="AD854" s="210" t="s">
        <v>1695</v>
      </c>
      <c r="AE854" s="169">
        <v>741.09</v>
      </c>
      <c r="AF854" s="38">
        <v>2418.65</v>
      </c>
      <c r="AG854" s="38">
        <v>175.88</v>
      </c>
      <c r="AH854" s="170">
        <v>0</v>
      </c>
      <c r="AI854" s="171">
        <v>-4.25</v>
      </c>
      <c r="AJ854" s="172">
        <v>-12.75</v>
      </c>
      <c r="AK854" s="151">
        <v>-1.639999999999999</v>
      </c>
      <c r="AL854" s="172">
        <v>-1.9679999999999986</v>
      </c>
      <c r="AM854" s="211">
        <v>0</v>
      </c>
      <c r="AN854" s="171">
        <v>-1.639999999999999</v>
      </c>
      <c r="AO854" s="170">
        <v>-2.0914285714285699</v>
      </c>
      <c r="AP854" s="170">
        <v>0</v>
      </c>
      <c r="AQ854" s="170">
        <v>0</v>
      </c>
      <c r="AR854" s="172">
        <v>-12.75</v>
      </c>
      <c r="AS854" s="173">
        <v>-1</v>
      </c>
      <c r="AT854" s="172">
        <v>0</v>
      </c>
      <c r="AU854" s="173">
        <v>0</v>
      </c>
      <c r="AV854" s="172">
        <v>175.88</v>
      </c>
      <c r="AW854" s="173">
        <v>1</v>
      </c>
      <c r="AX854" s="172">
        <v>-12.75</v>
      </c>
      <c r="AY854" s="173">
        <v>-1</v>
      </c>
      <c r="AZ854" s="172">
        <v>0</v>
      </c>
      <c r="BA854" s="173">
        <v>0</v>
      </c>
      <c r="BB854" s="172">
        <v>0</v>
      </c>
      <c r="BC854" s="173">
        <v>0</v>
      </c>
      <c r="BE854" s="169">
        <v>0</v>
      </c>
      <c r="BF854" s="169">
        <v>0</v>
      </c>
      <c r="BG854" s="169">
        <v>0</v>
      </c>
      <c r="BH854" s="169">
        <v>0</v>
      </c>
      <c r="BI854" s="169">
        <v>0</v>
      </c>
      <c r="BJ854" s="169">
        <v>0</v>
      </c>
      <c r="BK854" s="169">
        <v>0</v>
      </c>
      <c r="BL854" s="169">
        <v>0</v>
      </c>
      <c r="BM854" s="169">
        <v>0</v>
      </c>
      <c r="BN854" s="169">
        <v>0</v>
      </c>
      <c r="BO854" s="169">
        <v>0</v>
      </c>
      <c r="BP854" s="169">
        <v>0</v>
      </c>
      <c r="BQ854" s="174">
        <v>0</v>
      </c>
    </row>
    <row r="855" spans="11:69" x14ac:dyDescent="0.25">
      <c r="K855" s="165" t="s">
        <v>315</v>
      </c>
      <c r="N855" s="57" t="s">
        <v>1696</v>
      </c>
      <c r="V855" s="57" t="s">
        <v>406</v>
      </c>
      <c r="W855" s="57" t="s">
        <v>414</v>
      </c>
      <c r="X855" s="57">
        <v>151</v>
      </c>
      <c r="AB855" s="166" t="s">
        <v>411</v>
      </c>
      <c r="AC855" s="209">
        <v>3930109</v>
      </c>
      <c r="AD855" s="210" t="s">
        <v>1697</v>
      </c>
      <c r="AE855" s="169">
        <v>0</v>
      </c>
      <c r="AF855" s="38">
        <v>100</v>
      </c>
      <c r="AG855" s="38">
        <v>0</v>
      </c>
      <c r="AH855" s="170">
        <v>0</v>
      </c>
      <c r="AI855" s="171">
        <v>-0.84</v>
      </c>
      <c r="AJ855" s="172">
        <v>-2.52</v>
      </c>
      <c r="AK855" s="151">
        <v>140.1</v>
      </c>
      <c r="AL855" s="172">
        <v>168.12</v>
      </c>
      <c r="AM855" s="211">
        <v>0</v>
      </c>
      <c r="AN855" s="171">
        <v>140.1</v>
      </c>
      <c r="AO855" s="170">
        <v>0</v>
      </c>
      <c r="AP855" s="170">
        <v>0</v>
      </c>
      <c r="AQ855" s="170">
        <v>0</v>
      </c>
      <c r="AR855" s="172">
        <v>-2.52</v>
      </c>
      <c r="AS855" s="173">
        <v>-1</v>
      </c>
      <c r="AT855" s="172">
        <v>0</v>
      </c>
      <c r="AU855" s="173">
        <v>0</v>
      </c>
      <c r="AV855" s="172">
        <v>0</v>
      </c>
      <c r="AW855" s="173">
        <v>0</v>
      </c>
      <c r="AX855" s="172">
        <v>-2.52</v>
      </c>
      <c r="AY855" s="173">
        <v>-1</v>
      </c>
      <c r="AZ855" s="172">
        <v>0</v>
      </c>
      <c r="BA855" s="173">
        <v>0</v>
      </c>
      <c r="BB855" s="172">
        <v>0</v>
      </c>
      <c r="BC855" s="173">
        <v>0</v>
      </c>
      <c r="BE855" s="169">
        <v>0</v>
      </c>
      <c r="BF855" s="169">
        <v>0</v>
      </c>
      <c r="BG855" s="169">
        <v>0</v>
      </c>
      <c r="BH855" s="169">
        <v>0</v>
      </c>
      <c r="BI855" s="169">
        <v>0</v>
      </c>
      <c r="BJ855" s="169">
        <v>0</v>
      </c>
      <c r="BK855" s="169">
        <v>0</v>
      </c>
      <c r="BL855" s="169">
        <v>0</v>
      </c>
      <c r="BM855" s="169">
        <v>0</v>
      </c>
      <c r="BN855" s="169">
        <v>0</v>
      </c>
      <c r="BO855" s="169">
        <v>0</v>
      </c>
      <c r="BP855" s="169">
        <v>0</v>
      </c>
      <c r="BQ855" s="174">
        <v>0</v>
      </c>
    </row>
    <row r="856" spans="11:69" x14ac:dyDescent="0.25">
      <c r="K856" s="165" t="s">
        <v>315</v>
      </c>
      <c r="N856" s="57" t="s">
        <v>1698</v>
      </c>
      <c r="V856" s="57" t="s">
        <v>406</v>
      </c>
      <c r="W856" s="57" t="s">
        <v>414</v>
      </c>
      <c r="X856" s="57">
        <v>151</v>
      </c>
      <c r="AB856" s="166" t="s">
        <v>411</v>
      </c>
      <c r="AC856" s="209">
        <v>3930110</v>
      </c>
      <c r="AD856" s="210" t="s">
        <v>1699</v>
      </c>
      <c r="AE856" s="169">
        <v>7785.06</v>
      </c>
      <c r="AF856" s="38">
        <v>16563.79</v>
      </c>
      <c r="AG856" s="38">
        <v>14921.25</v>
      </c>
      <c r="AH856" s="170">
        <v>38611.632766690789</v>
      </c>
      <c r="AI856" s="171">
        <v>9385.66</v>
      </c>
      <c r="AJ856" s="172">
        <v>28156.98</v>
      </c>
      <c r="AK856" s="151">
        <v>15951.74</v>
      </c>
      <c r="AL856" s="172">
        <v>19142.088</v>
      </c>
      <c r="AM856" s="211">
        <v>32510.632492738809</v>
      </c>
      <c r="AN856" s="171">
        <v>22052.740273951982</v>
      </c>
      <c r="AO856" s="170">
        <v>22811.15999999996</v>
      </c>
      <c r="AP856" s="170">
        <v>27281.202572623151</v>
      </c>
      <c r="AQ856" s="170">
        <v>29074.204786939601</v>
      </c>
      <c r="AR856" s="172">
        <v>-917.22478693960147</v>
      </c>
      <c r="AS856" s="173">
        <v>-3.2575396471482436E-2</v>
      </c>
      <c r="AT856" s="172">
        <v>9537.4279797511881</v>
      </c>
      <c r="AU856" s="173">
        <v>0.24700918599792726</v>
      </c>
      <c r="AV856" s="172">
        <v>-14152.954786939601</v>
      </c>
      <c r="AW856" s="173">
        <v>-0.94850999661151725</v>
      </c>
      <c r="AX856" s="172">
        <v>875.77742737684821</v>
      </c>
      <c r="AY856" s="173">
        <v>3.1103386349560509E-2</v>
      </c>
      <c r="AZ856" s="172">
        <v>11330.430194067638</v>
      </c>
      <c r="BA856" s="173">
        <v>0.29344602603394937</v>
      </c>
      <c r="BB856" s="172">
        <v>-1793.0022143164497</v>
      </c>
      <c r="BC856" s="173">
        <v>-6.5722990382972996E-2</v>
      </c>
      <c r="BE856" s="169">
        <v>2571.011111699569</v>
      </c>
      <c r="BF856" s="169">
        <v>2421.4858586721029</v>
      </c>
      <c r="BG856" s="169">
        <v>2443.3028938683647</v>
      </c>
      <c r="BH856" s="169">
        <v>2257.046717358186</v>
      </c>
      <c r="BI856" s="169">
        <v>2232.392763278634</v>
      </c>
      <c r="BJ856" s="169">
        <v>2666.2719930127569</v>
      </c>
      <c r="BK856" s="169">
        <v>2374.519225860809</v>
      </c>
      <c r="BL856" s="169">
        <v>2435.0309165338494</v>
      </c>
      <c r="BM856" s="169">
        <v>2490.8006348543208</v>
      </c>
      <c r="BN856" s="169">
        <v>2182.0570001596711</v>
      </c>
      <c r="BO856" s="169">
        <v>2532.9371826611441</v>
      </c>
      <c r="BP856" s="169">
        <v>2467.3484889801898</v>
      </c>
      <c r="BQ856" s="174">
        <v>29074.204786939605</v>
      </c>
    </row>
    <row r="857" spans="11:69" x14ac:dyDescent="0.25">
      <c r="K857" s="165" t="s">
        <v>315</v>
      </c>
      <c r="N857" s="57" t="s">
        <v>1700</v>
      </c>
      <c r="V857" s="57" t="s">
        <v>406</v>
      </c>
      <c r="W857" s="57" t="s">
        <v>414</v>
      </c>
      <c r="X857" s="57">
        <v>151</v>
      </c>
      <c r="AB857" s="166" t="s">
        <v>411</v>
      </c>
      <c r="AC857" s="209">
        <v>3930113</v>
      </c>
      <c r="AD857" s="210" t="s">
        <v>1701</v>
      </c>
      <c r="AE857" s="169">
        <v>14068.59</v>
      </c>
      <c r="AF857" s="38">
        <v>11819.18</v>
      </c>
      <c r="AG857" s="38">
        <v>12608.66</v>
      </c>
      <c r="AH857" s="170">
        <v>9587.5229968405183</v>
      </c>
      <c r="AI857" s="171">
        <v>1615.87</v>
      </c>
      <c r="AJ857" s="172">
        <v>4847.6099999999997</v>
      </c>
      <c r="AK857" s="151">
        <v>6435.16</v>
      </c>
      <c r="AL857" s="172">
        <v>7722.1919999999991</v>
      </c>
      <c r="AM857" s="211">
        <v>8026.0576581669375</v>
      </c>
      <c r="AN857" s="171">
        <v>7996.6253386735807</v>
      </c>
      <c r="AO857" s="170">
        <v>5823.6342857142863</v>
      </c>
      <c r="AP857" s="170">
        <v>5347.8206797883104</v>
      </c>
      <c r="AQ857" s="170">
        <v>5708.8500773330234</v>
      </c>
      <c r="AR857" s="172">
        <v>-861.24007733302369</v>
      </c>
      <c r="AS857" s="173">
        <v>-0.1776628229855586</v>
      </c>
      <c r="AT857" s="172">
        <v>3878.672919507495</v>
      </c>
      <c r="AU857" s="173">
        <v>0.40455422331562352</v>
      </c>
      <c r="AV857" s="172">
        <v>6899.8099226669765</v>
      </c>
      <c r="AW857" s="173">
        <v>0.54722785154544384</v>
      </c>
      <c r="AX857" s="172">
        <v>-500.2106797883107</v>
      </c>
      <c r="AY857" s="173">
        <v>-0.10318707152355712</v>
      </c>
      <c r="AZ857" s="172">
        <v>4239.7023170522079</v>
      </c>
      <c r="BA857" s="173">
        <v>0.44221039349260111</v>
      </c>
      <c r="BB857" s="172">
        <v>-361.02939754471299</v>
      </c>
      <c r="BC857" s="173">
        <v>-6.7509630401257972E-2</v>
      </c>
      <c r="BE857" s="169">
        <v>502.2466529409366</v>
      </c>
      <c r="BF857" s="169">
        <v>474.6810424559186</v>
      </c>
      <c r="BG857" s="169">
        <v>478.70310482987287</v>
      </c>
      <c r="BH857" s="169">
        <v>444.36599381916403</v>
      </c>
      <c r="BI857" s="169">
        <v>440.45809970163521</v>
      </c>
      <c r="BJ857" s="169">
        <v>520.56867051478469</v>
      </c>
      <c r="BK857" s="169">
        <v>467.37717512439019</v>
      </c>
      <c r="BL857" s="169">
        <v>478.56708974397412</v>
      </c>
      <c r="BM857" s="169">
        <v>488.88011156543172</v>
      </c>
      <c r="BN857" s="169">
        <v>431.78676525256088</v>
      </c>
      <c r="BO857" s="169">
        <v>496.67206659227162</v>
      </c>
      <c r="BP857" s="169">
        <v>484.54330479208346</v>
      </c>
      <c r="BQ857" s="174">
        <v>5708.8500773330234</v>
      </c>
    </row>
    <row r="858" spans="11:69" x14ac:dyDescent="0.25">
      <c r="K858" s="165" t="s">
        <v>315</v>
      </c>
      <c r="N858" s="57" t="s">
        <v>1702</v>
      </c>
      <c r="V858" s="57" t="s">
        <v>406</v>
      </c>
      <c r="W858" s="57" t="s">
        <v>414</v>
      </c>
      <c r="X858" s="57">
        <v>151</v>
      </c>
      <c r="AB858" s="166" t="s">
        <v>411</v>
      </c>
      <c r="AC858" s="209">
        <v>3930114</v>
      </c>
      <c r="AD858" s="210" t="s">
        <v>1703</v>
      </c>
      <c r="AE858" s="169">
        <v>29147.200000000001</v>
      </c>
      <c r="AF858" s="38">
        <v>26670.71</v>
      </c>
      <c r="AG858" s="38">
        <v>22059.34</v>
      </c>
      <c r="AH858" s="170">
        <v>23323.709170466631</v>
      </c>
      <c r="AI858" s="171">
        <v>6227.39</v>
      </c>
      <c r="AJ858" s="172">
        <v>18682.170000000002</v>
      </c>
      <c r="AK858" s="151">
        <v>22052.61</v>
      </c>
      <c r="AL858" s="172">
        <v>26463.131999999998</v>
      </c>
      <c r="AM858" s="211">
        <v>19550.105508601504</v>
      </c>
      <c r="AN858" s="171">
        <v>25826.213661865128</v>
      </c>
      <c r="AO858" s="170">
        <v>27791.211428571442</v>
      </c>
      <c r="AP858" s="170">
        <v>19126.013417231181</v>
      </c>
      <c r="AQ858" s="170">
        <v>20387.952085928398</v>
      </c>
      <c r="AR858" s="172">
        <v>-1705.7820859283966</v>
      </c>
      <c r="AS858" s="173">
        <v>-9.1305350819974151E-2</v>
      </c>
      <c r="AT858" s="172">
        <v>2935.7570845382324</v>
      </c>
      <c r="AU858" s="173">
        <v>0.12587007765709923</v>
      </c>
      <c r="AV858" s="172">
        <v>1671.3879140716017</v>
      </c>
      <c r="AW858" s="173">
        <v>7.5767811460886944E-2</v>
      </c>
      <c r="AX858" s="172">
        <v>-443.84341723117905</v>
      </c>
      <c r="AY858" s="173">
        <v>-2.3757594392470414E-2</v>
      </c>
      <c r="AZ858" s="172">
        <v>4197.69575323545</v>
      </c>
      <c r="BA858" s="173">
        <v>0.17997547999572608</v>
      </c>
      <c r="BB858" s="172">
        <v>-1261.9386686972175</v>
      </c>
      <c r="BC858" s="173">
        <v>-6.5980225003936285E-2</v>
      </c>
      <c r="BE858" s="169">
        <v>1800.9582912295848</v>
      </c>
      <c r="BF858" s="169">
        <v>1697.6356238943033</v>
      </c>
      <c r="BG858" s="169">
        <v>1712.7112999034293</v>
      </c>
      <c r="BH858" s="169">
        <v>1584.0073882033896</v>
      </c>
      <c r="BI858" s="169">
        <v>1567.3019797038755</v>
      </c>
      <c r="BJ858" s="169">
        <v>1867.1781955563351</v>
      </c>
      <c r="BK858" s="169">
        <v>1665.8841138595351</v>
      </c>
      <c r="BL858" s="169">
        <v>1707.7157141013104</v>
      </c>
      <c r="BM858" s="169">
        <v>1746.2691991622992</v>
      </c>
      <c r="BN858" s="169">
        <v>1532.8353955437035</v>
      </c>
      <c r="BO858" s="169">
        <v>1775.3981030785271</v>
      </c>
      <c r="BP858" s="169">
        <v>1730.0567816921071</v>
      </c>
      <c r="BQ858" s="174">
        <v>20387.952085928398</v>
      </c>
    </row>
    <row r="859" spans="11:69" x14ac:dyDescent="0.25">
      <c r="K859" s="165" t="s">
        <v>315</v>
      </c>
      <c r="N859" s="57" t="s">
        <v>1704</v>
      </c>
      <c r="V859" s="57" t="s">
        <v>406</v>
      </c>
      <c r="W859" s="57" t="s">
        <v>414</v>
      </c>
      <c r="X859" s="57">
        <v>151</v>
      </c>
      <c r="AB859" s="166" t="s">
        <v>411</v>
      </c>
      <c r="AC859" s="209">
        <v>3930115</v>
      </c>
      <c r="AD859" s="210" t="s">
        <v>1705</v>
      </c>
      <c r="AE859" s="169">
        <v>20110.810000000001</v>
      </c>
      <c r="AF859" s="38">
        <v>19730.02</v>
      </c>
      <c r="AG859" s="38">
        <v>18310.95</v>
      </c>
      <c r="AH859" s="170">
        <v>33845.603417309496</v>
      </c>
      <c r="AI859" s="171">
        <v>14246.69</v>
      </c>
      <c r="AJ859" s="172">
        <v>42740.07</v>
      </c>
      <c r="AK859" s="151">
        <v>18308.39</v>
      </c>
      <c r="AL859" s="172">
        <v>21970.067999999999</v>
      </c>
      <c r="AM859" s="211">
        <v>28253.346087756127</v>
      </c>
      <c r="AN859" s="171">
        <v>23900.647329553369</v>
      </c>
      <c r="AO859" s="170">
        <v>26732.845714285693</v>
      </c>
      <c r="AP859" s="170">
        <v>46929.473038250835</v>
      </c>
      <c r="AQ859" s="170">
        <v>50011.532954727729</v>
      </c>
      <c r="AR859" s="172">
        <v>-7271.4629547277291</v>
      </c>
      <c r="AS859" s="173">
        <v>-0.17013221912663523</v>
      </c>
      <c r="AT859" s="172">
        <v>-16165.929537418233</v>
      </c>
      <c r="AU859" s="173">
        <v>-0.47763750399411015</v>
      </c>
      <c r="AV859" s="172">
        <v>-31700.582954727728</v>
      </c>
      <c r="AW859" s="173">
        <v>-1.7312363888671929</v>
      </c>
      <c r="AX859" s="172">
        <v>-4189.4030382508354</v>
      </c>
      <c r="AY859" s="173">
        <v>-9.8020500159471793E-2</v>
      </c>
      <c r="AZ859" s="172">
        <v>-13083.869620941339</v>
      </c>
      <c r="BA859" s="173">
        <v>-0.38657516190861935</v>
      </c>
      <c r="BB859" s="172">
        <v>-3082.0599164768937</v>
      </c>
      <c r="BC859" s="173">
        <v>-6.5674292016123792E-2</v>
      </c>
      <c r="BE859" s="169">
        <v>4416.1564912459262</v>
      </c>
      <c r="BF859" s="169">
        <v>4165.498098318476</v>
      </c>
      <c r="BG859" s="169">
        <v>4202.0713384234768</v>
      </c>
      <c r="BH859" s="169">
        <v>3889.8386357110721</v>
      </c>
      <c r="BI859" s="169">
        <v>3848.3856124352287</v>
      </c>
      <c r="BJ859" s="169">
        <v>4575.6979831355302</v>
      </c>
      <c r="BK859" s="169">
        <v>4086.4998451090514</v>
      </c>
      <c r="BL859" s="169">
        <v>4187.9320387245407</v>
      </c>
      <c r="BM859" s="169">
        <v>4281.4155425507261</v>
      </c>
      <c r="BN859" s="169">
        <v>3763.8867182264139</v>
      </c>
      <c r="BO859" s="169">
        <v>4352.0465632327223</v>
      </c>
      <c r="BP859" s="169">
        <v>4242.1040876145662</v>
      </c>
      <c r="BQ859" s="174">
        <v>50011.532954727729</v>
      </c>
    </row>
    <row r="860" spans="11:69" x14ac:dyDescent="0.25">
      <c r="K860" s="165" t="s">
        <v>315</v>
      </c>
      <c r="N860" s="57" t="s">
        <v>1706</v>
      </c>
      <c r="V860" s="57" t="s">
        <v>406</v>
      </c>
      <c r="W860" s="57" t="s">
        <v>414</v>
      </c>
      <c r="X860" s="57">
        <v>151</v>
      </c>
      <c r="AB860" s="166" t="s">
        <v>411</v>
      </c>
      <c r="AC860" s="209">
        <v>3930120</v>
      </c>
      <c r="AD860" s="210" t="s">
        <v>1707</v>
      </c>
      <c r="AE860" s="169">
        <v>0</v>
      </c>
      <c r="AF860" s="38">
        <v>429.41</v>
      </c>
      <c r="AG860" s="38">
        <v>346.4</v>
      </c>
      <c r="AH860" s="170">
        <v>2277.082413411491</v>
      </c>
      <c r="AI860" s="171">
        <v>5085.07</v>
      </c>
      <c r="AJ860" s="172">
        <v>15255.21</v>
      </c>
      <c r="AK860" s="151">
        <v>5175.1499999999996</v>
      </c>
      <c r="AL860" s="172">
        <v>6210.18</v>
      </c>
      <c r="AM860" s="211">
        <v>1900.3882446657171</v>
      </c>
      <c r="AN860" s="171">
        <v>5551.8441687457735</v>
      </c>
      <c r="AO860" s="170">
        <v>8813.6914285714283</v>
      </c>
      <c r="AP860" s="170">
        <v>14604.263230352657</v>
      </c>
      <c r="AQ860" s="170">
        <v>15564.954333221527</v>
      </c>
      <c r="AR860" s="172">
        <v>-309.744333221528</v>
      </c>
      <c r="AS860" s="173">
        <v>-2.0304167115465996E-2</v>
      </c>
      <c r="AT860" s="172">
        <v>-13287.871919810037</v>
      </c>
      <c r="AU860" s="173">
        <v>-5.8354813341614395</v>
      </c>
      <c r="AV860" s="172">
        <v>-15218.554333221527</v>
      </c>
      <c r="AW860" s="173">
        <v>-43.933470938861227</v>
      </c>
      <c r="AX860" s="172">
        <v>650.94676964734208</v>
      </c>
      <c r="AY860" s="173">
        <v>4.2670456168570743E-2</v>
      </c>
      <c r="AZ860" s="172">
        <v>-12327.180816941167</v>
      </c>
      <c r="BA860" s="173">
        <v>-5.4135857114072428</v>
      </c>
      <c r="BB860" s="172">
        <v>-960.69110286887008</v>
      </c>
      <c r="BC860" s="173">
        <v>-6.5781552120494871E-2</v>
      </c>
      <c r="BE860" s="169">
        <v>1376.3654274954654</v>
      </c>
      <c r="BF860" s="169">
        <v>1296.2776063276292</v>
      </c>
      <c r="BG860" s="169">
        <v>1307.9631161517732</v>
      </c>
      <c r="BH860" s="169">
        <v>1208.2016975763058</v>
      </c>
      <c r="BI860" s="169">
        <v>1195.0528716576587</v>
      </c>
      <c r="BJ860" s="169">
        <v>1427.4556980511181</v>
      </c>
      <c r="BK860" s="169">
        <v>1271.2411687821391</v>
      </c>
      <c r="BL860" s="169">
        <v>1303.6551542186346</v>
      </c>
      <c r="BM860" s="169">
        <v>1333.5290317674323</v>
      </c>
      <c r="BN860" s="169">
        <v>1168.145920383608</v>
      </c>
      <c r="BO860" s="169">
        <v>1356.1000991390977</v>
      </c>
      <c r="BP860" s="169">
        <v>1320.966541670665</v>
      </c>
      <c r="BQ860" s="174">
        <v>15564.954333221527</v>
      </c>
    </row>
    <row r="861" spans="11:69" x14ac:dyDescent="0.25">
      <c r="K861" s="165" t="s">
        <v>315</v>
      </c>
      <c r="N861" s="57" t="s">
        <v>1708</v>
      </c>
      <c r="V861" s="57" t="s">
        <v>406</v>
      </c>
      <c r="W861" s="57" t="s">
        <v>414</v>
      </c>
      <c r="X861" s="57">
        <v>151</v>
      </c>
      <c r="AB861" s="166" t="s">
        <v>411</v>
      </c>
      <c r="AC861" s="209">
        <v>3930125</v>
      </c>
      <c r="AD861" s="210" t="s">
        <v>1709</v>
      </c>
      <c r="AE861" s="169">
        <v>154.05000000000001</v>
      </c>
      <c r="AF861" s="38">
        <v>1256.83</v>
      </c>
      <c r="AG861" s="38">
        <v>428.46</v>
      </c>
      <c r="AH861" s="170">
        <v>2352.8503472168559</v>
      </c>
      <c r="AI861" s="171">
        <v>-23.63</v>
      </c>
      <c r="AJ861" s="172">
        <v>-70.89</v>
      </c>
      <c r="AK861" s="151">
        <v>296.96000000000004</v>
      </c>
      <c r="AL861" s="172">
        <v>356.35200000000009</v>
      </c>
      <c r="AM861" s="211">
        <v>1963.6195775869198</v>
      </c>
      <c r="AN861" s="171">
        <v>686.19076962993609</v>
      </c>
      <c r="AO861" s="170">
        <v>509.07428571428591</v>
      </c>
      <c r="AP861" s="170">
        <v>0</v>
      </c>
      <c r="AQ861" s="170">
        <v>0</v>
      </c>
      <c r="AR861" s="172">
        <v>-70.89</v>
      </c>
      <c r="AS861" s="173">
        <v>-1</v>
      </c>
      <c r="AT861" s="172">
        <v>2352.8503472168559</v>
      </c>
      <c r="AU861" s="173">
        <v>1</v>
      </c>
      <c r="AV861" s="172">
        <v>428.46</v>
      </c>
      <c r="AW861" s="173">
        <v>1</v>
      </c>
      <c r="AX861" s="172">
        <v>-70.89</v>
      </c>
      <c r="AY861" s="173">
        <v>-1</v>
      </c>
      <c r="AZ861" s="172">
        <v>2352.8503472168559</v>
      </c>
      <c r="BA861" s="173">
        <v>1</v>
      </c>
      <c r="BB861" s="172">
        <v>0</v>
      </c>
      <c r="BC861" s="173">
        <v>0</v>
      </c>
      <c r="BE861" s="169">
        <v>0</v>
      </c>
      <c r="BF861" s="169">
        <v>0</v>
      </c>
      <c r="BG861" s="169">
        <v>0</v>
      </c>
      <c r="BH861" s="169">
        <v>0</v>
      </c>
      <c r="BI861" s="169">
        <v>0</v>
      </c>
      <c r="BJ861" s="169">
        <v>0</v>
      </c>
      <c r="BK861" s="169">
        <v>0</v>
      </c>
      <c r="BL861" s="169">
        <v>0</v>
      </c>
      <c r="BM861" s="169">
        <v>0</v>
      </c>
      <c r="BN861" s="169">
        <v>0</v>
      </c>
      <c r="BO861" s="169">
        <v>0</v>
      </c>
      <c r="BP861" s="169">
        <v>0</v>
      </c>
      <c r="BQ861" s="174">
        <v>0</v>
      </c>
    </row>
    <row r="862" spans="11:69" x14ac:dyDescent="0.25">
      <c r="K862" s="165" t="s">
        <v>315</v>
      </c>
      <c r="N862" s="57" t="s">
        <v>1710</v>
      </c>
      <c r="V862" s="57" t="s">
        <v>406</v>
      </c>
      <c r="W862" s="57" t="s">
        <v>414</v>
      </c>
      <c r="X862" s="57">
        <v>151</v>
      </c>
      <c r="AB862" s="166" t="s">
        <v>411</v>
      </c>
      <c r="AC862" s="209">
        <v>3930130</v>
      </c>
      <c r="AD862" s="210" t="s">
        <v>1711</v>
      </c>
      <c r="AE862" s="169">
        <v>0</v>
      </c>
      <c r="AF862" s="38">
        <v>34</v>
      </c>
      <c r="AG862" s="38">
        <v>242.71</v>
      </c>
      <c r="AH862" s="170">
        <v>1368.3674002352511</v>
      </c>
      <c r="AI862" s="171">
        <v>40.700000000000003</v>
      </c>
      <c r="AJ862" s="172">
        <v>122.10000000000001</v>
      </c>
      <c r="AK862" s="151">
        <v>1250.05</v>
      </c>
      <c r="AL862" s="172">
        <v>1500.06</v>
      </c>
      <c r="AM862" s="211">
        <v>1141.9684280231211</v>
      </c>
      <c r="AN862" s="171">
        <v>1476.44897221213</v>
      </c>
      <c r="AO862" s="170">
        <v>751.97142857142865</v>
      </c>
      <c r="AP862" s="170">
        <v>137.88500124738499</v>
      </c>
      <c r="AQ862" s="170">
        <v>147.82456982865548</v>
      </c>
      <c r="AR862" s="172">
        <v>-25.724569828655476</v>
      </c>
      <c r="AS862" s="173">
        <v>-0.2106844375811259</v>
      </c>
      <c r="AT862" s="172">
        <v>1220.5428304065956</v>
      </c>
      <c r="AU862" s="173">
        <v>0.89197011723368935</v>
      </c>
      <c r="AV862" s="172">
        <v>94.885430171344524</v>
      </c>
      <c r="AW862" s="173">
        <v>0.39094157707282157</v>
      </c>
      <c r="AX862" s="172">
        <v>-15.785001247384983</v>
      </c>
      <c r="AY862" s="173">
        <v>-0.12927928949537248</v>
      </c>
      <c r="AZ862" s="172">
        <v>1230.4823989878662</v>
      </c>
      <c r="BA862" s="173">
        <v>0.8992339329162039</v>
      </c>
      <c r="BB862" s="172">
        <v>-9.9395685812704926</v>
      </c>
      <c r="BC862" s="173">
        <v>-7.2085930241517104E-2</v>
      </c>
      <c r="BE862" s="169">
        <v>12.9948457930453</v>
      </c>
      <c r="BF862" s="169">
        <v>12.2387029421881</v>
      </c>
      <c r="BG862" s="169">
        <v>12.349030762115101</v>
      </c>
      <c r="BH862" s="169">
        <v>11.4071411919948</v>
      </c>
      <c r="BI862" s="169">
        <v>11.340312716776999</v>
      </c>
      <c r="BJ862" s="169">
        <v>13.545671799447501</v>
      </c>
      <c r="BK862" s="169">
        <v>12.1242237675919</v>
      </c>
      <c r="BL862" s="169">
        <v>12.4333660602487</v>
      </c>
      <c r="BM862" s="169">
        <v>12.7182825514366</v>
      </c>
      <c r="BN862" s="169">
        <v>11.140972216671701</v>
      </c>
      <c r="BO862" s="169">
        <v>12.933549863401501</v>
      </c>
      <c r="BP862" s="169">
        <v>12.5984701637373</v>
      </c>
      <c r="BQ862" s="174">
        <v>147.82456982865548</v>
      </c>
    </row>
    <row r="863" spans="11:69" x14ac:dyDescent="0.25">
      <c r="K863" s="165" t="s">
        <v>315</v>
      </c>
      <c r="N863" s="57" t="s">
        <v>1712</v>
      </c>
      <c r="V863" s="57" t="s">
        <v>406</v>
      </c>
      <c r="W863" s="57" t="s">
        <v>414</v>
      </c>
      <c r="X863" s="57">
        <v>151</v>
      </c>
      <c r="AB863" s="166" t="s">
        <v>411</v>
      </c>
      <c r="AC863" s="209">
        <v>3930131</v>
      </c>
      <c r="AD863" s="210" t="s">
        <v>1713</v>
      </c>
      <c r="AE863" s="169">
        <v>20406.53</v>
      </c>
      <c r="AF863" s="38">
        <v>29936.55</v>
      </c>
      <c r="AG863" s="38">
        <v>35766.15</v>
      </c>
      <c r="AH863" s="170">
        <v>67753.677739238061</v>
      </c>
      <c r="AI863" s="171">
        <v>8128.89</v>
      </c>
      <c r="AJ863" s="172">
        <v>24386.670000000002</v>
      </c>
      <c r="AK863" s="151">
        <v>25646.77</v>
      </c>
      <c r="AL863" s="172">
        <v>30776.124000000003</v>
      </c>
      <c r="AM863" s="211">
        <v>56642.100565439505</v>
      </c>
      <c r="AN863" s="171">
        <v>36758.347173798553</v>
      </c>
      <c r="AO863" s="170">
        <v>33051.960000000021</v>
      </c>
      <c r="AP863" s="170">
        <v>26891.664693812261</v>
      </c>
      <c r="AQ863" s="170">
        <v>28662.630013809408</v>
      </c>
      <c r="AR863" s="172">
        <v>-4275.9600138094065</v>
      </c>
      <c r="AS863" s="173">
        <v>-0.17534005314417286</v>
      </c>
      <c r="AT863" s="172">
        <v>39091.047725428652</v>
      </c>
      <c r="AU863" s="173">
        <v>0.57695831473351777</v>
      </c>
      <c r="AV863" s="172">
        <v>7103.519986190593</v>
      </c>
      <c r="AW863" s="173">
        <v>0.19861013797097515</v>
      </c>
      <c r="AX863" s="172">
        <v>-2504.9946938122594</v>
      </c>
      <c r="AY863" s="173">
        <v>-0.10271983398357624</v>
      </c>
      <c r="AZ863" s="172">
        <v>40862.013045425803</v>
      </c>
      <c r="BA863" s="173">
        <v>0.6030966053634822</v>
      </c>
      <c r="BB863" s="172">
        <v>-1770.9653199971472</v>
      </c>
      <c r="BC863" s="173">
        <v>-6.5855548184216503E-2</v>
      </c>
      <c r="BE863" s="169">
        <v>2531.1746217844702</v>
      </c>
      <c r="BF863" s="169">
        <v>2386.9234092813635</v>
      </c>
      <c r="BG863" s="169">
        <v>2407.9709160841408</v>
      </c>
      <c r="BH863" s="169">
        <v>2228.2843497616377</v>
      </c>
      <c r="BI863" s="169">
        <v>2204.7479124460201</v>
      </c>
      <c r="BJ863" s="169">
        <v>2623.37027350681</v>
      </c>
      <c r="BK863" s="169">
        <v>2342.1398054566753</v>
      </c>
      <c r="BL863" s="169">
        <v>2400.5302060020372</v>
      </c>
      <c r="BM863" s="169">
        <v>2454.3448681741652</v>
      </c>
      <c r="BN863" s="169">
        <v>2156.4245110474972</v>
      </c>
      <c r="BO863" s="169">
        <v>2495.0042825232549</v>
      </c>
      <c r="BP863" s="169">
        <v>2431.7148577413391</v>
      </c>
      <c r="BQ863" s="174">
        <v>28662.630013809412</v>
      </c>
    </row>
    <row r="864" spans="11:69" x14ac:dyDescent="0.25">
      <c r="K864" s="165" t="s">
        <v>315</v>
      </c>
      <c r="N864" s="57" t="s">
        <v>1714</v>
      </c>
      <c r="V864" s="57" t="s">
        <v>406</v>
      </c>
      <c r="W864" s="57" t="s">
        <v>414</v>
      </c>
      <c r="X864" s="57">
        <v>151</v>
      </c>
      <c r="AB864" s="166" t="s">
        <v>411</v>
      </c>
      <c r="AC864" s="209">
        <v>3930135</v>
      </c>
      <c r="AD864" s="210" t="s">
        <v>1715</v>
      </c>
      <c r="AE864" s="169">
        <v>0</v>
      </c>
      <c r="AF864" s="38">
        <v>416.32</v>
      </c>
      <c r="AG864" s="38">
        <v>570.88</v>
      </c>
      <c r="AH864" s="170">
        <v>0</v>
      </c>
      <c r="AI864" s="171">
        <v>-381.66</v>
      </c>
      <c r="AJ864" s="172">
        <v>-1144.98</v>
      </c>
      <c r="AK864" s="151">
        <v>-555.67999999999995</v>
      </c>
      <c r="AL864" s="172">
        <v>-666.81600000000003</v>
      </c>
      <c r="AM864" s="211">
        <v>0</v>
      </c>
      <c r="AN864" s="171">
        <v>-555.67999999999995</v>
      </c>
      <c r="AO864" s="170">
        <v>-758.3485714285714</v>
      </c>
      <c r="AP864" s="170">
        <v>288.48427366016449</v>
      </c>
      <c r="AQ864" s="170">
        <v>309.86199752627397</v>
      </c>
      <c r="AR864" s="172">
        <v>-1454.8419975262741</v>
      </c>
      <c r="AS864" s="173">
        <v>-1.2706265590021433</v>
      </c>
      <c r="AT864" s="172">
        <v>-309.86199752627397</v>
      </c>
      <c r="AU864" s="173">
        <v>0</v>
      </c>
      <c r="AV864" s="172">
        <v>261.01800247372603</v>
      </c>
      <c r="AW864" s="173">
        <v>0.4572204359475302</v>
      </c>
      <c r="AX864" s="172">
        <v>-1433.4642736601645</v>
      </c>
      <c r="AY864" s="173">
        <v>-1.2519557316810463</v>
      </c>
      <c r="AZ864" s="172">
        <v>-288.48427366016449</v>
      </c>
      <c r="BA864" s="173">
        <v>0</v>
      </c>
      <c r="BB864" s="172">
        <v>-21.377723866109477</v>
      </c>
      <c r="BC864" s="173">
        <v>-7.4103602234111776E-2</v>
      </c>
      <c r="BE864" s="169">
        <v>27.187936449503464</v>
      </c>
      <c r="BF864" s="169">
        <v>25.60592738059777</v>
      </c>
      <c r="BG864" s="169">
        <v>25.836756266276122</v>
      </c>
      <c r="BH864" s="169">
        <v>23.866126198191463</v>
      </c>
      <c r="BI864" s="169">
        <v>23.764685073344943</v>
      </c>
      <c r="BJ864" s="169">
        <v>28.38622115682972</v>
      </c>
      <c r="BK864" s="169">
        <v>25.448037101597784</v>
      </c>
      <c r="BL864" s="169">
        <v>26.096908710424401</v>
      </c>
      <c r="BM864" s="169">
        <v>26.694931777503097</v>
      </c>
      <c r="BN864" s="169">
        <v>23.384249548481311</v>
      </c>
      <c r="BO864" s="169">
        <v>27.146765287056564</v>
      </c>
      <c r="BP864" s="169">
        <v>26.443452576467287</v>
      </c>
      <c r="BQ864" s="174">
        <v>309.86199752627391</v>
      </c>
    </row>
    <row r="865" spans="2:96" x14ac:dyDescent="0.25">
      <c r="K865" s="165" t="s">
        <v>315</v>
      </c>
      <c r="N865" s="57" t="s">
        <v>1716</v>
      </c>
      <c r="V865" s="57" t="s">
        <v>406</v>
      </c>
      <c r="W865" s="57" t="s">
        <v>414</v>
      </c>
      <c r="X865" s="57">
        <v>151</v>
      </c>
      <c r="AB865" s="166" t="s">
        <v>411</v>
      </c>
      <c r="AC865" s="209">
        <v>3930140</v>
      </c>
      <c r="AD865" s="210" t="s">
        <v>1717</v>
      </c>
      <c r="AE865" s="169">
        <v>18086.099999999999</v>
      </c>
      <c r="AF865" s="38">
        <v>8480.15</v>
      </c>
      <c r="AG865" s="38">
        <v>19203.2</v>
      </c>
      <c r="AH865" s="170">
        <v>13878.978537812753</v>
      </c>
      <c r="AI865" s="171">
        <v>6095.56</v>
      </c>
      <c r="AJ865" s="172">
        <v>18286.68</v>
      </c>
      <c r="AK865" s="151">
        <v>16236.18</v>
      </c>
      <c r="AL865" s="172">
        <v>19483.415999999997</v>
      </c>
      <c r="AM865" s="211">
        <v>11581.606742669934</v>
      </c>
      <c r="AN865" s="171">
        <v>18533.551795142819</v>
      </c>
      <c r="AO865" s="170">
        <v>19514.451428571421</v>
      </c>
      <c r="AP865" s="170">
        <v>23896.004170086031</v>
      </c>
      <c r="AQ865" s="170">
        <v>25468.175348211076</v>
      </c>
      <c r="AR865" s="172">
        <v>-7181.4953482110759</v>
      </c>
      <c r="AS865" s="173">
        <v>-0.39271728647360132</v>
      </c>
      <c r="AT865" s="172">
        <v>-11589.196810398324</v>
      </c>
      <c r="AU865" s="173">
        <v>-0.83501799349454964</v>
      </c>
      <c r="AV865" s="172">
        <v>-6264.9753482110755</v>
      </c>
      <c r="AW865" s="173">
        <v>-0.32624642498182987</v>
      </c>
      <c r="AX865" s="172">
        <v>-5609.3241700860308</v>
      </c>
      <c r="AY865" s="173">
        <v>-0.30674371564909708</v>
      </c>
      <c r="AZ865" s="172">
        <v>-10017.025632273278</v>
      </c>
      <c r="BA865" s="173">
        <v>-0.72174084029183205</v>
      </c>
      <c r="BB865" s="172">
        <v>-1572.1711781250451</v>
      </c>
      <c r="BC865" s="173">
        <v>-6.5792220612898605E-2</v>
      </c>
      <c r="BE865" s="169">
        <v>2245.8646158995712</v>
      </c>
      <c r="BF865" s="169">
        <v>2121.0403670883888</v>
      </c>
      <c r="BG865" s="169">
        <v>2139.253310885646</v>
      </c>
      <c r="BH865" s="169">
        <v>1983.765947731722</v>
      </c>
      <c r="BI865" s="169">
        <v>1963.3187876673705</v>
      </c>
      <c r="BJ865" s="169">
        <v>2325.546935844799</v>
      </c>
      <c r="BK865" s="169">
        <v>2082.1162850759451</v>
      </c>
      <c r="BL865" s="169">
        <v>2132.6384003099261</v>
      </c>
      <c r="BM865" s="169">
        <v>2179.2013719310225</v>
      </c>
      <c r="BN865" s="169">
        <v>1921.4266953964852</v>
      </c>
      <c r="BO865" s="169">
        <v>2214.3818056650744</v>
      </c>
      <c r="BP865" s="169">
        <v>2159.6208247151253</v>
      </c>
      <c r="BQ865" s="174">
        <v>25468.17534821108</v>
      </c>
    </row>
    <row r="866" spans="2:96" x14ac:dyDescent="0.25">
      <c r="K866" s="165" t="s">
        <v>315</v>
      </c>
      <c r="N866" s="57" t="s">
        <v>1718</v>
      </c>
      <c r="V866" s="57" t="s">
        <v>406</v>
      </c>
      <c r="W866" s="57" t="s">
        <v>414</v>
      </c>
      <c r="X866" s="57">
        <v>151</v>
      </c>
      <c r="AB866" s="166" t="s">
        <v>411</v>
      </c>
      <c r="AC866" s="209">
        <v>3930147</v>
      </c>
      <c r="AD866" s="210" t="s">
        <v>1719</v>
      </c>
      <c r="AE866" s="169">
        <v>0</v>
      </c>
      <c r="AF866" s="38">
        <v>0</v>
      </c>
      <c r="AG866" s="38">
        <v>57.11</v>
      </c>
      <c r="AH866" s="170">
        <v>0</v>
      </c>
      <c r="AI866" s="171">
        <v>-106.38</v>
      </c>
      <c r="AJ866" s="172">
        <v>-319.14</v>
      </c>
      <c r="AK866" s="151">
        <v>-52.59</v>
      </c>
      <c r="AL866" s="172">
        <v>-63.108000000000004</v>
      </c>
      <c r="AM866" s="211">
        <v>0</v>
      </c>
      <c r="AN866" s="171">
        <v>-52.59</v>
      </c>
      <c r="AO866" s="170">
        <v>-97.45714285714287</v>
      </c>
      <c r="AP866" s="170">
        <v>0</v>
      </c>
      <c r="AQ866" s="170">
        <v>0</v>
      </c>
      <c r="AR866" s="172">
        <v>-319.14</v>
      </c>
      <c r="AS866" s="173">
        <v>-1</v>
      </c>
      <c r="AT866" s="172">
        <v>0</v>
      </c>
      <c r="AU866" s="173">
        <v>0</v>
      </c>
      <c r="AV866" s="172">
        <v>57.11</v>
      </c>
      <c r="AW866" s="173">
        <v>1</v>
      </c>
      <c r="AX866" s="172">
        <v>-319.14</v>
      </c>
      <c r="AY866" s="173">
        <v>-1</v>
      </c>
      <c r="AZ866" s="172">
        <v>0</v>
      </c>
      <c r="BA866" s="173">
        <v>0</v>
      </c>
      <c r="BB866" s="172">
        <v>0</v>
      </c>
      <c r="BC866" s="173">
        <v>0</v>
      </c>
      <c r="BE866" s="169">
        <v>0</v>
      </c>
      <c r="BF866" s="169">
        <v>0</v>
      </c>
      <c r="BG866" s="169">
        <v>0</v>
      </c>
      <c r="BH866" s="169">
        <v>0</v>
      </c>
      <c r="BI866" s="169">
        <v>0</v>
      </c>
      <c r="BJ866" s="169">
        <v>0</v>
      </c>
      <c r="BK866" s="169">
        <v>0</v>
      </c>
      <c r="BL866" s="169">
        <v>0</v>
      </c>
      <c r="BM866" s="169">
        <v>0</v>
      </c>
      <c r="BN866" s="169">
        <v>0</v>
      </c>
      <c r="BO866" s="169">
        <v>0</v>
      </c>
      <c r="BP866" s="169">
        <v>0</v>
      </c>
      <c r="BQ866" s="174">
        <v>0</v>
      </c>
    </row>
    <row r="867" spans="2:96" x14ac:dyDescent="0.25">
      <c r="K867" s="165" t="s">
        <v>315</v>
      </c>
      <c r="N867" s="57" t="s">
        <v>1720</v>
      </c>
      <c r="V867" s="57" t="s">
        <v>406</v>
      </c>
      <c r="W867" s="57" t="s">
        <v>414</v>
      </c>
      <c r="X867" s="57">
        <v>151</v>
      </c>
      <c r="AB867" s="166" t="s">
        <v>411</v>
      </c>
      <c r="AC867" s="209">
        <v>3930150</v>
      </c>
      <c r="AD867" s="210" t="s">
        <v>1721</v>
      </c>
      <c r="AE867" s="169">
        <v>103092.79000000001</v>
      </c>
      <c r="AF867" s="38">
        <v>95058.71</v>
      </c>
      <c r="AG867" s="38">
        <v>219050.21000000002</v>
      </c>
      <c r="AH867" s="170">
        <v>209190.43484651178</v>
      </c>
      <c r="AI867" s="171">
        <v>48442.52</v>
      </c>
      <c r="AJ867" s="172">
        <v>145327.56</v>
      </c>
      <c r="AK867" s="151">
        <v>172956.6</v>
      </c>
      <c r="AL867" s="172">
        <v>207547.91999999998</v>
      </c>
      <c r="AM867" s="211">
        <v>174793.52712324201</v>
      </c>
      <c r="AN867" s="171">
        <v>207353.50772326978</v>
      </c>
      <c r="AO867" s="170">
        <v>211098.17142857151</v>
      </c>
      <c r="AP867" s="170">
        <v>162194.14689306123</v>
      </c>
      <c r="AQ867" s="170">
        <v>172814.8848811491</v>
      </c>
      <c r="AR867" s="172">
        <v>-27487.324881149107</v>
      </c>
      <c r="AS867" s="173">
        <v>-0.18914048292800834</v>
      </c>
      <c r="AT867" s="172">
        <v>36375.549965362676</v>
      </c>
      <c r="AU867" s="173">
        <v>0.17388725250297568</v>
      </c>
      <c r="AV867" s="172">
        <v>46235.325118850917</v>
      </c>
      <c r="AW867" s="173">
        <v>0.21107181371271413</v>
      </c>
      <c r="AX867" s="172">
        <v>-16866.586893061234</v>
      </c>
      <c r="AY867" s="173">
        <v>-0.11605910739202691</v>
      </c>
      <c r="AZ867" s="172">
        <v>46996.287953450548</v>
      </c>
      <c r="BA867" s="173">
        <v>0.22465791988975448</v>
      </c>
      <c r="BB867" s="172">
        <v>-10620.737988087873</v>
      </c>
      <c r="BC867" s="173">
        <v>-6.5481635382874812E-2</v>
      </c>
      <c r="BE867" s="169">
        <v>15275.800088295517</v>
      </c>
      <c r="BF867" s="169">
        <v>14396.429861611388</v>
      </c>
      <c r="BG867" s="169">
        <v>14524.737627675389</v>
      </c>
      <c r="BH867" s="169">
        <v>13429.349839715729</v>
      </c>
      <c r="BI867" s="169">
        <v>13281.815094445477</v>
      </c>
      <c r="BJ867" s="169">
        <v>15832.998625263448</v>
      </c>
      <c r="BK867" s="169">
        <v>14114.806305677899</v>
      </c>
      <c r="BL867" s="169">
        <v>14470.542281704107</v>
      </c>
      <c r="BM867" s="169">
        <v>14798.401162505093</v>
      </c>
      <c r="BN867" s="169">
        <v>12983.359853819371</v>
      </c>
      <c r="BO867" s="169">
        <v>15046.113394533595</v>
      </c>
      <c r="BP867" s="169">
        <v>14660.530745902104</v>
      </c>
      <c r="BQ867" s="174">
        <v>172814.8848811491</v>
      </c>
    </row>
    <row r="868" spans="2:96" x14ac:dyDescent="0.25">
      <c r="K868" s="165" t="s">
        <v>315</v>
      </c>
      <c r="N868" s="57" t="s">
        <v>1722</v>
      </c>
      <c r="V868" s="57" t="s">
        <v>406</v>
      </c>
      <c r="W868" s="57" t="s">
        <v>414</v>
      </c>
      <c r="X868" s="57">
        <v>151</v>
      </c>
      <c r="AB868" s="166" t="s">
        <v>411</v>
      </c>
      <c r="AC868" s="209">
        <v>3930155</v>
      </c>
      <c r="AD868" s="210" t="s">
        <v>1723</v>
      </c>
      <c r="AE868" s="169">
        <v>0</v>
      </c>
      <c r="AF868" s="38">
        <v>0</v>
      </c>
      <c r="AG868" s="38">
        <v>475.84</v>
      </c>
      <c r="AH868" s="170">
        <v>0</v>
      </c>
      <c r="AI868" s="171">
        <v>0</v>
      </c>
      <c r="AJ868" s="172">
        <v>0</v>
      </c>
      <c r="AK868" s="151">
        <v>0</v>
      </c>
      <c r="AL868" s="172">
        <v>0</v>
      </c>
      <c r="AM868" s="211">
        <v>0</v>
      </c>
      <c r="AN868" s="171">
        <v>0</v>
      </c>
      <c r="AO868" s="170">
        <v>0</v>
      </c>
      <c r="AP868" s="170">
        <v>0</v>
      </c>
      <c r="AQ868" s="170">
        <v>0</v>
      </c>
      <c r="AR868" s="172">
        <v>0</v>
      </c>
      <c r="AS868" s="173">
        <v>0</v>
      </c>
      <c r="AT868" s="172">
        <v>0</v>
      </c>
      <c r="AU868" s="173">
        <v>0</v>
      </c>
      <c r="AV868" s="172">
        <v>475.84</v>
      </c>
      <c r="AW868" s="173">
        <v>1</v>
      </c>
      <c r="AX868" s="172">
        <v>0</v>
      </c>
      <c r="AY868" s="173">
        <v>0</v>
      </c>
      <c r="AZ868" s="172">
        <v>0</v>
      </c>
      <c r="BA868" s="173">
        <v>0</v>
      </c>
      <c r="BB868" s="172">
        <v>0</v>
      </c>
      <c r="BC868" s="173">
        <v>0</v>
      </c>
      <c r="BE868" s="169">
        <v>0</v>
      </c>
      <c r="BF868" s="169">
        <v>0</v>
      </c>
      <c r="BG868" s="169">
        <v>0</v>
      </c>
      <c r="BH868" s="169">
        <v>0</v>
      </c>
      <c r="BI868" s="169">
        <v>0</v>
      </c>
      <c r="BJ868" s="169">
        <v>0</v>
      </c>
      <c r="BK868" s="169">
        <v>0</v>
      </c>
      <c r="BL868" s="169">
        <v>0</v>
      </c>
      <c r="BM868" s="169">
        <v>0</v>
      </c>
      <c r="BN868" s="169">
        <v>0</v>
      </c>
      <c r="BO868" s="169">
        <v>0</v>
      </c>
      <c r="BP868" s="169">
        <v>0</v>
      </c>
      <c r="BQ868" s="174">
        <v>0</v>
      </c>
    </row>
    <row r="869" spans="2:96" x14ac:dyDescent="0.25">
      <c r="K869" s="165" t="s">
        <v>315</v>
      </c>
      <c r="N869" s="57" t="s">
        <v>1724</v>
      </c>
      <c r="V869" s="57" t="s">
        <v>406</v>
      </c>
      <c r="W869" s="57" t="s">
        <v>414</v>
      </c>
      <c r="X869" s="57">
        <v>151</v>
      </c>
      <c r="AB869" s="166" t="s">
        <v>411</v>
      </c>
      <c r="AC869" s="209">
        <v>3930160</v>
      </c>
      <c r="AD869" s="210" t="s">
        <v>1725</v>
      </c>
      <c r="AE869" s="169">
        <v>65</v>
      </c>
      <c r="AF869" s="38">
        <v>1008.09</v>
      </c>
      <c r="AG869" s="38">
        <v>636.59</v>
      </c>
      <c r="AH869" s="170">
        <v>154.52693041028857</v>
      </c>
      <c r="AI869" s="171">
        <v>55.65</v>
      </c>
      <c r="AJ869" s="172">
        <v>166.95</v>
      </c>
      <c r="AK869" s="151">
        <v>932.56</v>
      </c>
      <c r="AL869" s="172">
        <v>1119.0720000000001</v>
      </c>
      <c r="AM869" s="211">
        <v>128.82337607031135</v>
      </c>
      <c r="AN869" s="171">
        <v>958.26355433997719</v>
      </c>
      <c r="AO869" s="170">
        <v>780.44571428571442</v>
      </c>
      <c r="AP869" s="170">
        <v>216.73120364697559</v>
      </c>
      <c r="AQ869" s="170">
        <v>232.0703581318889</v>
      </c>
      <c r="AR869" s="172">
        <v>-65.120358131888906</v>
      </c>
      <c r="AS869" s="173">
        <v>-0.3900590484090381</v>
      </c>
      <c r="AT869" s="172">
        <v>-77.543427721600324</v>
      </c>
      <c r="AU869" s="173">
        <v>-0.50181173932409517</v>
      </c>
      <c r="AV869" s="172">
        <v>404.51964186811114</v>
      </c>
      <c r="AW869" s="173">
        <v>0.63544768511618333</v>
      </c>
      <c r="AX869" s="172">
        <v>-49.781203646975598</v>
      </c>
      <c r="AY869" s="173">
        <v>-0.29818031534576583</v>
      </c>
      <c r="AZ869" s="172">
        <v>-62.204273236687015</v>
      </c>
      <c r="BA869" s="173">
        <v>-0.40254648863810855</v>
      </c>
      <c r="BB869" s="172">
        <v>-15.339154484913308</v>
      </c>
      <c r="BC869" s="173">
        <v>-7.0775016364965221E-2</v>
      </c>
      <c r="BE869" s="169">
        <v>20.425634010822208</v>
      </c>
      <c r="BF869" s="169">
        <v>19.237109154276659</v>
      </c>
      <c r="BG869" s="169">
        <v>19.410525270296311</v>
      </c>
      <c r="BH869" s="169">
        <v>17.930038924442659</v>
      </c>
      <c r="BI869" s="169">
        <v>17.806263274656828</v>
      </c>
      <c r="BJ869" s="169">
        <v>21.269060616884179</v>
      </c>
      <c r="BK869" s="169">
        <v>19.017325808788407</v>
      </c>
      <c r="BL869" s="169">
        <v>19.502227758381068</v>
      </c>
      <c r="BM869" s="169">
        <v>19.949130577341371</v>
      </c>
      <c r="BN869" s="169">
        <v>17.475056745944048</v>
      </c>
      <c r="BO869" s="169">
        <v>20.2867858957332</v>
      </c>
      <c r="BP869" s="169">
        <v>19.761200094321946</v>
      </c>
      <c r="BQ869" s="174">
        <v>232.07035813188887</v>
      </c>
    </row>
    <row r="870" spans="2:96" x14ac:dyDescent="0.25">
      <c r="K870" s="165" t="s">
        <v>315</v>
      </c>
      <c r="N870" s="57" t="s">
        <v>1726</v>
      </c>
      <c r="V870" s="57" t="s">
        <v>406</v>
      </c>
      <c r="W870" s="57" t="s">
        <v>414</v>
      </c>
      <c r="X870" s="57">
        <v>151</v>
      </c>
      <c r="AB870" s="166" t="s">
        <v>411</v>
      </c>
      <c r="AC870" s="209">
        <v>3930165</v>
      </c>
      <c r="AD870" s="210" t="s">
        <v>1727</v>
      </c>
      <c r="AE870" s="169">
        <v>0</v>
      </c>
      <c r="AF870" s="38">
        <v>396.58</v>
      </c>
      <c r="AG870" s="38">
        <v>2319.6799999999998</v>
      </c>
      <c r="AH870" s="170">
        <v>1059.718103783375</v>
      </c>
      <c r="AI870" s="171">
        <v>1532.77</v>
      </c>
      <c r="AJ870" s="172">
        <v>4598.3099999999995</v>
      </c>
      <c r="AK870" s="151">
        <v>5527.57</v>
      </c>
      <c r="AL870" s="172">
        <v>6633.0839999999989</v>
      </c>
      <c r="AM870" s="211">
        <v>884.35455044260232</v>
      </c>
      <c r="AN870" s="171">
        <v>5702.9335533407721</v>
      </c>
      <c r="AO870" s="170">
        <v>6719.1085714285709</v>
      </c>
      <c r="AP870" s="170">
        <v>5065.5349391084019</v>
      </c>
      <c r="AQ870" s="170">
        <v>5403.2597733464318</v>
      </c>
      <c r="AR870" s="172">
        <v>-804.94977334643227</v>
      </c>
      <c r="AS870" s="173">
        <v>-0.17505339425711453</v>
      </c>
      <c r="AT870" s="172">
        <v>-4343.5416695630565</v>
      </c>
      <c r="AU870" s="173">
        <v>-4.0987708467524238</v>
      </c>
      <c r="AV870" s="172">
        <v>-3083.5797733464319</v>
      </c>
      <c r="AW870" s="173">
        <v>-1.3293125661067182</v>
      </c>
      <c r="AX870" s="172">
        <v>-467.2249391084024</v>
      </c>
      <c r="AY870" s="173">
        <v>-0.10160796882080644</v>
      </c>
      <c r="AZ870" s="172">
        <v>-4005.8168353250267</v>
      </c>
      <c r="BA870" s="173">
        <v>-3.7800777593810797</v>
      </c>
      <c r="BB870" s="172">
        <v>-337.72483423802987</v>
      </c>
      <c r="BC870" s="173">
        <v>-6.6671109428271702E-2</v>
      </c>
      <c r="BE870" s="169">
        <v>477.01490979229754</v>
      </c>
      <c r="BF870" s="169">
        <v>449.61958238554598</v>
      </c>
      <c r="BG870" s="169">
        <v>453.6167989770218</v>
      </c>
      <c r="BH870" s="169">
        <v>419.49180113960699</v>
      </c>
      <c r="BI870" s="169">
        <v>415.29332714718203</v>
      </c>
      <c r="BJ870" s="169">
        <v>494.84761920626289</v>
      </c>
      <c r="BK870" s="169">
        <v>441.69134068704147</v>
      </c>
      <c r="BL870" s="169">
        <v>452.79500740546086</v>
      </c>
      <c r="BM870" s="169">
        <v>463.0285401050607</v>
      </c>
      <c r="BN870" s="169">
        <v>406.37524909711055</v>
      </c>
      <c r="BO870" s="169">
        <v>470.76043750055334</v>
      </c>
      <c r="BP870" s="169">
        <v>458.72515990328839</v>
      </c>
      <c r="BQ870" s="174">
        <v>5403.2597733464318</v>
      </c>
    </row>
    <row r="871" spans="2:96" x14ac:dyDescent="0.25">
      <c r="K871" s="165" t="s">
        <v>315</v>
      </c>
      <c r="N871" s="57" t="s">
        <v>1728</v>
      </c>
      <c r="V871" s="57" t="s">
        <v>406</v>
      </c>
      <c r="W871" s="57" t="s">
        <v>414</v>
      </c>
      <c r="X871" s="57">
        <v>151</v>
      </c>
      <c r="AB871" s="166" t="s">
        <v>411</v>
      </c>
      <c r="AC871" s="209">
        <v>3930170</v>
      </c>
      <c r="AD871" s="210" t="s">
        <v>1729</v>
      </c>
      <c r="AE871" s="169">
        <v>52940.99</v>
      </c>
      <c r="AF871" s="38">
        <v>70786.850000000006</v>
      </c>
      <c r="AG871" s="38">
        <v>74566.399999999994</v>
      </c>
      <c r="AH871" s="170">
        <v>88318.385393821751</v>
      </c>
      <c r="AI871" s="171">
        <v>14565.71</v>
      </c>
      <c r="AJ871" s="172">
        <v>43697.13</v>
      </c>
      <c r="AK871" s="151">
        <v>69311.990000000005</v>
      </c>
      <c r="AL871" s="172">
        <v>83174.388000000006</v>
      </c>
      <c r="AM871" s="211">
        <v>73784.070112491318</v>
      </c>
      <c r="AN871" s="171">
        <v>83846.305281330438</v>
      </c>
      <c r="AO871" s="170">
        <v>82852.834285714314</v>
      </c>
      <c r="AP871" s="170">
        <v>49612.922729641061</v>
      </c>
      <c r="AQ871" s="170">
        <v>52870.570355479249</v>
      </c>
      <c r="AR871" s="172">
        <v>-9173.4403554792516</v>
      </c>
      <c r="AS871" s="173">
        <v>-0.20993233092148733</v>
      </c>
      <c r="AT871" s="172">
        <v>35447.815038342502</v>
      </c>
      <c r="AU871" s="173">
        <v>0.40136393889309291</v>
      </c>
      <c r="AV871" s="172">
        <v>21695.829644520745</v>
      </c>
      <c r="AW871" s="173">
        <v>0.29095986455723688</v>
      </c>
      <c r="AX871" s="172">
        <v>-5915.7927296410635</v>
      </c>
      <c r="AY871" s="173">
        <v>-0.13538172254427383</v>
      </c>
      <c r="AZ871" s="172">
        <v>38705.46266418069</v>
      </c>
      <c r="BA871" s="173">
        <v>0.43824921041738502</v>
      </c>
      <c r="BB871" s="172">
        <v>-3257.6476258381881</v>
      </c>
      <c r="BC871" s="173">
        <v>-6.5661272237281812E-2</v>
      </c>
      <c r="BE871" s="169">
        <v>4667.3774712319982</v>
      </c>
      <c r="BF871" s="169">
        <v>4403.6886730053584</v>
      </c>
      <c r="BG871" s="169">
        <v>4442.1631626001781</v>
      </c>
      <c r="BH871" s="169">
        <v>4113.6991315967307</v>
      </c>
      <c r="BI871" s="169">
        <v>4070.0530267436006</v>
      </c>
      <c r="BJ871" s="169">
        <v>4835.1672242538525</v>
      </c>
      <c r="BK871" s="169">
        <v>4320.5026407021678</v>
      </c>
      <c r="BL871" s="169">
        <v>4427.2057223855118</v>
      </c>
      <c r="BM871" s="169">
        <v>4525.5470634258782</v>
      </c>
      <c r="BN871" s="169">
        <v>3981.1250367791449</v>
      </c>
      <c r="BO871" s="169">
        <v>4599.848400117643</v>
      </c>
      <c r="BP871" s="169">
        <v>4484.1928026371797</v>
      </c>
      <c r="BQ871" s="174">
        <v>52870.570355479242</v>
      </c>
    </row>
    <row r="872" spans="2:96" ht="18.75" hidden="1" x14ac:dyDescent="0.3">
      <c r="B872" s="150" t="s">
        <v>305</v>
      </c>
      <c r="C872" s="150" t="s">
        <v>305</v>
      </c>
      <c r="J872" s="150" t="s">
        <v>305</v>
      </c>
      <c r="K872" s="165" t="s">
        <v>308</v>
      </c>
      <c r="N872" s="57" t="s">
        <v>310</v>
      </c>
      <c r="AC872" s="175"/>
      <c r="AD872" s="195"/>
      <c r="AE872" s="38"/>
      <c r="AI872" s="193"/>
      <c r="AS872" s="57"/>
      <c r="AU872" s="57"/>
      <c r="AW872" s="57"/>
      <c r="AY872" s="57"/>
      <c r="BA872" s="57"/>
      <c r="BB872" s="57"/>
      <c r="BC872" s="57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196"/>
    </row>
    <row r="873" spans="2:96" ht="17.25" x14ac:dyDescent="0.3">
      <c r="K873" s="165" t="s">
        <v>312</v>
      </c>
      <c r="V873" s="57" t="s">
        <v>406</v>
      </c>
      <c r="W873" s="57" t="s">
        <v>414</v>
      </c>
      <c r="AB873" s="166" t="s">
        <v>411</v>
      </c>
      <c r="AC873" s="197" t="s">
        <v>1730</v>
      </c>
      <c r="AD873" s="168"/>
      <c r="AE873" s="198">
        <v>2393660.06</v>
      </c>
      <c r="AF873" s="198">
        <v>2058475.4400000004</v>
      </c>
      <c r="AG873" s="198">
        <v>2990487.7299999995</v>
      </c>
      <c r="AH873" s="199">
        <v>3212007.0917115817</v>
      </c>
      <c r="AI873" s="200">
        <v>662391.87999999989</v>
      </c>
      <c r="AJ873" s="199">
        <v>1987175.6399999997</v>
      </c>
      <c r="AK873" s="200">
        <v>2261312.98</v>
      </c>
      <c r="AL873" s="199">
        <v>2713575.5760000004</v>
      </c>
      <c r="AM873" s="200">
        <v>2680549.4341842835</v>
      </c>
      <c r="AN873" s="200">
        <v>2792770.6375272982</v>
      </c>
      <c r="AO873" s="199">
        <v>2489770.2171428557</v>
      </c>
      <c r="AP873" s="199">
        <v>2022641.906139656</v>
      </c>
      <c r="AQ873" s="199">
        <v>2155036.7595091034</v>
      </c>
      <c r="AR873" s="199">
        <v>-167861.11950910371</v>
      </c>
      <c r="AS873" s="201">
        <v>-8.4472210775039358E-2</v>
      </c>
      <c r="AT873" s="199">
        <v>1056970.3322024783</v>
      </c>
      <c r="AU873" s="201">
        <v>0.32906849269727195</v>
      </c>
      <c r="AV873" s="199">
        <v>835450.97049089614</v>
      </c>
      <c r="AW873" s="201">
        <v>0.27936946943798235</v>
      </c>
      <c r="AX873" s="199">
        <v>-35466.266139656305</v>
      </c>
      <c r="AY873" s="201">
        <v>-1.7847574932861151E-2</v>
      </c>
      <c r="AZ873" s="199">
        <v>1189365.1855719257</v>
      </c>
      <c r="BA873" s="201">
        <v>0.37028722279008075</v>
      </c>
      <c r="BB873" s="199">
        <v>-132394.8533694474</v>
      </c>
      <c r="BC873" s="201">
        <v>-6.5456397876246727E-2</v>
      </c>
      <c r="BE873" s="198">
        <v>194285.14014217458</v>
      </c>
      <c r="BF873" s="198">
        <v>170863.59434845613</v>
      </c>
      <c r="BG873" s="198">
        <v>177495.01715147379</v>
      </c>
      <c r="BH873" s="198">
        <v>174750.73457714342</v>
      </c>
      <c r="BI873" s="198">
        <v>166497.86993742405</v>
      </c>
      <c r="BJ873" s="198">
        <v>184647.14408726743</v>
      </c>
      <c r="BK873" s="198">
        <v>185077.9777052495</v>
      </c>
      <c r="BL873" s="198">
        <v>181239.49752486736</v>
      </c>
      <c r="BM873" s="198">
        <v>181271.63528378517</v>
      </c>
      <c r="BN873" s="198">
        <v>183032.77935190997</v>
      </c>
      <c r="BO873" s="198">
        <v>182681.98492975315</v>
      </c>
      <c r="BP873" s="198">
        <v>173193.38446959943</v>
      </c>
      <c r="BQ873" s="202">
        <v>2155036.7595091034</v>
      </c>
    </row>
    <row r="874" spans="2:96" ht="18.75" x14ac:dyDescent="0.3">
      <c r="K874" s="165" t="s">
        <v>312</v>
      </c>
      <c r="AC874" s="175"/>
      <c r="AD874" s="203"/>
      <c r="AE874" s="204"/>
      <c r="AI874" s="205"/>
      <c r="AS874" s="57"/>
      <c r="AU874" s="57"/>
      <c r="AW874" s="57"/>
      <c r="AY874" s="57"/>
      <c r="BA874" s="57"/>
      <c r="BB874" s="57"/>
      <c r="BC874" s="57"/>
      <c r="BE874" s="204"/>
      <c r="BF874" s="204"/>
      <c r="BG874" s="204"/>
      <c r="BH874" s="204"/>
      <c r="BI874" s="204"/>
      <c r="BJ874" s="204"/>
      <c r="BK874" s="204"/>
      <c r="BL874" s="204"/>
      <c r="BM874" s="204"/>
      <c r="BN874" s="204"/>
      <c r="BO874" s="204"/>
      <c r="BP874" s="204"/>
      <c r="BQ874" s="206"/>
    </row>
    <row r="875" spans="2:96" ht="18.75" x14ac:dyDescent="0.3">
      <c r="K875" s="165" t="s">
        <v>312</v>
      </c>
      <c r="M875" s="57" t="s">
        <v>416</v>
      </c>
      <c r="N875" s="57" t="s">
        <v>1731</v>
      </c>
      <c r="V875" s="57" t="s">
        <v>406</v>
      </c>
      <c r="W875" s="57" t="s">
        <v>417</v>
      </c>
      <c r="X875" s="57">
        <v>152</v>
      </c>
      <c r="AB875" s="166" t="s">
        <v>411</v>
      </c>
      <c r="AC875" s="192" t="s">
        <v>418</v>
      </c>
      <c r="AD875" s="168"/>
      <c r="AE875" s="63"/>
      <c r="AI875" s="193"/>
      <c r="AS875" s="57"/>
      <c r="AU875" s="57"/>
      <c r="AW875" s="57"/>
      <c r="AY875" s="57"/>
      <c r="BA875" s="57"/>
      <c r="BB875" s="57"/>
      <c r="BC875" s="57"/>
      <c r="BE875" s="63"/>
      <c r="BF875" s="63"/>
      <c r="BG875" s="63"/>
      <c r="BH875" s="63"/>
      <c r="BI875" s="63"/>
      <c r="BJ875" s="63"/>
      <c r="BK875" s="63"/>
      <c r="BL875" s="63"/>
      <c r="BM875" s="63"/>
      <c r="BN875" s="63"/>
      <c r="BO875" s="63"/>
      <c r="BP875" s="63"/>
      <c r="BQ875" s="194"/>
      <c r="BS875" s="57">
        <v>277383396.06</v>
      </c>
      <c r="BT875" s="57">
        <v>327410006.76999998</v>
      </c>
      <c r="BU875" s="57">
        <v>391741919</v>
      </c>
      <c r="BV875" s="57">
        <v>392491134.83398372</v>
      </c>
      <c r="BW875" s="57">
        <v>142124411.54999998</v>
      </c>
      <c r="BX875" s="57">
        <v>426373234.64999998</v>
      </c>
      <c r="BY875" s="57">
        <v>348120634.34999996</v>
      </c>
      <c r="BZ875" s="57">
        <v>417744761.21999991</v>
      </c>
      <c r="CA875" s="57">
        <v>327958482.02679956</v>
      </c>
      <c r="CB875" s="57">
        <v>412653287.15718412</v>
      </c>
      <c r="CC875" s="57">
        <v>415383051.12000006</v>
      </c>
      <c r="CD875" s="57">
        <v>426975376.13442457</v>
      </c>
      <c r="CE875" s="57">
        <v>463287129.96943998</v>
      </c>
      <c r="CG875" s="57">
        <v>42076127.597910643</v>
      </c>
      <c r="CH875" s="57">
        <v>37414014.803379618</v>
      </c>
      <c r="CI875" s="57">
        <v>38810685.310984999</v>
      </c>
      <c r="CJ875" s="57">
        <v>37515152.898219518</v>
      </c>
      <c r="CK875" s="57">
        <v>35573550.687478133</v>
      </c>
      <c r="CL875" s="57">
        <v>39590204.769446284</v>
      </c>
      <c r="CM875" s="57">
        <v>39377691.780827448</v>
      </c>
      <c r="CN875" s="57">
        <v>38836485.099355042</v>
      </c>
      <c r="CO875" s="57">
        <v>38737386.516665846</v>
      </c>
      <c r="CP875" s="57">
        <v>39032979.467814542</v>
      </c>
      <c r="CQ875" s="57">
        <v>39154638.687346101</v>
      </c>
      <c r="CR875" s="57">
        <v>37168212.350011848</v>
      </c>
    </row>
    <row r="876" spans="2:96" x14ac:dyDescent="0.25">
      <c r="K876" s="165" t="s">
        <v>315</v>
      </c>
      <c r="N876" s="57" t="s">
        <v>1732</v>
      </c>
      <c r="V876" s="57" t="s">
        <v>406</v>
      </c>
      <c r="W876" s="57" t="s">
        <v>417</v>
      </c>
      <c r="X876" s="57">
        <v>152</v>
      </c>
      <c r="AB876" s="166" t="s">
        <v>411</v>
      </c>
      <c r="AC876" s="209">
        <v>4000050</v>
      </c>
      <c r="AD876" s="210" t="s">
        <v>1733</v>
      </c>
      <c r="AE876" s="169">
        <v>58205.790000000008</v>
      </c>
      <c r="AF876" s="38">
        <v>498631.00000000006</v>
      </c>
      <c r="AG876" s="38">
        <v>626.63</v>
      </c>
      <c r="AH876" s="170">
        <v>424.70812172598784</v>
      </c>
      <c r="AI876" s="171">
        <v>0</v>
      </c>
      <c r="AJ876" s="172">
        <v>0</v>
      </c>
      <c r="AK876" s="151">
        <v>0</v>
      </c>
      <c r="AL876" s="172">
        <v>0</v>
      </c>
      <c r="AM876" s="211">
        <v>354.47631123945973</v>
      </c>
      <c r="AN876" s="171">
        <v>70.231810486528104</v>
      </c>
      <c r="AO876" s="170">
        <v>0</v>
      </c>
      <c r="AP876" s="170">
        <v>0</v>
      </c>
      <c r="AQ876" s="170">
        <v>0</v>
      </c>
      <c r="AR876" s="172">
        <v>0</v>
      </c>
      <c r="AS876" s="173">
        <v>0</v>
      </c>
      <c r="AT876" s="172">
        <v>424.70812172598784</v>
      </c>
      <c r="AU876" s="173">
        <v>1</v>
      </c>
      <c r="AV876" s="172">
        <v>626.63</v>
      </c>
      <c r="AW876" s="173">
        <v>1</v>
      </c>
      <c r="AX876" s="172">
        <v>0</v>
      </c>
      <c r="AY876" s="173">
        <v>0</v>
      </c>
      <c r="AZ876" s="172">
        <v>424.70812172598784</v>
      </c>
      <c r="BA876" s="173">
        <v>1</v>
      </c>
      <c r="BB876" s="172">
        <v>0</v>
      </c>
      <c r="BC876" s="173">
        <v>0</v>
      </c>
      <c r="BE876" s="169">
        <v>0</v>
      </c>
      <c r="BF876" s="169">
        <v>0</v>
      </c>
      <c r="BG876" s="169">
        <v>0</v>
      </c>
      <c r="BH876" s="169">
        <v>0</v>
      </c>
      <c r="BI876" s="169">
        <v>0</v>
      </c>
      <c r="BJ876" s="169">
        <v>0</v>
      </c>
      <c r="BK876" s="169">
        <v>0</v>
      </c>
      <c r="BL876" s="169">
        <v>0</v>
      </c>
      <c r="BM876" s="169">
        <v>0</v>
      </c>
      <c r="BN876" s="169">
        <v>0</v>
      </c>
      <c r="BO876" s="169">
        <v>0</v>
      </c>
      <c r="BP876" s="169">
        <v>0</v>
      </c>
      <c r="BQ876" s="174">
        <v>0</v>
      </c>
    </row>
    <row r="877" spans="2:96" x14ac:dyDescent="0.25">
      <c r="K877" s="165" t="s">
        <v>315</v>
      </c>
      <c r="N877" s="57" t="s">
        <v>1734</v>
      </c>
      <c r="V877" s="57" t="s">
        <v>406</v>
      </c>
      <c r="W877" s="57" t="s">
        <v>417</v>
      </c>
      <c r="X877" s="57">
        <v>152</v>
      </c>
      <c r="AB877" s="166" t="s">
        <v>411</v>
      </c>
      <c r="AC877" s="209">
        <v>4600090</v>
      </c>
      <c r="AD877" s="210" t="s">
        <v>1735</v>
      </c>
      <c r="AE877" s="169">
        <v>1119924.3500000001</v>
      </c>
      <c r="AF877" s="38">
        <v>424579.42000000004</v>
      </c>
      <c r="AG877" s="38">
        <v>-138960.20000000004</v>
      </c>
      <c r="AH877" s="170">
        <v>175404.06841227753</v>
      </c>
      <c r="AI877" s="171">
        <v>119937.57000000002</v>
      </c>
      <c r="AJ877" s="172">
        <v>359812.71000000008</v>
      </c>
      <c r="AK877" s="151">
        <v>444966.35000000003</v>
      </c>
      <c r="AL877" s="172">
        <v>533959.62</v>
      </c>
      <c r="AM877" s="211">
        <v>157930.4551960743</v>
      </c>
      <c r="AN877" s="171">
        <v>462439.96321620326</v>
      </c>
      <c r="AO877" s="170">
        <v>393922.18285714305</v>
      </c>
      <c r="AP877" s="170">
        <v>257819.76680137799</v>
      </c>
      <c r="AQ877" s="170">
        <v>291842.60579458653</v>
      </c>
      <c r="AR877" s="172">
        <v>67970.104205413547</v>
      </c>
      <c r="AS877" s="173">
        <v>0.18890412238470825</v>
      </c>
      <c r="AT877" s="172">
        <v>-116438.537382309</v>
      </c>
      <c r="AU877" s="173">
        <v>-0.66383031155598216</v>
      </c>
      <c r="AV877" s="172">
        <v>-430802.80579458654</v>
      </c>
      <c r="AW877" s="173">
        <v>-3.1001884409678917</v>
      </c>
      <c r="AX877" s="172">
        <v>101992.94319862209</v>
      </c>
      <c r="AY877" s="173">
        <v>0.28346120179751866</v>
      </c>
      <c r="AZ877" s="172">
        <v>-82415.698389100464</v>
      </c>
      <c r="BA877" s="173">
        <v>-0.4698619543726143</v>
      </c>
      <c r="BB877" s="172">
        <v>-34022.838993208541</v>
      </c>
      <c r="BC877" s="173">
        <v>-0.13196365591091169</v>
      </c>
      <c r="BE877" s="169">
        <v>53486.389013322201</v>
      </c>
      <c r="BF877" s="169">
        <v>51502.755787121707</v>
      </c>
      <c r="BG877" s="169">
        <v>53486.389013322201</v>
      </c>
      <c r="BH877" s="169">
        <v>15320.207610345002</v>
      </c>
      <c r="BI877" s="169">
        <v>13062.8093497388</v>
      </c>
      <c r="BJ877" s="169">
        <v>15320.2076103457</v>
      </c>
      <c r="BK877" s="169">
        <v>14567.7415245019</v>
      </c>
      <c r="BL877" s="169">
        <v>15320.207610346299</v>
      </c>
      <c r="BM877" s="169">
        <v>14567.7415245019</v>
      </c>
      <c r="BN877" s="169">
        <v>15320.207610346299</v>
      </c>
      <c r="BO877" s="169">
        <v>15320.207610346299</v>
      </c>
      <c r="BP877" s="169">
        <v>14567.741530348199</v>
      </c>
      <c r="BQ877" s="174">
        <v>291842.60579458647</v>
      </c>
    </row>
    <row r="878" spans="2:96" x14ac:dyDescent="0.25">
      <c r="K878" s="165" t="s">
        <v>315</v>
      </c>
      <c r="N878" s="57" t="s">
        <v>1736</v>
      </c>
      <c r="V878" s="57" t="s">
        <v>406</v>
      </c>
      <c r="W878" s="57" t="s">
        <v>417</v>
      </c>
      <c r="X878" s="57">
        <v>152</v>
      </c>
      <c r="AB878" s="166" t="s">
        <v>411</v>
      </c>
      <c r="AC878" s="209">
        <v>4600105</v>
      </c>
      <c r="AD878" s="210" t="s">
        <v>1737</v>
      </c>
      <c r="AE878" s="169">
        <v>1067306.21</v>
      </c>
      <c r="AF878" s="38">
        <v>77504.850000000035</v>
      </c>
      <c r="AG878" s="38">
        <v>-27756.119999999992</v>
      </c>
      <c r="AH878" s="170">
        <v>-165729.18127968436</v>
      </c>
      <c r="AI878" s="171">
        <v>-16025.74</v>
      </c>
      <c r="AJ878" s="172">
        <v>-48077.22</v>
      </c>
      <c r="AK878" s="151">
        <v>72255.89</v>
      </c>
      <c r="AL878" s="172">
        <v>86707.067999999999</v>
      </c>
      <c r="AM878" s="211">
        <v>-135431.37444310394</v>
      </c>
      <c r="AN878" s="171">
        <v>41958.083163419578</v>
      </c>
      <c r="AO878" s="170">
        <v>10474.851428571403</v>
      </c>
      <c r="AP878" s="170">
        <v>-104748.19561209501</v>
      </c>
      <c r="AQ878" s="170">
        <v>-106353.09296609821</v>
      </c>
      <c r="AR878" s="172">
        <v>58275.872966098206</v>
      </c>
      <c r="AS878" s="173">
        <v>1.2121306715758151</v>
      </c>
      <c r="AT878" s="172">
        <v>-59376.088313586151</v>
      </c>
      <c r="AU878" s="173">
        <v>-0.3582717772157647</v>
      </c>
      <c r="AV878" s="172">
        <v>78596.972966098212</v>
      </c>
      <c r="AW878" s="173">
        <v>2.8316988457355796</v>
      </c>
      <c r="AX878" s="172">
        <v>56670.975612095004</v>
      </c>
      <c r="AY878" s="173">
        <v>1.1787490127776732</v>
      </c>
      <c r="AZ878" s="172">
        <v>-60980.985667589353</v>
      </c>
      <c r="BA878" s="173">
        <v>-0.36795563217486676</v>
      </c>
      <c r="BB878" s="172">
        <v>1604.8973540032021</v>
      </c>
      <c r="BC878" s="173">
        <v>1.5321479712609854E-2</v>
      </c>
      <c r="BE878" s="169">
        <v>-1890.2470485177241</v>
      </c>
      <c r="BF878" s="169">
        <v>-1890.9440599156906</v>
      </c>
      <c r="BG878" s="169">
        <v>-1890.2470485177241</v>
      </c>
      <c r="BH878" s="169">
        <v>-11390.696602305663</v>
      </c>
      <c r="BI878" s="169">
        <v>-10473.389292652271</v>
      </c>
      <c r="BJ878" s="169">
        <v>-11390.696602305503</v>
      </c>
      <c r="BK878" s="169">
        <v>-11084.927499922473</v>
      </c>
      <c r="BL878" s="169">
        <v>-11390.696602305352</v>
      </c>
      <c r="BM878" s="169">
        <v>-11084.927499922473</v>
      </c>
      <c r="BN878" s="169">
        <v>-11390.696602305352</v>
      </c>
      <c r="BO878" s="169">
        <v>-11390.696602305352</v>
      </c>
      <c r="BP878" s="169">
        <v>-11084.927505122632</v>
      </c>
      <c r="BQ878" s="174">
        <v>-106353.09296609821</v>
      </c>
    </row>
    <row r="879" spans="2:96" x14ac:dyDescent="0.25">
      <c r="K879" s="165" t="s">
        <v>315</v>
      </c>
      <c r="N879" s="57" t="s">
        <v>1738</v>
      </c>
      <c r="V879" s="57" t="s">
        <v>406</v>
      </c>
      <c r="W879" s="57" t="s">
        <v>417</v>
      </c>
      <c r="X879" s="57">
        <v>152</v>
      </c>
      <c r="AB879" s="166" t="s">
        <v>411</v>
      </c>
      <c r="AC879" s="209">
        <v>4600107</v>
      </c>
      <c r="AD879" s="210" t="s">
        <v>1739</v>
      </c>
      <c r="AE879" s="169">
        <v>0</v>
      </c>
      <c r="AF879" s="38">
        <v>25435.9</v>
      </c>
      <c r="AG879" s="38">
        <v>-5633.2099999999991</v>
      </c>
      <c r="AH879" s="170">
        <v>0</v>
      </c>
      <c r="AI879" s="171">
        <v>0</v>
      </c>
      <c r="AJ879" s="172">
        <v>0</v>
      </c>
      <c r="AK879" s="151">
        <v>0</v>
      </c>
      <c r="AL879" s="172">
        <v>0</v>
      </c>
      <c r="AM879" s="211">
        <v>0</v>
      </c>
      <c r="AN879" s="171">
        <v>0</v>
      </c>
      <c r="AO879" s="170">
        <v>0</v>
      </c>
      <c r="AP879" s="170">
        <v>0</v>
      </c>
      <c r="AQ879" s="170">
        <v>0</v>
      </c>
      <c r="AR879" s="172">
        <v>0</v>
      </c>
      <c r="AS879" s="173">
        <v>0</v>
      </c>
      <c r="AT879" s="172">
        <v>0</v>
      </c>
      <c r="AU879" s="173">
        <v>0</v>
      </c>
      <c r="AV879" s="172">
        <v>-5633.2099999999991</v>
      </c>
      <c r="AW879" s="173">
        <v>-1</v>
      </c>
      <c r="AX879" s="172">
        <v>0</v>
      </c>
      <c r="AY879" s="173">
        <v>0</v>
      </c>
      <c r="AZ879" s="172">
        <v>0</v>
      </c>
      <c r="BA879" s="173">
        <v>0</v>
      </c>
      <c r="BB879" s="172">
        <v>0</v>
      </c>
      <c r="BC879" s="173">
        <v>0</v>
      </c>
      <c r="BE879" s="169">
        <v>0</v>
      </c>
      <c r="BF879" s="169">
        <v>0</v>
      </c>
      <c r="BG879" s="169">
        <v>0</v>
      </c>
      <c r="BH879" s="169">
        <v>0</v>
      </c>
      <c r="BI879" s="169">
        <v>0</v>
      </c>
      <c r="BJ879" s="169">
        <v>0</v>
      </c>
      <c r="BK879" s="169">
        <v>0</v>
      </c>
      <c r="BL879" s="169">
        <v>0</v>
      </c>
      <c r="BM879" s="169">
        <v>0</v>
      </c>
      <c r="BN879" s="169">
        <v>0</v>
      </c>
      <c r="BO879" s="169">
        <v>0</v>
      </c>
      <c r="BP879" s="169">
        <v>0</v>
      </c>
      <c r="BQ879" s="174">
        <v>0</v>
      </c>
    </row>
    <row r="880" spans="2:96" x14ac:dyDescent="0.25">
      <c r="K880" s="165" t="s">
        <v>315</v>
      </c>
      <c r="N880" s="57" t="s">
        <v>1740</v>
      </c>
      <c r="V880" s="57" t="s">
        <v>406</v>
      </c>
      <c r="W880" s="57" t="s">
        <v>417</v>
      </c>
      <c r="X880" s="57">
        <v>152</v>
      </c>
      <c r="AB880" s="166" t="s">
        <v>411</v>
      </c>
      <c r="AC880" s="209">
        <v>4600109</v>
      </c>
      <c r="AD880" s="210" t="s">
        <v>1741</v>
      </c>
      <c r="AE880" s="169">
        <v>0</v>
      </c>
      <c r="AF880" s="38">
        <v>-2919.8199999999997</v>
      </c>
      <c r="AG880" s="38">
        <v>2954.7000000000007</v>
      </c>
      <c r="AH880" s="170">
        <v>-17230.623749339917</v>
      </c>
      <c r="AI880" s="171">
        <v>-25819.810000000005</v>
      </c>
      <c r="AJ880" s="172">
        <v>-77459.430000000022</v>
      </c>
      <c r="AK880" s="151">
        <v>-34462.780000000006</v>
      </c>
      <c r="AL880" s="172">
        <v>-41355.33600000001</v>
      </c>
      <c r="AM880" s="211">
        <v>-14187.039626532409</v>
      </c>
      <c r="AN880" s="171">
        <v>-37506.364122807514</v>
      </c>
      <c r="AO880" s="170">
        <v>-59079.051428571402</v>
      </c>
      <c r="AP880" s="170">
        <v>-77411.292493222616</v>
      </c>
      <c r="AQ880" s="170">
        <v>-82013.378947264588</v>
      </c>
      <c r="AR880" s="172">
        <v>4553.9489472645655</v>
      </c>
      <c r="AS880" s="173">
        <v>5.8791407931410862E-2</v>
      </c>
      <c r="AT880" s="172">
        <v>64782.755197924671</v>
      </c>
      <c r="AU880" s="173">
        <v>3.7597452152831332</v>
      </c>
      <c r="AV880" s="172">
        <v>84968.078947264585</v>
      </c>
      <c r="AW880" s="173">
        <v>28.75692251235813</v>
      </c>
      <c r="AX880" s="172">
        <v>-48.137506777406088</v>
      </c>
      <c r="AY880" s="173">
        <v>-6.214544410849147E-4</v>
      </c>
      <c r="AZ880" s="172">
        <v>60180.668743882699</v>
      </c>
      <c r="BA880" s="173">
        <v>3.4926575856656461</v>
      </c>
      <c r="BB880" s="172">
        <v>4602.0864540419716</v>
      </c>
      <c r="BC880" s="173">
        <v>5.9449807719524718E-2</v>
      </c>
      <c r="BE880" s="169">
        <v>-6091.6557423315908</v>
      </c>
      <c r="BF880" s="169">
        <v>-5903.1809369021603</v>
      </c>
      <c r="BG880" s="169">
        <v>-6091.6557423315908</v>
      </c>
      <c r="BH880" s="169">
        <v>-7253.6258668906003</v>
      </c>
      <c r="BI880" s="169">
        <v>-6575.7527287175799</v>
      </c>
      <c r="BJ880" s="169">
        <v>-7253.6258668905812</v>
      </c>
      <c r="BK880" s="169">
        <v>-7027.6681542235901</v>
      </c>
      <c r="BL880" s="169">
        <v>-7253.6258668905602</v>
      </c>
      <c r="BM880" s="169">
        <v>-7027.6681542235901</v>
      </c>
      <c r="BN880" s="169">
        <v>-7253.6258668905602</v>
      </c>
      <c r="BO880" s="169">
        <v>-7253.6258668905602</v>
      </c>
      <c r="BP880" s="169">
        <v>-7027.6681540816107</v>
      </c>
      <c r="BQ880" s="174">
        <v>-82013.378947264573</v>
      </c>
    </row>
    <row r="881" spans="11:69" x14ac:dyDescent="0.25">
      <c r="K881" s="165" t="s">
        <v>315</v>
      </c>
      <c r="N881" s="57" t="s">
        <v>1742</v>
      </c>
      <c r="V881" s="57" t="s">
        <v>406</v>
      </c>
      <c r="W881" s="57" t="s">
        <v>417</v>
      </c>
      <c r="X881" s="57">
        <v>152</v>
      </c>
      <c r="AB881" s="166" t="s">
        <v>411</v>
      </c>
      <c r="AC881" s="209">
        <v>4600110</v>
      </c>
      <c r="AD881" s="210" t="s">
        <v>1743</v>
      </c>
      <c r="AE881" s="169">
        <v>0</v>
      </c>
      <c r="AF881" s="38">
        <v>54491.56</v>
      </c>
      <c r="AG881" s="38">
        <v>242468.20999999996</v>
      </c>
      <c r="AH881" s="170">
        <v>47427.745789811568</v>
      </c>
      <c r="AI881" s="171">
        <v>37952.949999999997</v>
      </c>
      <c r="AJ881" s="172">
        <v>113858.84999999999</v>
      </c>
      <c r="AK881" s="151">
        <v>147005.49</v>
      </c>
      <c r="AL881" s="172">
        <v>176406.58799999999</v>
      </c>
      <c r="AM881" s="211">
        <v>45544.362435929841</v>
      </c>
      <c r="AN881" s="171">
        <v>148888.8733538817</v>
      </c>
      <c r="AO881" s="170">
        <v>-333087.80571428599</v>
      </c>
      <c r="AP881" s="170">
        <v>58744.770688841098</v>
      </c>
      <c r="AQ881" s="170">
        <v>69188.47389897531</v>
      </c>
      <c r="AR881" s="172">
        <v>44670.376101024682</v>
      </c>
      <c r="AS881" s="173">
        <v>0.39233117233332926</v>
      </c>
      <c r="AT881" s="172">
        <v>-21760.728109163741</v>
      </c>
      <c r="AU881" s="173">
        <v>-0.45881851955608616</v>
      </c>
      <c r="AV881" s="172">
        <v>173279.73610102467</v>
      </c>
      <c r="AW881" s="173">
        <v>0.71464929815345568</v>
      </c>
      <c r="AX881" s="172">
        <v>55114.079311158894</v>
      </c>
      <c r="AY881" s="173">
        <v>0.48405617403617635</v>
      </c>
      <c r="AZ881" s="172">
        <v>-11317.024899029529</v>
      </c>
      <c r="BA881" s="173">
        <v>-0.23861612460317802</v>
      </c>
      <c r="BB881" s="172">
        <v>-10443.703210134212</v>
      </c>
      <c r="BC881" s="173">
        <v>-0.1777809852293466</v>
      </c>
      <c r="BE881" s="169">
        <v>17389.944001610205</v>
      </c>
      <c r="BF881" s="169">
        <v>16724.611548573605</v>
      </c>
      <c r="BG881" s="169">
        <v>17389.944001610205</v>
      </c>
      <c r="BH881" s="169">
        <v>2079.1772057411667</v>
      </c>
      <c r="BI881" s="169">
        <v>1564.8669523020367</v>
      </c>
      <c r="BJ881" s="169">
        <v>2079.1772057414169</v>
      </c>
      <c r="BK881" s="169">
        <v>1907.7404548983366</v>
      </c>
      <c r="BL881" s="169">
        <v>2079.177205741667</v>
      </c>
      <c r="BM881" s="169">
        <v>1907.7404548983366</v>
      </c>
      <c r="BN881" s="169">
        <v>2079.177205741667</v>
      </c>
      <c r="BO881" s="169">
        <v>2079.177205741667</v>
      </c>
      <c r="BP881" s="169">
        <v>1907.7404563749765</v>
      </c>
      <c r="BQ881" s="174">
        <v>69188.47389897528</v>
      </c>
    </row>
    <row r="882" spans="11:69" x14ac:dyDescent="0.25">
      <c r="K882" s="165" t="s">
        <v>315</v>
      </c>
      <c r="N882" s="57" t="s">
        <v>1744</v>
      </c>
      <c r="V882" s="57" t="s">
        <v>406</v>
      </c>
      <c r="W882" s="57" t="s">
        <v>417</v>
      </c>
      <c r="X882" s="57">
        <v>152</v>
      </c>
      <c r="AB882" s="166" t="s">
        <v>411</v>
      </c>
      <c r="AC882" s="209">
        <v>4600113</v>
      </c>
      <c r="AD882" s="210" t="s">
        <v>1745</v>
      </c>
      <c r="AE882" s="169">
        <v>345335.85</v>
      </c>
      <c r="AF882" s="38">
        <v>337601.2</v>
      </c>
      <c r="AG882" s="38">
        <v>551539.34</v>
      </c>
      <c r="AH882" s="170">
        <v>147760.64894515282</v>
      </c>
      <c r="AI882" s="171">
        <v>299364.71999999997</v>
      </c>
      <c r="AJ882" s="172">
        <v>898094.15999999992</v>
      </c>
      <c r="AK882" s="151">
        <v>617395.47</v>
      </c>
      <c r="AL882" s="172">
        <v>740874.56400000001</v>
      </c>
      <c r="AM882" s="211">
        <v>126394.70497760458</v>
      </c>
      <c r="AN882" s="171">
        <v>638761.41396754817</v>
      </c>
      <c r="AO882" s="170">
        <v>686004.15428571403</v>
      </c>
      <c r="AP882" s="170">
        <v>819093.45597088698</v>
      </c>
      <c r="AQ882" s="170">
        <v>877146.82493049966</v>
      </c>
      <c r="AR882" s="172">
        <v>20947.335069500259</v>
      </c>
      <c r="AS882" s="173">
        <v>2.332420808693407E-2</v>
      </c>
      <c r="AT882" s="172">
        <v>-729386.17598534678</v>
      </c>
      <c r="AU882" s="173">
        <v>-4.936268087561575</v>
      </c>
      <c r="AV882" s="172">
        <v>-325607.48493049969</v>
      </c>
      <c r="AW882" s="173">
        <v>-0.59036130574203416</v>
      </c>
      <c r="AX882" s="172">
        <v>79000.704029112938</v>
      </c>
      <c r="AY882" s="173">
        <v>8.7964834365600306E-2</v>
      </c>
      <c r="AZ882" s="172">
        <v>-671332.8070257341</v>
      </c>
      <c r="BA882" s="173">
        <v>-4.5433802018217024</v>
      </c>
      <c r="BB882" s="172">
        <v>-58053.368959612679</v>
      </c>
      <c r="BC882" s="173">
        <v>-7.0875146830224542E-2</v>
      </c>
      <c r="BE882" s="169">
        <v>80752.516491567949</v>
      </c>
      <c r="BF882" s="169">
        <v>78093.304680865345</v>
      </c>
      <c r="BG882" s="169">
        <v>80752.516491567949</v>
      </c>
      <c r="BH882" s="169">
        <v>72432.605872535045</v>
      </c>
      <c r="BI882" s="169">
        <v>65260.123073112351</v>
      </c>
      <c r="BJ882" s="169">
        <v>72432.605872535147</v>
      </c>
      <c r="BK882" s="169">
        <v>70041.778275049452</v>
      </c>
      <c r="BL882" s="169">
        <v>72432.605872535249</v>
      </c>
      <c r="BM882" s="169">
        <v>70041.778275049452</v>
      </c>
      <c r="BN882" s="169">
        <v>72432.605872535249</v>
      </c>
      <c r="BO882" s="169">
        <v>72432.605872535249</v>
      </c>
      <c r="BP882" s="169">
        <v>70041.77828061115</v>
      </c>
      <c r="BQ882" s="174">
        <v>877146.82493049954</v>
      </c>
    </row>
    <row r="883" spans="11:69" x14ac:dyDescent="0.25">
      <c r="K883" s="165" t="s">
        <v>315</v>
      </c>
      <c r="N883" s="57" t="s">
        <v>1746</v>
      </c>
      <c r="V883" s="57" t="s">
        <v>406</v>
      </c>
      <c r="W883" s="57" t="s">
        <v>417</v>
      </c>
      <c r="X883" s="57">
        <v>152</v>
      </c>
      <c r="AB883" s="166" t="s">
        <v>411</v>
      </c>
      <c r="AC883" s="209">
        <v>4600114</v>
      </c>
      <c r="AD883" s="210" t="s">
        <v>1747</v>
      </c>
      <c r="AE883" s="169">
        <v>226062.40000000002</v>
      </c>
      <c r="AF883" s="38">
        <v>246430.38000000006</v>
      </c>
      <c r="AG883" s="38">
        <v>140414.5</v>
      </c>
      <c r="AH883" s="170">
        <v>131056.33712416851</v>
      </c>
      <c r="AI883" s="171">
        <v>27558.03</v>
      </c>
      <c r="AJ883" s="172">
        <v>82674.09</v>
      </c>
      <c r="AK883" s="151">
        <v>161852.67000000001</v>
      </c>
      <c r="AL883" s="172">
        <v>194223.20400000003</v>
      </c>
      <c r="AM883" s="211">
        <v>110736.02211403156</v>
      </c>
      <c r="AN883" s="171">
        <v>182172.98501013697</v>
      </c>
      <c r="AO883" s="170">
        <v>148865.94857142901</v>
      </c>
      <c r="AP883" s="170">
        <v>81014.815689585899</v>
      </c>
      <c r="AQ883" s="170">
        <v>87750.186362765919</v>
      </c>
      <c r="AR883" s="172">
        <v>-5076.0963627659221</v>
      </c>
      <c r="AS883" s="173">
        <v>-6.1398877964860842E-2</v>
      </c>
      <c r="AT883" s="172">
        <v>43306.15076140259</v>
      </c>
      <c r="AU883" s="173">
        <v>0.33043919669731381</v>
      </c>
      <c r="AV883" s="172">
        <v>52664.313637234081</v>
      </c>
      <c r="AW883" s="173">
        <v>0.37506321382217706</v>
      </c>
      <c r="AX883" s="172">
        <v>1659.2743104140973</v>
      </c>
      <c r="AY883" s="173">
        <v>2.0070064398823105E-2</v>
      </c>
      <c r="AZ883" s="172">
        <v>50041.52143458261</v>
      </c>
      <c r="BA883" s="173">
        <v>0.38183213824426576</v>
      </c>
      <c r="BB883" s="172">
        <v>-6735.3706731800194</v>
      </c>
      <c r="BC883" s="173">
        <v>-8.3137517697837851E-2</v>
      </c>
      <c r="BE883" s="169">
        <v>10808.105140886593</v>
      </c>
      <c r="BF883" s="169">
        <v>10427.741830850093</v>
      </c>
      <c r="BG883" s="169">
        <v>10808.105140886593</v>
      </c>
      <c r="BH883" s="169">
        <v>6347.2241998994623</v>
      </c>
      <c r="BI883" s="169">
        <v>5637.832422476391</v>
      </c>
      <c r="BJ883" s="169">
        <v>6347.2241998995323</v>
      </c>
      <c r="BK883" s="169">
        <v>6110.7602747000219</v>
      </c>
      <c r="BL883" s="169">
        <v>6347.2241998996024</v>
      </c>
      <c r="BM883" s="169">
        <v>6110.7602747000219</v>
      </c>
      <c r="BN883" s="169">
        <v>6347.2241998996024</v>
      </c>
      <c r="BO883" s="169">
        <v>6347.2241998996024</v>
      </c>
      <c r="BP883" s="169">
        <v>6110.7602787684018</v>
      </c>
      <c r="BQ883" s="174">
        <v>87750.186362765919</v>
      </c>
    </row>
    <row r="884" spans="11:69" x14ac:dyDescent="0.25">
      <c r="K884" s="165" t="s">
        <v>315</v>
      </c>
      <c r="N884" s="57" t="s">
        <v>1748</v>
      </c>
      <c r="V884" s="57" t="s">
        <v>406</v>
      </c>
      <c r="W884" s="57" t="s">
        <v>417</v>
      </c>
      <c r="X884" s="57">
        <v>152</v>
      </c>
      <c r="AB884" s="166" t="s">
        <v>411</v>
      </c>
      <c r="AC884" s="209">
        <v>4600115</v>
      </c>
      <c r="AD884" s="210" t="s">
        <v>1749</v>
      </c>
      <c r="AE884" s="169">
        <v>22637981.870000001</v>
      </c>
      <c r="AF884" s="38">
        <v>11169263.679999998</v>
      </c>
      <c r="AG884" s="38">
        <v>8744474.4300000016</v>
      </c>
      <c r="AH884" s="170">
        <v>9934088.581994988</v>
      </c>
      <c r="AI884" s="171">
        <v>3701766.2399999998</v>
      </c>
      <c r="AJ884" s="172">
        <v>11105298.719999999</v>
      </c>
      <c r="AK884" s="151">
        <v>8166269.8100000005</v>
      </c>
      <c r="AL884" s="172">
        <v>9799523.7719999999</v>
      </c>
      <c r="AM884" s="211">
        <v>8278591.9880035901</v>
      </c>
      <c r="AN884" s="171">
        <v>9821766.4039913975</v>
      </c>
      <c r="AO884" s="170">
        <v>10639477.765714301</v>
      </c>
      <c r="AP884" s="170">
        <v>10821636.892884802</v>
      </c>
      <c r="AQ884" s="170">
        <v>12095884.656078355</v>
      </c>
      <c r="AR884" s="172">
        <v>-990585.93607835658</v>
      </c>
      <c r="AS884" s="173">
        <v>-8.9199395806829465E-2</v>
      </c>
      <c r="AT884" s="172">
        <v>-2161796.0740833674</v>
      </c>
      <c r="AU884" s="173">
        <v>-0.21761393168986926</v>
      </c>
      <c r="AV884" s="172">
        <v>-3351410.2260783538</v>
      </c>
      <c r="AW884" s="173">
        <v>-0.383260338046223</v>
      </c>
      <c r="AX884" s="172">
        <v>283661.82711519673</v>
      </c>
      <c r="AY884" s="173">
        <v>2.5542926333385185E-2</v>
      </c>
      <c r="AZ884" s="172">
        <v>-887548.31088981405</v>
      </c>
      <c r="BA884" s="173">
        <v>-8.9343708138303557E-2</v>
      </c>
      <c r="BB884" s="172">
        <v>-1274247.7631935533</v>
      </c>
      <c r="BC884" s="173">
        <v>-0.11775000176095059</v>
      </c>
      <c r="BE884" s="169">
        <v>1027613.2475757651</v>
      </c>
      <c r="BF884" s="169">
        <v>993977.28155371512</v>
      </c>
      <c r="BG884" s="169">
        <v>1027568.1421332051</v>
      </c>
      <c r="BH884" s="169">
        <v>1027568.1421332051</v>
      </c>
      <c r="BI884" s="169">
        <v>926840.66577863821</v>
      </c>
      <c r="BJ884" s="169">
        <v>1027568.1421332051</v>
      </c>
      <c r="BK884" s="169">
        <v>994012.82744024508</v>
      </c>
      <c r="BL884" s="169">
        <v>1027568.1421332151</v>
      </c>
      <c r="BM884" s="169">
        <v>993999.83427500515</v>
      </c>
      <c r="BN884" s="169">
        <v>1027590.6948544952</v>
      </c>
      <c r="BO884" s="169">
        <v>1027568.1421332151</v>
      </c>
      <c r="BP884" s="169">
        <v>994009.39393444522</v>
      </c>
      <c r="BQ884" s="174">
        <v>12095884.656078355</v>
      </c>
    </row>
    <row r="885" spans="11:69" x14ac:dyDescent="0.25">
      <c r="K885" s="165" t="s">
        <v>315</v>
      </c>
      <c r="N885" s="57" t="s">
        <v>1750</v>
      </c>
      <c r="V885" s="57" t="s">
        <v>406</v>
      </c>
      <c r="W885" s="57" t="s">
        <v>417</v>
      </c>
      <c r="X885" s="57">
        <v>152</v>
      </c>
      <c r="AB885" s="166" t="s">
        <v>411</v>
      </c>
      <c r="AC885" s="209">
        <v>4600120</v>
      </c>
      <c r="AD885" s="210" t="s">
        <v>1751</v>
      </c>
      <c r="AE885" s="169">
        <v>4028333.5899999994</v>
      </c>
      <c r="AF885" s="38">
        <v>4171596.4099999997</v>
      </c>
      <c r="AG885" s="38">
        <v>3319408.6299999994</v>
      </c>
      <c r="AH885" s="170">
        <v>4477510.3025657451</v>
      </c>
      <c r="AI885" s="171">
        <v>1236867.3799999999</v>
      </c>
      <c r="AJ885" s="172">
        <v>3710602.1399999997</v>
      </c>
      <c r="AK885" s="151">
        <v>4286781.0299999993</v>
      </c>
      <c r="AL885" s="172">
        <v>5144137.2359999996</v>
      </c>
      <c r="AM885" s="211">
        <v>3731338.4112879555</v>
      </c>
      <c r="AN885" s="171">
        <v>5032952.9212777894</v>
      </c>
      <c r="AO885" s="170">
        <v>4285912.5085714301</v>
      </c>
      <c r="AP885" s="170">
        <v>3586569.12085693</v>
      </c>
      <c r="AQ885" s="170">
        <v>3918477.9997358457</v>
      </c>
      <c r="AR885" s="172">
        <v>-207875.85973584605</v>
      </c>
      <c r="AS885" s="173">
        <v>-5.6022136540848887E-2</v>
      </c>
      <c r="AT885" s="172">
        <v>559032.30282989936</v>
      </c>
      <c r="AU885" s="173">
        <v>0.1248533816906144</v>
      </c>
      <c r="AV885" s="172">
        <v>-599069.3697358463</v>
      </c>
      <c r="AW885" s="173">
        <v>-0.18047472803486878</v>
      </c>
      <c r="AX885" s="172">
        <v>124033.01914306963</v>
      </c>
      <c r="AY885" s="173">
        <v>3.3426655422310957E-2</v>
      </c>
      <c r="AZ885" s="172">
        <v>890941.18170881504</v>
      </c>
      <c r="BA885" s="173">
        <v>0.19898138061196186</v>
      </c>
      <c r="BB885" s="172">
        <v>-331908.87887891568</v>
      </c>
      <c r="BC885" s="173">
        <v>-9.2542167094667213E-2</v>
      </c>
      <c r="BE885" s="169">
        <v>332882.56083240977</v>
      </c>
      <c r="BF885" s="169">
        <v>322009.31364894775</v>
      </c>
      <c r="BG885" s="169">
        <v>332882.56083240977</v>
      </c>
      <c r="BH885" s="169">
        <v>332882.56083240977</v>
      </c>
      <c r="BI885" s="169">
        <v>300262.81923639477</v>
      </c>
      <c r="BJ885" s="169">
        <v>332882.56083240977</v>
      </c>
      <c r="BK885" s="169">
        <v>322009.31364894775</v>
      </c>
      <c r="BL885" s="169">
        <v>332882.56083240977</v>
      </c>
      <c r="BM885" s="169">
        <v>322009.31364894775</v>
      </c>
      <c r="BN885" s="169">
        <v>332882.56083240977</v>
      </c>
      <c r="BO885" s="169">
        <v>332882.56083240977</v>
      </c>
      <c r="BP885" s="169">
        <v>322009.31372573879</v>
      </c>
      <c r="BQ885" s="174">
        <v>3918477.9997358453</v>
      </c>
    </row>
    <row r="886" spans="11:69" x14ac:dyDescent="0.25">
      <c r="K886" s="165" t="s">
        <v>315</v>
      </c>
      <c r="N886" s="57" t="s">
        <v>1752</v>
      </c>
      <c r="V886" s="57" t="s">
        <v>406</v>
      </c>
      <c r="W886" s="57" t="s">
        <v>417</v>
      </c>
      <c r="X886" s="57">
        <v>152</v>
      </c>
      <c r="AB886" s="166" t="s">
        <v>411</v>
      </c>
      <c r="AC886" s="209">
        <v>4600125</v>
      </c>
      <c r="AD886" s="210" t="s">
        <v>1753</v>
      </c>
      <c r="AE886" s="169">
        <v>0</v>
      </c>
      <c r="AF886" s="38">
        <v>144792</v>
      </c>
      <c r="AG886" s="38">
        <v>219464.25</v>
      </c>
      <c r="AH886" s="170">
        <v>464435.01265652629</v>
      </c>
      <c r="AI886" s="171">
        <v>-187188.69</v>
      </c>
      <c r="AJ886" s="172">
        <v>-561566.07000000007</v>
      </c>
      <c r="AK886" s="151">
        <v>-124922.48000000001</v>
      </c>
      <c r="AL886" s="172">
        <v>-149906.97600000002</v>
      </c>
      <c r="AM886" s="211">
        <v>387029.17721642542</v>
      </c>
      <c r="AN886" s="171">
        <v>-47516.644559899141</v>
      </c>
      <c r="AO886" s="170">
        <v>-87354.1371428571</v>
      </c>
      <c r="AP886" s="170">
        <v>0</v>
      </c>
      <c r="AQ886" s="170">
        <v>-9999.5001672493909</v>
      </c>
      <c r="AR886" s="172">
        <v>-551566.56983275071</v>
      </c>
      <c r="AS886" s="173">
        <v>-0.98219354640274237</v>
      </c>
      <c r="AT886" s="172">
        <v>474434.5128237757</v>
      </c>
      <c r="AU886" s="173">
        <v>1.0215304615172167</v>
      </c>
      <c r="AV886" s="172">
        <v>229463.75016724938</v>
      </c>
      <c r="AW886" s="173">
        <v>1.0455632303085782</v>
      </c>
      <c r="AX886" s="172">
        <v>-561566.07000000007</v>
      </c>
      <c r="AY886" s="173">
        <v>-1</v>
      </c>
      <c r="AZ886" s="172">
        <v>464435.01265652629</v>
      </c>
      <c r="BA886" s="173">
        <v>1</v>
      </c>
      <c r="BB886" s="172">
        <v>9999.5001672493909</v>
      </c>
      <c r="BC886" s="173">
        <v>0</v>
      </c>
      <c r="BE886" s="169">
        <v>-833.29168060411598</v>
      </c>
      <c r="BF886" s="169">
        <v>-833.29168060411598</v>
      </c>
      <c r="BG886" s="169">
        <v>-833.29168060411598</v>
      </c>
      <c r="BH886" s="169">
        <v>-833.29168060411598</v>
      </c>
      <c r="BI886" s="169">
        <v>-833.29168060411598</v>
      </c>
      <c r="BJ886" s="169">
        <v>-833.29168060411598</v>
      </c>
      <c r="BK886" s="169">
        <v>-833.29168060411598</v>
      </c>
      <c r="BL886" s="169">
        <v>-833.29168060411598</v>
      </c>
      <c r="BM886" s="169">
        <v>-833.29168060411598</v>
      </c>
      <c r="BN886" s="169">
        <v>-833.29168060411598</v>
      </c>
      <c r="BO886" s="169">
        <v>-833.29168060411598</v>
      </c>
      <c r="BP886" s="169">
        <v>-833.29168060411598</v>
      </c>
      <c r="BQ886" s="174">
        <v>-9999.5001672493909</v>
      </c>
    </row>
    <row r="887" spans="11:69" x14ac:dyDescent="0.25">
      <c r="K887" s="165" t="s">
        <v>315</v>
      </c>
      <c r="N887" s="57" t="s">
        <v>1754</v>
      </c>
      <c r="V887" s="57" t="s">
        <v>406</v>
      </c>
      <c r="W887" s="57" t="s">
        <v>417</v>
      </c>
      <c r="X887" s="57">
        <v>152</v>
      </c>
      <c r="AB887" s="166" t="s">
        <v>411</v>
      </c>
      <c r="AC887" s="209">
        <v>4600130</v>
      </c>
      <c r="AD887" s="210" t="s">
        <v>1755</v>
      </c>
      <c r="AE887" s="169">
        <v>1292542.21</v>
      </c>
      <c r="AF887" s="38">
        <v>999788.34</v>
      </c>
      <c r="AG887" s="38">
        <v>1916156.87</v>
      </c>
      <c r="AH887" s="170">
        <v>2193236.9151014127</v>
      </c>
      <c r="AI887" s="171">
        <v>693539.62</v>
      </c>
      <c r="AJ887" s="172">
        <v>2080618.8599999999</v>
      </c>
      <c r="AK887" s="151">
        <v>1331751.7199999997</v>
      </c>
      <c r="AL887" s="172">
        <v>1598102.0639999995</v>
      </c>
      <c r="AM887" s="211">
        <v>1827705.2516274692</v>
      </c>
      <c r="AN887" s="171">
        <v>1697283.3834739432</v>
      </c>
      <c r="AO887" s="170">
        <v>1431577.32</v>
      </c>
      <c r="AP887" s="170">
        <v>2031637.6912912701</v>
      </c>
      <c r="AQ887" s="170">
        <v>2272963.9662446417</v>
      </c>
      <c r="AR887" s="172">
        <v>-192345.10624464182</v>
      </c>
      <c r="AS887" s="173">
        <v>-9.2446103388989675E-2</v>
      </c>
      <c r="AT887" s="172">
        <v>-79727.051143229008</v>
      </c>
      <c r="AU887" s="173">
        <v>-3.6351317358500015E-2</v>
      </c>
      <c r="AV887" s="172">
        <v>-356807.09624464158</v>
      </c>
      <c r="AW887" s="173">
        <v>-0.18620975235949316</v>
      </c>
      <c r="AX887" s="172">
        <v>48981.168708729791</v>
      </c>
      <c r="AY887" s="173">
        <v>2.3541634486928469E-2</v>
      </c>
      <c r="AZ887" s="172">
        <v>161599.2238101426</v>
      </c>
      <c r="BA887" s="173">
        <v>7.3680696644060656E-2</v>
      </c>
      <c r="BB887" s="172">
        <v>-241326.27495337161</v>
      </c>
      <c r="BC887" s="173">
        <v>-0.1187841099758241</v>
      </c>
      <c r="BE887" s="169">
        <v>193094.10762371664</v>
      </c>
      <c r="BF887" s="169">
        <v>186784.77544342863</v>
      </c>
      <c r="BG887" s="169">
        <v>193094.10762371664</v>
      </c>
      <c r="BH887" s="169">
        <v>193094.10762371664</v>
      </c>
      <c r="BI887" s="169">
        <v>174166.11107055866</v>
      </c>
      <c r="BJ887" s="169">
        <v>193094.10762371664</v>
      </c>
      <c r="BK887" s="169">
        <v>186746.19251630662</v>
      </c>
      <c r="BL887" s="169">
        <v>193094.10762371664</v>
      </c>
      <c r="BM887" s="169">
        <v>186784.77544342863</v>
      </c>
      <c r="BN887" s="169">
        <v>193094.10762371664</v>
      </c>
      <c r="BO887" s="169">
        <v>193094.10762371664</v>
      </c>
      <c r="BP887" s="169">
        <v>186823.35840490265</v>
      </c>
      <c r="BQ887" s="174">
        <v>2272963.9662446412</v>
      </c>
    </row>
    <row r="888" spans="11:69" x14ac:dyDescent="0.25">
      <c r="K888" s="165" t="s">
        <v>315</v>
      </c>
      <c r="N888" s="57" t="s">
        <v>1756</v>
      </c>
      <c r="V888" s="57" t="s">
        <v>406</v>
      </c>
      <c r="W888" s="57" t="s">
        <v>417</v>
      </c>
      <c r="X888" s="57">
        <v>152</v>
      </c>
      <c r="AB888" s="166" t="s">
        <v>411</v>
      </c>
      <c r="AC888" s="209">
        <v>4600131</v>
      </c>
      <c r="AD888" s="210" t="s">
        <v>1757</v>
      </c>
      <c r="AE888" s="169">
        <v>0</v>
      </c>
      <c r="AF888" s="38">
        <v>5858280.0700000003</v>
      </c>
      <c r="AG888" s="38">
        <v>8788265.7499999981</v>
      </c>
      <c r="AH888" s="170">
        <v>9074013.0559786707</v>
      </c>
      <c r="AI888" s="171">
        <v>4527629.4800000004</v>
      </c>
      <c r="AJ888" s="172">
        <v>13582888.440000001</v>
      </c>
      <c r="AK888" s="151">
        <v>10521890.610000001</v>
      </c>
      <c r="AL888" s="172">
        <v>12626268.732000003</v>
      </c>
      <c r="AM888" s="211">
        <v>7561819.9137063092</v>
      </c>
      <c r="AN888" s="171">
        <v>12034083.752272364</v>
      </c>
      <c r="AO888" s="170">
        <v>13690895.880000001</v>
      </c>
      <c r="AP888" s="170">
        <v>13303199.387057001</v>
      </c>
      <c r="AQ888" s="170">
        <v>14663971.770257464</v>
      </c>
      <c r="AR888" s="172">
        <v>-1081083.3302574623</v>
      </c>
      <c r="AS888" s="173">
        <v>-7.959156368197795E-2</v>
      </c>
      <c r="AT888" s="172">
        <v>-5589958.714278793</v>
      </c>
      <c r="AU888" s="173">
        <v>-0.61604040900025925</v>
      </c>
      <c r="AV888" s="172">
        <v>-5875706.0202574655</v>
      </c>
      <c r="AW888" s="173">
        <v>-0.66858538275967205</v>
      </c>
      <c r="AX888" s="172">
        <v>279689.05294300057</v>
      </c>
      <c r="AY888" s="173">
        <v>2.0591279548416917E-2</v>
      </c>
      <c r="AZ888" s="172">
        <v>-4229186.3310783301</v>
      </c>
      <c r="BA888" s="173">
        <v>-0.46607672977633757</v>
      </c>
      <c r="BB888" s="172">
        <v>-1360772.3832004629</v>
      </c>
      <c r="BC888" s="173">
        <v>-0.10228910682376081</v>
      </c>
      <c r="BE888" s="169">
        <v>1245663.2712057328</v>
      </c>
      <c r="BF888" s="169">
        <v>1205093.6305923329</v>
      </c>
      <c r="BG888" s="169">
        <v>1245663.2712057328</v>
      </c>
      <c r="BH888" s="169">
        <v>1245663.2712057328</v>
      </c>
      <c r="BI888" s="169">
        <v>1123954.3492770628</v>
      </c>
      <c r="BJ888" s="169">
        <v>1245663.2712057328</v>
      </c>
      <c r="BK888" s="169">
        <v>1205084.527991653</v>
      </c>
      <c r="BL888" s="169">
        <v>1245663.2712057428</v>
      </c>
      <c r="BM888" s="169">
        <v>1205093.6305923329</v>
      </c>
      <c r="BN888" s="169">
        <v>1245663.2712057428</v>
      </c>
      <c r="BO888" s="169">
        <v>1245663.2712057428</v>
      </c>
      <c r="BP888" s="169">
        <v>1205102.7333639229</v>
      </c>
      <c r="BQ888" s="174">
        <v>14663971.770257462</v>
      </c>
    </row>
    <row r="889" spans="11:69" x14ac:dyDescent="0.25">
      <c r="K889" s="165" t="s">
        <v>315</v>
      </c>
      <c r="N889" s="57" t="s">
        <v>1758</v>
      </c>
      <c r="V889" s="57" t="s">
        <v>406</v>
      </c>
      <c r="W889" s="57" t="s">
        <v>417</v>
      </c>
      <c r="X889" s="57">
        <v>152</v>
      </c>
      <c r="AB889" s="166" t="s">
        <v>411</v>
      </c>
      <c r="AC889" s="209">
        <v>4600135</v>
      </c>
      <c r="AD889" s="210" t="s">
        <v>1759</v>
      </c>
      <c r="AE889" s="169">
        <v>42348.29</v>
      </c>
      <c r="AF889" s="38">
        <v>32196.199999999993</v>
      </c>
      <c r="AG889" s="38">
        <v>41219.599999999999</v>
      </c>
      <c r="AH889" s="170">
        <v>50916.789418888467</v>
      </c>
      <c r="AI889" s="171">
        <v>4226.1000000000004</v>
      </c>
      <c r="AJ889" s="172">
        <v>12678.300000000001</v>
      </c>
      <c r="AK889" s="151">
        <v>36753.599999999999</v>
      </c>
      <c r="AL889" s="172">
        <v>44104.319999999992</v>
      </c>
      <c r="AM889" s="211">
        <v>42431.947226797565</v>
      </c>
      <c r="AN889" s="171">
        <v>45238.442192090901</v>
      </c>
      <c r="AO889" s="170">
        <v>104340.24</v>
      </c>
      <c r="AP889" s="170">
        <v>12376.016431214399</v>
      </c>
      <c r="AQ889" s="170">
        <v>14425.813393919414</v>
      </c>
      <c r="AR889" s="172">
        <v>-1747.5133939194129</v>
      </c>
      <c r="AS889" s="173">
        <v>-0.1378349931709624</v>
      </c>
      <c r="AT889" s="172">
        <v>36490.976024969052</v>
      </c>
      <c r="AU889" s="173">
        <v>0.7166786523942158</v>
      </c>
      <c r="AV889" s="172">
        <v>26793.786606080583</v>
      </c>
      <c r="AW889" s="173">
        <v>0.65002539098100376</v>
      </c>
      <c r="AX889" s="172">
        <v>302.28356878560226</v>
      </c>
      <c r="AY889" s="173">
        <v>2.3842594731596684E-2</v>
      </c>
      <c r="AZ889" s="172">
        <v>38540.77298767407</v>
      </c>
      <c r="BA889" s="173">
        <v>0.75693643349352069</v>
      </c>
      <c r="BB889" s="172">
        <v>-2049.7969627050152</v>
      </c>
      <c r="BC889" s="173">
        <v>-0.16562655472362511</v>
      </c>
      <c r="BE889" s="169">
        <v>1225.7535493848611</v>
      </c>
      <c r="BF889" s="169">
        <v>1185.2922352941512</v>
      </c>
      <c r="BG889" s="169">
        <v>1225.7535493848611</v>
      </c>
      <c r="BH889" s="169">
        <v>1225.7535493848611</v>
      </c>
      <c r="BI889" s="169">
        <v>1104.3696070915412</v>
      </c>
      <c r="BJ889" s="169">
        <v>1225.7535493848611</v>
      </c>
      <c r="BK889" s="169">
        <v>1185.2922352941614</v>
      </c>
      <c r="BL889" s="169">
        <v>1225.7535493848611</v>
      </c>
      <c r="BM889" s="169">
        <v>1185.2922352941614</v>
      </c>
      <c r="BN889" s="169">
        <v>1225.7535493848611</v>
      </c>
      <c r="BO889" s="169">
        <v>1225.7535493848611</v>
      </c>
      <c r="BP889" s="169">
        <v>1185.2922352513713</v>
      </c>
      <c r="BQ889" s="174">
        <v>14425.813393919412</v>
      </c>
    </row>
    <row r="890" spans="11:69" x14ac:dyDescent="0.25">
      <c r="K890" s="165" t="s">
        <v>315</v>
      </c>
      <c r="N890" s="57" t="s">
        <v>1760</v>
      </c>
      <c r="V890" s="57" t="s">
        <v>406</v>
      </c>
      <c r="W890" s="57" t="s">
        <v>417</v>
      </c>
      <c r="X890" s="57">
        <v>152</v>
      </c>
      <c r="AB890" s="166" t="s">
        <v>411</v>
      </c>
      <c r="AC890" s="209">
        <v>4600140</v>
      </c>
      <c r="AD890" s="210" t="s">
        <v>1761</v>
      </c>
      <c r="AE890" s="169">
        <v>867226.55</v>
      </c>
      <c r="AF890" s="38">
        <v>426791.55</v>
      </c>
      <c r="AG890" s="38">
        <v>332881.27000000014</v>
      </c>
      <c r="AH890" s="170">
        <v>564324.43495090224</v>
      </c>
      <c r="AI890" s="171">
        <v>374662.95999999996</v>
      </c>
      <c r="AJ890" s="172">
        <v>1123988.8799999999</v>
      </c>
      <c r="AK890" s="151">
        <v>624219.64</v>
      </c>
      <c r="AL890" s="172">
        <v>749063.56799999997</v>
      </c>
      <c r="AM890" s="211">
        <v>470284.19710125664</v>
      </c>
      <c r="AN890" s="171">
        <v>718259.87784964568</v>
      </c>
      <c r="AO890" s="170">
        <v>996220.38857142895</v>
      </c>
      <c r="AP890" s="170">
        <v>1112387.2833946999</v>
      </c>
      <c r="AQ890" s="170">
        <v>1196120.6415925582</v>
      </c>
      <c r="AR890" s="172">
        <v>-72131.761592558352</v>
      </c>
      <c r="AS890" s="173">
        <v>-6.417480001453249E-2</v>
      </c>
      <c r="AT890" s="172">
        <v>-631796.206641656</v>
      </c>
      <c r="AU890" s="173">
        <v>-1.119562024098113</v>
      </c>
      <c r="AV890" s="172">
        <v>-863239.37159255811</v>
      </c>
      <c r="AW890" s="173">
        <v>-2.5932350341987034</v>
      </c>
      <c r="AX890" s="172">
        <v>11601.596605299972</v>
      </c>
      <c r="AY890" s="173">
        <v>1.0321807280958129E-2</v>
      </c>
      <c r="AZ890" s="172">
        <v>-548062.84844379767</v>
      </c>
      <c r="BA890" s="173">
        <v>-0.97118397591888894</v>
      </c>
      <c r="BB890" s="172">
        <v>-83733.358197858324</v>
      </c>
      <c r="BC890" s="173">
        <v>-7.5273566542694695E-2</v>
      </c>
      <c r="BE890" s="169">
        <v>101695.41840086583</v>
      </c>
      <c r="BF890" s="169">
        <v>98406.210095831833</v>
      </c>
      <c r="BG890" s="169">
        <v>101695.41840086583</v>
      </c>
      <c r="BH890" s="169">
        <v>101559.16362508884</v>
      </c>
      <c r="BI890" s="169">
        <v>91704.724637057021</v>
      </c>
      <c r="BJ890" s="169">
        <v>101559.16362508884</v>
      </c>
      <c r="BK890" s="169">
        <v>98274.350635393217</v>
      </c>
      <c r="BL890" s="169">
        <v>101559.16362508884</v>
      </c>
      <c r="BM890" s="169">
        <v>98274.350635393217</v>
      </c>
      <c r="BN890" s="169">
        <v>101559.16362508884</v>
      </c>
      <c r="BO890" s="169">
        <v>101559.16362508884</v>
      </c>
      <c r="BP890" s="169">
        <v>98274.350661707213</v>
      </c>
      <c r="BQ890" s="174">
        <v>1196120.6415925582</v>
      </c>
    </row>
    <row r="891" spans="11:69" x14ac:dyDescent="0.25">
      <c r="K891" s="165" t="s">
        <v>315</v>
      </c>
      <c r="N891" s="57" t="s">
        <v>1762</v>
      </c>
      <c r="V891" s="57" t="s">
        <v>406</v>
      </c>
      <c r="W891" s="57" t="s">
        <v>417</v>
      </c>
      <c r="X891" s="57">
        <v>152</v>
      </c>
      <c r="AB891" s="166" t="s">
        <v>411</v>
      </c>
      <c r="AC891" s="209">
        <v>4600147</v>
      </c>
      <c r="AD891" s="210" t="s">
        <v>1763</v>
      </c>
      <c r="AE891" s="169">
        <v>0</v>
      </c>
      <c r="AF891" s="38">
        <v>176545.31</v>
      </c>
      <c r="AG891" s="38">
        <v>91439.51999999999</v>
      </c>
      <c r="AH891" s="170">
        <v>195481.31648083101</v>
      </c>
      <c r="AI891" s="171">
        <v>-143754.19</v>
      </c>
      <c r="AJ891" s="172">
        <v>-431262.57</v>
      </c>
      <c r="AK891" s="151">
        <v>-206472.59</v>
      </c>
      <c r="AL891" s="172">
        <v>-247767.10799999998</v>
      </c>
      <c r="AM891" s="211">
        <v>162980.99361146722</v>
      </c>
      <c r="AN891" s="171">
        <v>-173972.2671306362</v>
      </c>
      <c r="AO891" s="170">
        <v>-353953.2</v>
      </c>
      <c r="AP891" s="170">
        <v>-422056.60934019502</v>
      </c>
      <c r="AQ891" s="170">
        <v>-436477.88034154626</v>
      </c>
      <c r="AR891" s="172">
        <v>5215.3103415462538</v>
      </c>
      <c r="AS891" s="173">
        <v>1.2093120767578448E-2</v>
      </c>
      <c r="AT891" s="172">
        <v>631959.19682237727</v>
      </c>
      <c r="AU891" s="173">
        <v>3.2328368163222776</v>
      </c>
      <c r="AV891" s="172">
        <v>527917.40034154628</v>
      </c>
      <c r="AW891" s="173">
        <v>5.7734052009628476</v>
      </c>
      <c r="AX891" s="172">
        <v>-9205.9606598049868</v>
      </c>
      <c r="AY891" s="173">
        <v>-2.1346532948141053E-2</v>
      </c>
      <c r="AZ891" s="172">
        <v>617537.92582102609</v>
      </c>
      <c r="BA891" s="173">
        <v>3.1590636739014499</v>
      </c>
      <c r="BB891" s="172">
        <v>14421.271001351241</v>
      </c>
      <c r="BC891" s="173">
        <v>3.4169044346672228E-2</v>
      </c>
      <c r="BE891" s="169">
        <v>-37070.724080961802</v>
      </c>
      <c r="BF891" s="169">
        <v>-35874.894274795697</v>
      </c>
      <c r="BG891" s="169">
        <v>-37070.724080961802</v>
      </c>
      <c r="BH891" s="169">
        <v>-37070.724080961802</v>
      </c>
      <c r="BI891" s="169">
        <v>-33483.2346529836</v>
      </c>
      <c r="BJ891" s="169">
        <v>-37070.724080961802</v>
      </c>
      <c r="BK891" s="169">
        <v>-35874.894274795697</v>
      </c>
      <c r="BL891" s="169">
        <v>-37070.724080961802</v>
      </c>
      <c r="BM891" s="169">
        <v>-35874.894274795697</v>
      </c>
      <c r="BN891" s="169">
        <v>-37070.724080961802</v>
      </c>
      <c r="BO891" s="169">
        <v>-37070.724080961802</v>
      </c>
      <c r="BP891" s="169">
        <v>-35874.894297443003</v>
      </c>
      <c r="BQ891" s="174">
        <v>-436477.88034154626</v>
      </c>
    </row>
    <row r="892" spans="11:69" x14ac:dyDescent="0.25">
      <c r="K892" s="165" t="s">
        <v>315</v>
      </c>
      <c r="N892" s="57" t="s">
        <v>1764</v>
      </c>
      <c r="V892" s="57" t="s">
        <v>406</v>
      </c>
      <c r="W892" s="57" t="s">
        <v>417</v>
      </c>
      <c r="X892" s="57">
        <v>152</v>
      </c>
      <c r="AB892" s="166" t="s">
        <v>411</v>
      </c>
      <c r="AC892" s="209">
        <v>4600150</v>
      </c>
      <c r="AD892" s="210" t="s">
        <v>1765</v>
      </c>
      <c r="AE892" s="169">
        <v>389708.03</v>
      </c>
      <c r="AF892" s="38">
        <v>584846.57999999996</v>
      </c>
      <c r="AG892" s="38">
        <v>561367.18999999994</v>
      </c>
      <c r="AH892" s="170">
        <v>891672.68444664939</v>
      </c>
      <c r="AI892" s="171">
        <v>239426.67000000004</v>
      </c>
      <c r="AJ892" s="172">
        <v>718280.01000000013</v>
      </c>
      <c r="AK892" s="151">
        <v>374751.09000000008</v>
      </c>
      <c r="AL892" s="172">
        <v>449701.30800000014</v>
      </c>
      <c r="AM892" s="211">
        <v>743062.8161107807</v>
      </c>
      <c r="AN892" s="171">
        <v>523360.95833586878</v>
      </c>
      <c r="AO892" s="170">
        <v>637916.21142857114</v>
      </c>
      <c r="AP892" s="170">
        <v>663973.81441522494</v>
      </c>
      <c r="AQ892" s="170">
        <v>714909.96447710798</v>
      </c>
      <c r="AR892" s="172">
        <v>3370.0455228921492</v>
      </c>
      <c r="AS892" s="173">
        <v>4.6918269699474839E-3</v>
      </c>
      <c r="AT892" s="172">
        <v>176762.71996954142</v>
      </c>
      <c r="AU892" s="173">
        <v>0.19823722656619913</v>
      </c>
      <c r="AV892" s="172">
        <v>-153542.77447710803</v>
      </c>
      <c r="AW892" s="173">
        <v>-0.27351576154122587</v>
      </c>
      <c r="AX892" s="172">
        <v>54306.195584775181</v>
      </c>
      <c r="AY892" s="173">
        <v>7.5605884653222044E-2</v>
      </c>
      <c r="AZ892" s="172">
        <v>227698.87003142445</v>
      </c>
      <c r="BA892" s="173">
        <v>0.25536149531453783</v>
      </c>
      <c r="BB892" s="172">
        <v>-50936.150061883032</v>
      </c>
      <c r="BC892" s="173">
        <v>-7.6714094676675643E-2</v>
      </c>
      <c r="BE892" s="169">
        <v>60721.938126410241</v>
      </c>
      <c r="BF892" s="169">
        <v>58757.181977099441</v>
      </c>
      <c r="BG892" s="169">
        <v>60721.938126410241</v>
      </c>
      <c r="BH892" s="169">
        <v>60721.938126410241</v>
      </c>
      <c r="BI892" s="169">
        <v>54827.669674228353</v>
      </c>
      <c r="BJ892" s="169">
        <v>60721.938126410241</v>
      </c>
      <c r="BK892" s="169">
        <v>58757.181977099441</v>
      </c>
      <c r="BL892" s="169">
        <v>60721.938126410241</v>
      </c>
      <c r="BM892" s="169">
        <v>58757.181977099441</v>
      </c>
      <c r="BN892" s="169">
        <v>60721.938126410241</v>
      </c>
      <c r="BO892" s="169">
        <v>60721.938126410241</v>
      </c>
      <c r="BP892" s="169">
        <v>58757.181986709547</v>
      </c>
      <c r="BQ892" s="174">
        <v>714909.96447710798</v>
      </c>
    </row>
    <row r="893" spans="11:69" x14ac:dyDescent="0.25">
      <c r="K893" s="165" t="s">
        <v>315</v>
      </c>
      <c r="N893" s="57" t="s">
        <v>1766</v>
      </c>
      <c r="V893" s="57" t="s">
        <v>406</v>
      </c>
      <c r="W893" s="57" t="s">
        <v>417</v>
      </c>
      <c r="X893" s="57">
        <v>152</v>
      </c>
      <c r="AB893" s="166" t="s">
        <v>411</v>
      </c>
      <c r="AC893" s="209">
        <v>4600155</v>
      </c>
      <c r="AD893" s="210" t="s">
        <v>1767</v>
      </c>
      <c r="AE893" s="169">
        <v>7999796.7399999993</v>
      </c>
      <c r="AF893" s="38">
        <v>9665696.3100000005</v>
      </c>
      <c r="AG893" s="38">
        <v>14410244.02</v>
      </c>
      <c r="AH893" s="170">
        <v>12253862.162968779</v>
      </c>
      <c r="AI893" s="171">
        <v>3741127.36</v>
      </c>
      <c r="AJ893" s="172">
        <v>11223382.08</v>
      </c>
      <c r="AK893" s="151">
        <v>10151132.460000001</v>
      </c>
      <c r="AL893" s="172">
        <v>12181358.952</v>
      </c>
      <c r="AM893" s="211">
        <v>10211699.00366886</v>
      </c>
      <c r="AN893" s="171">
        <v>12193295.61929992</v>
      </c>
      <c r="AO893" s="170">
        <v>11298377.0228571</v>
      </c>
      <c r="AP893" s="170">
        <v>10770464.849411899</v>
      </c>
      <c r="AQ893" s="170">
        <v>11301687.25154493</v>
      </c>
      <c r="AR893" s="172">
        <v>-78305.171544929966</v>
      </c>
      <c r="AS893" s="173">
        <v>-6.9769674583626011E-3</v>
      </c>
      <c r="AT893" s="172">
        <v>952174.91142384894</v>
      </c>
      <c r="AU893" s="173">
        <v>7.7704065768042133E-2</v>
      </c>
      <c r="AV893" s="172">
        <v>3108556.7684550695</v>
      </c>
      <c r="AW893" s="173">
        <v>0.21571853773889593</v>
      </c>
      <c r="AX893" s="172">
        <v>452917.23058810085</v>
      </c>
      <c r="AY893" s="173">
        <v>4.0354790326099357E-2</v>
      </c>
      <c r="AZ893" s="172">
        <v>1483397.3135568798</v>
      </c>
      <c r="BA893" s="173">
        <v>0.12105549204231401</v>
      </c>
      <c r="BB893" s="172">
        <v>-531222.40213303082</v>
      </c>
      <c r="BC893" s="173">
        <v>-4.9322142503629936E-2</v>
      </c>
      <c r="BE893" s="169">
        <v>959961.335847624</v>
      </c>
      <c r="BF893" s="169">
        <v>928840.08175133495</v>
      </c>
      <c r="BG893" s="169">
        <v>959961.335847624</v>
      </c>
      <c r="BH893" s="169">
        <v>959961.335847624</v>
      </c>
      <c r="BI893" s="169">
        <v>866597.57347443106</v>
      </c>
      <c r="BJ893" s="169">
        <v>959961.335847624</v>
      </c>
      <c r="BK893" s="169">
        <v>928840.08175133495</v>
      </c>
      <c r="BL893" s="169">
        <v>959961.335847624</v>
      </c>
      <c r="BM893" s="169">
        <v>928840.08175133495</v>
      </c>
      <c r="BN893" s="169">
        <v>959961.335847624</v>
      </c>
      <c r="BO893" s="169">
        <v>959961.335847624</v>
      </c>
      <c r="BP893" s="169">
        <v>928840.08188312699</v>
      </c>
      <c r="BQ893" s="174">
        <v>11301687.25154493</v>
      </c>
    </row>
    <row r="894" spans="11:69" x14ac:dyDescent="0.25">
      <c r="K894" s="165" t="s">
        <v>315</v>
      </c>
      <c r="N894" s="57" t="s">
        <v>1768</v>
      </c>
      <c r="V894" s="57" t="s">
        <v>406</v>
      </c>
      <c r="W894" s="57" t="s">
        <v>417</v>
      </c>
      <c r="X894" s="57">
        <v>152</v>
      </c>
      <c r="AB894" s="166" t="s">
        <v>411</v>
      </c>
      <c r="AC894" s="209">
        <v>4600160</v>
      </c>
      <c r="AD894" s="210" t="s">
        <v>1769</v>
      </c>
      <c r="AE894" s="169">
        <v>0</v>
      </c>
      <c r="AF894" s="38">
        <v>358506.45000000007</v>
      </c>
      <c r="AG894" s="38">
        <v>272108.82</v>
      </c>
      <c r="AH894" s="170">
        <v>525334.49698015023</v>
      </c>
      <c r="AI894" s="171">
        <v>130681.93</v>
      </c>
      <c r="AJ894" s="172">
        <v>392045.79</v>
      </c>
      <c r="AK894" s="151">
        <v>469424.52</v>
      </c>
      <c r="AL894" s="172">
        <v>563309.42400000012</v>
      </c>
      <c r="AM894" s="211">
        <v>437793.8857185329</v>
      </c>
      <c r="AN894" s="171">
        <v>556965.13126161741</v>
      </c>
      <c r="AO894" s="170">
        <v>604145.19428571395</v>
      </c>
      <c r="AP894" s="170">
        <v>386094.707281259</v>
      </c>
      <c r="AQ894" s="170">
        <v>417335.61300065607</v>
      </c>
      <c r="AR894" s="172">
        <v>-25289.823000656092</v>
      </c>
      <c r="AS894" s="173">
        <v>-6.4507319414541076E-2</v>
      </c>
      <c r="AT894" s="172">
        <v>107998.88397949416</v>
      </c>
      <c r="AU894" s="173">
        <v>0.2055811765652521</v>
      </c>
      <c r="AV894" s="172">
        <v>-145226.79300065606</v>
      </c>
      <c r="AW894" s="173">
        <v>-0.53370851044319723</v>
      </c>
      <c r="AX894" s="172">
        <v>5951.0827187409741</v>
      </c>
      <c r="AY894" s="173">
        <v>1.5179560323147391E-2</v>
      </c>
      <c r="AZ894" s="172">
        <v>139239.78969889123</v>
      </c>
      <c r="BA894" s="173">
        <v>0.26504977399980723</v>
      </c>
      <c r="BB894" s="172">
        <v>-31240.905719397066</v>
      </c>
      <c r="BC894" s="173">
        <v>-8.0915135924510245E-2</v>
      </c>
      <c r="BE894" s="169">
        <v>35465.931733248588</v>
      </c>
      <c r="BF894" s="169">
        <v>34286.564904377396</v>
      </c>
      <c r="BG894" s="169">
        <v>35465.931733248588</v>
      </c>
      <c r="BH894" s="169">
        <v>35465.931733248697</v>
      </c>
      <c r="BI894" s="169">
        <v>31927.831241165393</v>
      </c>
      <c r="BJ894" s="169">
        <v>35465.931733248697</v>
      </c>
      <c r="BK894" s="169">
        <v>34286.564904377497</v>
      </c>
      <c r="BL894" s="169">
        <v>35465.931733248697</v>
      </c>
      <c r="BM894" s="169">
        <v>34286.564904377497</v>
      </c>
      <c r="BN894" s="169">
        <v>35465.931733248697</v>
      </c>
      <c r="BO894" s="169">
        <v>35465.931733248697</v>
      </c>
      <c r="BP894" s="169">
        <v>34286.564913617796</v>
      </c>
      <c r="BQ894" s="174">
        <v>417335.6130006563</v>
      </c>
    </row>
    <row r="895" spans="11:69" x14ac:dyDescent="0.25">
      <c r="K895" s="165" t="s">
        <v>315</v>
      </c>
      <c r="N895" s="57" t="s">
        <v>1770</v>
      </c>
      <c r="V895" s="57" t="s">
        <v>406</v>
      </c>
      <c r="W895" s="57" t="s">
        <v>417</v>
      </c>
      <c r="X895" s="57">
        <v>152</v>
      </c>
      <c r="AB895" s="166" t="s">
        <v>411</v>
      </c>
      <c r="AC895" s="209">
        <v>4600165</v>
      </c>
      <c r="AD895" s="210" t="s">
        <v>1771</v>
      </c>
      <c r="AE895" s="169">
        <v>0</v>
      </c>
      <c r="AF895" s="38">
        <v>88849.33</v>
      </c>
      <c r="AG895" s="38">
        <v>200858.85</v>
      </c>
      <c r="AH895" s="170">
        <v>79435.469310768196</v>
      </c>
      <c r="AI895" s="171">
        <v>307056.64000000001</v>
      </c>
      <c r="AJ895" s="172">
        <v>921169.92000000004</v>
      </c>
      <c r="AK895" s="151">
        <v>733457.76</v>
      </c>
      <c r="AL895" s="172">
        <v>880149.31199999992</v>
      </c>
      <c r="AM895" s="211">
        <v>66196.224425697146</v>
      </c>
      <c r="AN895" s="171">
        <v>746697.00488507107</v>
      </c>
      <c r="AO895" s="170">
        <v>960623.50285714294</v>
      </c>
      <c r="AP895" s="170">
        <v>899696.72228767304</v>
      </c>
      <c r="AQ895" s="170">
        <v>994444.93244540133</v>
      </c>
      <c r="AR895" s="172">
        <v>-73275.012445401284</v>
      </c>
      <c r="AS895" s="173">
        <v>-7.9545598325009653E-2</v>
      </c>
      <c r="AT895" s="172">
        <v>-915009.46313463314</v>
      </c>
      <c r="AU895" s="173">
        <v>-11.518902967072863</v>
      </c>
      <c r="AV895" s="172">
        <v>-793586.08244540135</v>
      </c>
      <c r="AW895" s="173">
        <v>-3.9509639851338458</v>
      </c>
      <c r="AX895" s="172">
        <v>21473.197712327004</v>
      </c>
      <c r="AY895" s="173">
        <v>2.3310789080397895E-2</v>
      </c>
      <c r="AZ895" s="172">
        <v>-820261.25297690486</v>
      </c>
      <c r="BA895" s="173">
        <v>-10.326133402295024</v>
      </c>
      <c r="BB895" s="172">
        <v>-94748.210157728288</v>
      </c>
      <c r="BC895" s="173">
        <v>-0.10531127635633764</v>
      </c>
      <c r="BE895" s="169">
        <v>84476.600210830351</v>
      </c>
      <c r="BF895" s="169">
        <v>81723.13305511004</v>
      </c>
      <c r="BG895" s="169">
        <v>84476.600210830351</v>
      </c>
      <c r="BH895" s="169">
        <v>84476.600210830438</v>
      </c>
      <c r="BI895" s="169">
        <v>76216.198736855047</v>
      </c>
      <c r="BJ895" s="169">
        <v>84476.60021083054</v>
      </c>
      <c r="BK895" s="169">
        <v>81723.133055110229</v>
      </c>
      <c r="BL895" s="169">
        <v>84476.60021083054</v>
      </c>
      <c r="BM895" s="169">
        <v>81723.133055110229</v>
      </c>
      <c r="BN895" s="169">
        <v>84476.60021083054</v>
      </c>
      <c r="BO895" s="169">
        <v>84476.60021083054</v>
      </c>
      <c r="BP895" s="169">
        <v>81723.133067402639</v>
      </c>
      <c r="BQ895" s="174">
        <v>994444.93244540156</v>
      </c>
    </row>
    <row r="896" spans="11:69" x14ac:dyDescent="0.25">
      <c r="K896" s="165" t="s">
        <v>315</v>
      </c>
      <c r="N896" s="57" t="s">
        <v>1772</v>
      </c>
      <c r="V896" s="57" t="s">
        <v>406</v>
      </c>
      <c r="W896" s="57" t="s">
        <v>417</v>
      </c>
      <c r="X896" s="57">
        <v>152</v>
      </c>
      <c r="AB896" s="166" t="s">
        <v>411</v>
      </c>
      <c r="AC896" s="209">
        <v>4600170</v>
      </c>
      <c r="AD896" s="210" t="s">
        <v>1773</v>
      </c>
      <c r="AE896" s="169">
        <v>18169058.59</v>
      </c>
      <c r="AF896" s="38">
        <v>30638742.079999998</v>
      </c>
      <c r="AG896" s="38">
        <v>36568986.880000003</v>
      </c>
      <c r="AH896" s="170">
        <v>41099918.14480821</v>
      </c>
      <c r="AI896" s="171">
        <v>14109226.789999999</v>
      </c>
      <c r="AJ896" s="172">
        <v>42327680.369999997</v>
      </c>
      <c r="AK896" s="151">
        <v>31133455.109999999</v>
      </c>
      <c r="AL896" s="172">
        <v>37360146.131999999</v>
      </c>
      <c r="AM896" s="211">
        <v>34250524.111053497</v>
      </c>
      <c r="AN896" s="171">
        <v>37982849.143754713</v>
      </c>
      <c r="AO896" s="170">
        <v>40703773.765714303</v>
      </c>
      <c r="AP896" s="170">
        <v>41459368.137223698</v>
      </c>
      <c r="AQ896" s="170">
        <v>43217806.234211385</v>
      </c>
      <c r="AR896" s="172">
        <v>-890125.86421138793</v>
      </c>
      <c r="AS896" s="173">
        <v>-2.1029403369863614E-2</v>
      </c>
      <c r="AT896" s="172">
        <v>-2117888.0894031748</v>
      </c>
      <c r="AU896" s="173">
        <v>-5.1530226457901326E-2</v>
      </c>
      <c r="AV896" s="172">
        <v>-6648819.3542113826</v>
      </c>
      <c r="AW896" s="173">
        <v>-0.18181579314814703</v>
      </c>
      <c r="AX896" s="172">
        <v>868312.23277629912</v>
      </c>
      <c r="AY896" s="173">
        <v>2.0514051920306049E-2</v>
      </c>
      <c r="AZ896" s="172">
        <v>-359449.99241548777</v>
      </c>
      <c r="BA896" s="173">
        <v>-8.7457593260655657E-3</v>
      </c>
      <c r="BB896" s="172">
        <v>-1758438.0969876871</v>
      </c>
      <c r="BC896" s="173">
        <v>-4.2413528618370298E-2</v>
      </c>
      <c r="BE896" s="169">
        <v>3671165.0864626933</v>
      </c>
      <c r="BF896" s="169">
        <v>3551718.4381168527</v>
      </c>
      <c r="BG896" s="169">
        <v>3671068.5560079226</v>
      </c>
      <c r="BH896" s="169">
        <v>3671068.5560079226</v>
      </c>
      <c r="BI896" s="169">
        <v>3313114.7325741029</v>
      </c>
      <c r="BJ896" s="169">
        <v>3671068.5560079226</v>
      </c>
      <c r="BK896" s="169">
        <v>3551492.5316307233</v>
      </c>
      <c r="BL896" s="169">
        <v>3671068.5560079226</v>
      </c>
      <c r="BM896" s="169">
        <v>3551766.7033442627</v>
      </c>
      <c r="BN896" s="169">
        <v>3671116.8212353229</v>
      </c>
      <c r="BO896" s="169">
        <v>3671068.5560079226</v>
      </c>
      <c r="BP896" s="169">
        <v>3552089.1408078126</v>
      </c>
      <c r="BQ896" s="174">
        <v>43217806.234211385</v>
      </c>
    </row>
    <row r="897" spans="11:69" x14ac:dyDescent="0.25">
      <c r="K897" s="165" t="s">
        <v>315</v>
      </c>
      <c r="N897" s="57" t="s">
        <v>1774</v>
      </c>
      <c r="V897" s="57" t="s">
        <v>406</v>
      </c>
      <c r="W897" s="57" t="s">
        <v>417</v>
      </c>
      <c r="X897" s="57">
        <v>152</v>
      </c>
      <c r="AB897" s="166" t="s">
        <v>411</v>
      </c>
      <c r="AC897" s="209">
        <v>4600175</v>
      </c>
      <c r="AD897" s="210" t="s">
        <v>1775</v>
      </c>
      <c r="AE897" s="169">
        <v>0</v>
      </c>
      <c r="AF897" s="38">
        <v>0</v>
      </c>
      <c r="AG897" s="38">
        <v>0</v>
      </c>
      <c r="AH897" s="170">
        <v>0</v>
      </c>
      <c r="AI897" s="171">
        <v>0</v>
      </c>
      <c r="AJ897" s="172">
        <v>0</v>
      </c>
      <c r="AK897" s="151">
        <v>0</v>
      </c>
      <c r="AL897" s="172">
        <v>0</v>
      </c>
      <c r="AM897" s="211">
        <v>0</v>
      </c>
      <c r="AN897" s="171">
        <v>0</v>
      </c>
      <c r="AO897" s="170">
        <v>0</v>
      </c>
      <c r="AP897" s="170">
        <v>0</v>
      </c>
      <c r="AQ897" s="170">
        <v>437.21897905583671</v>
      </c>
      <c r="AR897" s="172">
        <v>-437.21897905583671</v>
      </c>
      <c r="AS897" s="173">
        <v>0</v>
      </c>
      <c r="AT897" s="172">
        <v>-437.21897905583671</v>
      </c>
      <c r="AU897" s="173">
        <v>0</v>
      </c>
      <c r="AV897" s="172">
        <v>-437.21897905583671</v>
      </c>
      <c r="AW897" s="173">
        <v>0</v>
      </c>
      <c r="AX897" s="172">
        <v>0</v>
      </c>
      <c r="AY897" s="173">
        <v>0</v>
      </c>
      <c r="AZ897" s="172">
        <v>0</v>
      </c>
      <c r="BA897" s="173">
        <v>0</v>
      </c>
      <c r="BB897" s="172">
        <v>-437.21897905583671</v>
      </c>
      <c r="BC897" s="173">
        <v>0</v>
      </c>
      <c r="BE897" s="169">
        <v>36.434914921319731</v>
      </c>
      <c r="BF897" s="169">
        <v>36.434914921319731</v>
      </c>
      <c r="BG897" s="169">
        <v>36.434914921319731</v>
      </c>
      <c r="BH897" s="169">
        <v>36.434914921319731</v>
      </c>
      <c r="BI897" s="169">
        <v>36.434914921319731</v>
      </c>
      <c r="BJ897" s="169">
        <v>36.434914921319731</v>
      </c>
      <c r="BK897" s="169">
        <v>36.434914921319731</v>
      </c>
      <c r="BL897" s="169">
        <v>36.434914921319731</v>
      </c>
      <c r="BM897" s="169">
        <v>36.434914921319731</v>
      </c>
      <c r="BN897" s="169">
        <v>36.434914921319731</v>
      </c>
      <c r="BO897" s="169">
        <v>36.434914921319731</v>
      </c>
      <c r="BP897" s="169">
        <v>36.434914921319731</v>
      </c>
      <c r="BQ897" s="174">
        <v>437.21897905583666</v>
      </c>
    </row>
    <row r="898" spans="11:69" x14ac:dyDescent="0.25">
      <c r="K898" s="165" t="s">
        <v>315</v>
      </c>
      <c r="N898" s="57" t="s">
        <v>1776</v>
      </c>
      <c r="V898" s="57" t="s">
        <v>406</v>
      </c>
      <c r="W898" s="57" t="s">
        <v>417</v>
      </c>
      <c r="X898" s="57">
        <v>152</v>
      </c>
      <c r="AB898" s="166" t="s">
        <v>411</v>
      </c>
      <c r="AC898" s="209">
        <v>4600205</v>
      </c>
      <c r="AD898" s="210" t="s">
        <v>1777</v>
      </c>
      <c r="AE898" s="169">
        <v>2153478.2200000002</v>
      </c>
      <c r="AF898" s="38">
        <v>1396037.5199999993</v>
      </c>
      <c r="AG898" s="38">
        <v>-757268.70000000007</v>
      </c>
      <c r="AH898" s="170">
        <v>0</v>
      </c>
      <c r="AI898" s="171">
        <v>92849.02</v>
      </c>
      <c r="AJ898" s="172">
        <v>278547.06</v>
      </c>
      <c r="AK898" s="151">
        <v>-335203.97999999992</v>
      </c>
      <c r="AL898" s="172">
        <v>-402244.77599999995</v>
      </c>
      <c r="AM898" s="211">
        <v>0</v>
      </c>
      <c r="AN898" s="171">
        <v>-335203.97999999992</v>
      </c>
      <c r="AO898" s="170">
        <v>-574635.39428571402</v>
      </c>
      <c r="AP898" s="170">
        <v>0</v>
      </c>
      <c r="AQ898" s="170">
        <v>0</v>
      </c>
      <c r="AR898" s="172">
        <v>278547.06</v>
      </c>
      <c r="AS898" s="173">
        <v>1</v>
      </c>
      <c r="AT898" s="172">
        <v>0</v>
      </c>
      <c r="AU898" s="173">
        <v>0</v>
      </c>
      <c r="AV898" s="172">
        <v>-757268.70000000007</v>
      </c>
      <c r="AW898" s="173">
        <v>-1</v>
      </c>
      <c r="AX898" s="172">
        <v>278547.06</v>
      </c>
      <c r="AY898" s="173">
        <v>1</v>
      </c>
      <c r="AZ898" s="172">
        <v>0</v>
      </c>
      <c r="BA898" s="173">
        <v>0</v>
      </c>
      <c r="BB898" s="172">
        <v>0</v>
      </c>
      <c r="BC898" s="173">
        <v>0</v>
      </c>
      <c r="BE898" s="169">
        <v>0</v>
      </c>
      <c r="BF898" s="169">
        <v>0</v>
      </c>
      <c r="BG898" s="169">
        <v>0</v>
      </c>
      <c r="BH898" s="169">
        <v>0</v>
      </c>
      <c r="BI898" s="169">
        <v>0</v>
      </c>
      <c r="BJ898" s="169">
        <v>0</v>
      </c>
      <c r="BK898" s="169">
        <v>0</v>
      </c>
      <c r="BL898" s="169">
        <v>0</v>
      </c>
      <c r="BM898" s="169">
        <v>0</v>
      </c>
      <c r="BN898" s="169">
        <v>0</v>
      </c>
      <c r="BO898" s="169">
        <v>0</v>
      </c>
      <c r="BP898" s="169">
        <v>0</v>
      </c>
      <c r="BQ898" s="174">
        <v>0</v>
      </c>
    </row>
    <row r="899" spans="11:69" x14ac:dyDescent="0.25">
      <c r="K899" s="165" t="s">
        <v>315</v>
      </c>
      <c r="N899" s="57" t="s">
        <v>1778</v>
      </c>
      <c r="V899" s="57" t="s">
        <v>406</v>
      </c>
      <c r="W899" s="57" t="s">
        <v>417</v>
      </c>
      <c r="X899" s="57">
        <v>152</v>
      </c>
      <c r="AB899" s="166" t="s">
        <v>411</v>
      </c>
      <c r="AC899" s="209">
        <v>4600300</v>
      </c>
      <c r="AD899" s="210" t="s">
        <v>1779</v>
      </c>
      <c r="AE899" s="169">
        <v>3.0559099999999998E-10</v>
      </c>
      <c r="AF899" s="38">
        <v>-293165.53000000003</v>
      </c>
      <c r="AG899" s="38">
        <v>0</v>
      </c>
      <c r="AH899" s="170">
        <v>0</v>
      </c>
      <c r="AI899" s="171">
        <v>530000</v>
      </c>
      <c r="AJ899" s="172">
        <v>1590000</v>
      </c>
      <c r="AK899" s="151">
        <v>0</v>
      </c>
      <c r="AL899" s="172">
        <v>0</v>
      </c>
      <c r="AM899" s="211">
        <v>0</v>
      </c>
      <c r="AN899" s="171">
        <v>0</v>
      </c>
      <c r="AO899" s="170">
        <v>0</v>
      </c>
      <c r="AP899" s="170">
        <v>495409.93342783803</v>
      </c>
      <c r="AQ899" s="170">
        <v>527807.5848007485</v>
      </c>
      <c r="AR899" s="172">
        <v>1062192.4151992514</v>
      </c>
      <c r="AS899" s="173">
        <v>0.66804554415047257</v>
      </c>
      <c r="AT899" s="172">
        <v>-527807.5848007485</v>
      </c>
      <c r="AU899" s="173">
        <v>0</v>
      </c>
      <c r="AV899" s="172">
        <v>-527807.5848007485</v>
      </c>
      <c r="AW899" s="173">
        <v>0</v>
      </c>
      <c r="AX899" s="172">
        <v>1094590.0665721619</v>
      </c>
      <c r="AY899" s="173">
        <v>0.68842142551708296</v>
      </c>
      <c r="AZ899" s="172">
        <v>-495409.93342783803</v>
      </c>
      <c r="BA899" s="173">
        <v>0</v>
      </c>
      <c r="BB899" s="172">
        <v>-32397.651372910477</v>
      </c>
      <c r="BC899" s="173">
        <v>-6.539564345984103E-2</v>
      </c>
      <c r="BE899" s="169">
        <v>44828.013520542299</v>
      </c>
      <c r="BF899" s="169">
        <v>43381.125929481801</v>
      </c>
      <c r="BG899" s="169">
        <v>44827.284896564102</v>
      </c>
      <c r="BH899" s="169">
        <v>44827.284896576202</v>
      </c>
      <c r="BI899" s="169">
        <v>40489.536615773497</v>
      </c>
      <c r="BJ899" s="169">
        <v>44827.284896588302</v>
      </c>
      <c r="BK899" s="169">
        <v>43380.110431330504</v>
      </c>
      <c r="BL899" s="169">
        <v>44827.284896600402</v>
      </c>
      <c r="BM899" s="169">
        <v>43381.490241506297</v>
      </c>
      <c r="BN899" s="169">
        <v>44827.649208589697</v>
      </c>
      <c r="BO899" s="169">
        <v>44827.284896600402</v>
      </c>
      <c r="BP899" s="169">
        <v>43383.234370594997</v>
      </c>
      <c r="BQ899" s="174">
        <v>527807.5848007485</v>
      </c>
    </row>
    <row r="900" spans="11:69" x14ac:dyDescent="0.25">
      <c r="K900" s="165" t="s">
        <v>315</v>
      </c>
      <c r="N900" s="57" t="s">
        <v>1780</v>
      </c>
      <c r="V900" s="57" t="s">
        <v>406</v>
      </c>
      <c r="W900" s="57" t="s">
        <v>417</v>
      </c>
      <c r="X900" s="57">
        <v>152</v>
      </c>
      <c r="AB900" s="166" t="s">
        <v>411</v>
      </c>
      <c r="AC900" s="209">
        <v>4600305</v>
      </c>
      <c r="AD900" s="210" t="s">
        <v>1781</v>
      </c>
      <c r="AE900" s="169">
        <v>3048.95</v>
      </c>
      <c r="AF900" s="38">
        <v>148133.44</v>
      </c>
      <c r="AG900" s="38">
        <v>1556</v>
      </c>
      <c r="AH900" s="170">
        <v>4801.8529804109885</v>
      </c>
      <c r="AI900" s="171">
        <v>0</v>
      </c>
      <c r="AJ900" s="172">
        <v>0</v>
      </c>
      <c r="AK900" s="151">
        <v>0</v>
      </c>
      <c r="AL900" s="172">
        <v>0</v>
      </c>
      <c r="AM900" s="211">
        <v>4001.6174580147558</v>
      </c>
      <c r="AN900" s="171">
        <v>800.23552239623268</v>
      </c>
      <c r="AO900" s="170">
        <v>0</v>
      </c>
      <c r="AP900" s="170">
        <v>0</v>
      </c>
      <c r="AQ900" s="170">
        <v>0</v>
      </c>
      <c r="AR900" s="172">
        <v>0</v>
      </c>
      <c r="AS900" s="173">
        <v>0</v>
      </c>
      <c r="AT900" s="172">
        <v>4801.8529804109885</v>
      </c>
      <c r="AU900" s="173">
        <v>1</v>
      </c>
      <c r="AV900" s="172">
        <v>1556</v>
      </c>
      <c r="AW900" s="173">
        <v>1</v>
      </c>
      <c r="AX900" s="172">
        <v>0</v>
      </c>
      <c r="AY900" s="173">
        <v>0</v>
      </c>
      <c r="AZ900" s="172">
        <v>4801.8529804109885</v>
      </c>
      <c r="BA900" s="173">
        <v>1</v>
      </c>
      <c r="BB900" s="172">
        <v>0</v>
      </c>
      <c r="BC900" s="173">
        <v>0</v>
      </c>
      <c r="BE900" s="169">
        <v>0</v>
      </c>
      <c r="BF900" s="169">
        <v>0</v>
      </c>
      <c r="BG900" s="169">
        <v>0</v>
      </c>
      <c r="BH900" s="169">
        <v>0</v>
      </c>
      <c r="BI900" s="169">
        <v>0</v>
      </c>
      <c r="BJ900" s="169">
        <v>0</v>
      </c>
      <c r="BK900" s="169">
        <v>0</v>
      </c>
      <c r="BL900" s="169">
        <v>0</v>
      </c>
      <c r="BM900" s="169">
        <v>0</v>
      </c>
      <c r="BN900" s="169">
        <v>0</v>
      </c>
      <c r="BO900" s="169">
        <v>0</v>
      </c>
      <c r="BP900" s="169">
        <v>0</v>
      </c>
      <c r="BQ900" s="174">
        <v>0</v>
      </c>
    </row>
    <row r="901" spans="11:69" x14ac:dyDescent="0.25">
      <c r="K901" s="165" t="s">
        <v>315</v>
      </c>
      <c r="N901" s="57" t="s">
        <v>1782</v>
      </c>
      <c r="V901" s="57" t="s">
        <v>406</v>
      </c>
      <c r="W901" s="57" t="s">
        <v>417</v>
      </c>
      <c r="X901" s="57">
        <v>152</v>
      </c>
      <c r="AB901" s="166" t="s">
        <v>411</v>
      </c>
      <c r="AC901" s="209">
        <v>4600905</v>
      </c>
      <c r="AD901" s="210" t="s">
        <v>1783</v>
      </c>
      <c r="AE901" s="169">
        <v>0</v>
      </c>
      <c r="AF901" s="38">
        <v>86045.56</v>
      </c>
      <c r="AG901" s="38">
        <v>299207.42999999993</v>
      </c>
      <c r="AH901" s="170">
        <v>131428.92812214597</v>
      </c>
      <c r="AI901" s="171">
        <v>138407.99</v>
      </c>
      <c r="AJ901" s="172">
        <v>415223.97</v>
      </c>
      <c r="AK901" s="151">
        <v>557912.6399999999</v>
      </c>
      <c r="AL901" s="172">
        <v>669495.16799999983</v>
      </c>
      <c r="AM901" s="211">
        <v>109524.10676845498</v>
      </c>
      <c r="AN901" s="171">
        <v>579817.46135369083</v>
      </c>
      <c r="AO901" s="170">
        <v>734532.42857142899</v>
      </c>
      <c r="AP901" s="170">
        <v>563174.31960007502</v>
      </c>
      <c r="AQ901" s="170">
        <v>627900.41276351141</v>
      </c>
      <c r="AR901" s="172">
        <v>-212676.44276351144</v>
      </c>
      <c r="AS901" s="173">
        <v>-0.51219693016159795</v>
      </c>
      <c r="AT901" s="172">
        <v>-496471.48464136547</v>
      </c>
      <c r="AU901" s="173">
        <v>-3.7774901746133112</v>
      </c>
      <c r="AV901" s="172">
        <v>-328692.98276351148</v>
      </c>
      <c r="AW901" s="173">
        <v>-1.0985455232963686</v>
      </c>
      <c r="AX901" s="172">
        <v>-147950.34960007505</v>
      </c>
      <c r="AY901" s="173">
        <v>-0.35631456825595847</v>
      </c>
      <c r="AZ901" s="172">
        <v>-431745.39147792908</v>
      </c>
      <c r="BA901" s="173">
        <v>-3.2850103675552944</v>
      </c>
      <c r="BB901" s="172">
        <v>-64726.093163436395</v>
      </c>
      <c r="BC901" s="173">
        <v>-0.11493083209014236</v>
      </c>
      <c r="BE901" s="169">
        <v>53328.528205182804</v>
      </c>
      <c r="BF901" s="169">
        <v>51608.253104585201</v>
      </c>
      <c r="BG901" s="169">
        <v>53328.528205182804</v>
      </c>
      <c r="BH901" s="169">
        <v>53328.528205182804</v>
      </c>
      <c r="BI901" s="169">
        <v>48167.702895412003</v>
      </c>
      <c r="BJ901" s="169">
        <v>53328.528205182891</v>
      </c>
      <c r="BK901" s="169">
        <v>51608.253104585303</v>
      </c>
      <c r="BL901" s="169">
        <v>53328.528205182891</v>
      </c>
      <c r="BM901" s="169">
        <v>51608.253104585303</v>
      </c>
      <c r="BN901" s="169">
        <v>53328.528205182891</v>
      </c>
      <c r="BO901" s="169">
        <v>53328.528205182891</v>
      </c>
      <c r="BP901" s="169">
        <v>51608.2531180636</v>
      </c>
      <c r="BQ901" s="174">
        <v>627900.4127635113</v>
      </c>
    </row>
    <row r="902" spans="11:69" x14ac:dyDescent="0.25">
      <c r="K902" s="165" t="s">
        <v>315</v>
      </c>
      <c r="N902" s="57" t="s">
        <v>1784</v>
      </c>
      <c r="V902" s="57" t="s">
        <v>406</v>
      </c>
      <c r="W902" s="57" t="s">
        <v>417</v>
      </c>
      <c r="X902" s="57">
        <v>152</v>
      </c>
      <c r="AB902" s="166" t="s">
        <v>411</v>
      </c>
      <c r="AC902" s="209">
        <v>4600995</v>
      </c>
      <c r="AD902" s="210" t="s">
        <v>1785</v>
      </c>
      <c r="AE902" s="169">
        <v>0</v>
      </c>
      <c r="AF902" s="38">
        <v>33017.270000000004</v>
      </c>
      <c r="AG902" s="38">
        <v>78063.33</v>
      </c>
      <c r="AH902" s="170">
        <v>46003.151604423008</v>
      </c>
      <c r="AI902" s="171">
        <v>15008.160000000003</v>
      </c>
      <c r="AJ902" s="172">
        <v>45024.48000000001</v>
      </c>
      <c r="AK902" s="151">
        <v>188808.28000000003</v>
      </c>
      <c r="AL902" s="172">
        <v>226569.93600000002</v>
      </c>
      <c r="AM902" s="211">
        <v>38335.959670352502</v>
      </c>
      <c r="AN902" s="171">
        <v>196475.47193407052</v>
      </c>
      <c r="AO902" s="170">
        <v>229350.788571429</v>
      </c>
      <c r="AP902" s="170">
        <v>61067.358152148998</v>
      </c>
      <c r="AQ902" s="170">
        <v>68085.880438122287</v>
      </c>
      <c r="AR902" s="172">
        <v>-23061.400438122277</v>
      </c>
      <c r="AS902" s="173">
        <v>-0.51219693016159817</v>
      </c>
      <c r="AT902" s="172">
        <v>-22082.728833699279</v>
      </c>
      <c r="AU902" s="173">
        <v>-0.48002643435360021</v>
      </c>
      <c r="AV902" s="172">
        <v>9977.4495618777146</v>
      </c>
      <c r="AW902" s="173">
        <v>0.12781224631177934</v>
      </c>
      <c r="AX902" s="172">
        <v>-16042.878152148987</v>
      </c>
      <c r="AY902" s="173">
        <v>-0.35631456825595731</v>
      </c>
      <c r="AZ902" s="172">
        <v>-15064.206547725989</v>
      </c>
      <c r="BA902" s="173">
        <v>-0.32746031570318823</v>
      </c>
      <c r="BB902" s="172">
        <v>-7018.5222859732894</v>
      </c>
      <c r="BC902" s="173">
        <v>-0.11493083209014346</v>
      </c>
      <c r="BE902" s="169">
        <v>5782.6364205411601</v>
      </c>
      <c r="BF902" s="169">
        <v>5596.0997621171409</v>
      </c>
      <c r="BG902" s="169">
        <v>5782.6364205411601</v>
      </c>
      <c r="BH902" s="169">
        <v>5782.6364205411601</v>
      </c>
      <c r="BI902" s="169">
        <v>5223.0264444040204</v>
      </c>
      <c r="BJ902" s="169">
        <v>5782.6364205411701</v>
      </c>
      <c r="BK902" s="169">
        <v>5596.09976211715</v>
      </c>
      <c r="BL902" s="169">
        <v>5782.6364205411701</v>
      </c>
      <c r="BM902" s="169">
        <v>5596.09976211715</v>
      </c>
      <c r="BN902" s="169">
        <v>5782.6364205411701</v>
      </c>
      <c r="BO902" s="169">
        <v>5782.6364205411701</v>
      </c>
      <c r="BP902" s="169">
        <v>5596.0997635786698</v>
      </c>
      <c r="BQ902" s="174">
        <v>68085.880438122287</v>
      </c>
    </row>
    <row r="903" spans="11:69" x14ac:dyDescent="0.25">
      <c r="K903" s="165" t="s">
        <v>315</v>
      </c>
      <c r="N903" s="57" t="s">
        <v>1786</v>
      </c>
      <c r="V903" s="57" t="s">
        <v>406</v>
      </c>
      <c r="W903" s="57" t="s">
        <v>417</v>
      </c>
      <c r="X903" s="57">
        <v>152</v>
      </c>
      <c r="AB903" s="166" t="s">
        <v>411</v>
      </c>
      <c r="AC903" s="209">
        <v>4650090</v>
      </c>
      <c r="AD903" s="210" t="s">
        <v>1787</v>
      </c>
      <c r="AE903" s="169">
        <v>10148233.940000001</v>
      </c>
      <c r="AF903" s="38">
        <v>8428714.5499999989</v>
      </c>
      <c r="AG903" s="38">
        <v>10592537.58</v>
      </c>
      <c r="AH903" s="170">
        <v>8498422.9240479153</v>
      </c>
      <c r="AI903" s="171">
        <v>4853856.1100000003</v>
      </c>
      <c r="AJ903" s="172">
        <v>14561568.330000002</v>
      </c>
      <c r="AK903" s="151">
        <v>10369826.709999999</v>
      </c>
      <c r="AL903" s="172">
        <v>12443792.051999997</v>
      </c>
      <c r="AM903" s="211">
        <v>7171224.7216807287</v>
      </c>
      <c r="AN903" s="171">
        <v>11697024.912367186</v>
      </c>
      <c r="AO903" s="170">
        <v>12603077.571428601</v>
      </c>
      <c r="AP903" s="170">
        <v>13324887.5840749</v>
      </c>
      <c r="AQ903" s="170">
        <v>14944944.529018173</v>
      </c>
      <c r="AR903" s="172">
        <v>-383376.19901817106</v>
      </c>
      <c r="AS903" s="173">
        <v>-2.6327946985513408E-2</v>
      </c>
      <c r="AT903" s="172">
        <v>-6446521.6049702577</v>
      </c>
      <c r="AU903" s="173">
        <v>-0.75855504751694458</v>
      </c>
      <c r="AV903" s="172">
        <v>-4352406.9490181729</v>
      </c>
      <c r="AW903" s="173">
        <v>-0.41089369909208978</v>
      </c>
      <c r="AX903" s="172">
        <v>1236680.7459251024</v>
      </c>
      <c r="AY903" s="173">
        <v>8.4927716431290629E-2</v>
      </c>
      <c r="AZ903" s="172">
        <v>-4826464.6600269843</v>
      </c>
      <c r="BA903" s="173">
        <v>-0.5679247435861986</v>
      </c>
      <c r="BB903" s="172">
        <v>-1620056.9449432734</v>
      </c>
      <c r="BC903" s="173">
        <v>-0.12158128424884182</v>
      </c>
      <c r="BE903" s="169">
        <v>1569391.7513073101</v>
      </c>
      <c r="BF903" s="169">
        <v>1338018.3411032399</v>
      </c>
      <c r="BG903" s="169">
        <v>1404511.0911340299</v>
      </c>
      <c r="BH903" s="169">
        <v>1160584.84591979</v>
      </c>
      <c r="BI903" s="169">
        <v>1104957.0624491901</v>
      </c>
      <c r="BJ903" s="169">
        <v>1187623.72124789</v>
      </c>
      <c r="BK903" s="169">
        <v>1241885.39117736</v>
      </c>
      <c r="BL903" s="169">
        <v>1187623.72124789</v>
      </c>
      <c r="BM903" s="169">
        <v>1187282.19286251</v>
      </c>
      <c r="BN903" s="169">
        <v>1242226.91956274</v>
      </c>
      <c r="BO903" s="169">
        <v>1187623.72124789</v>
      </c>
      <c r="BP903" s="169">
        <v>1133215.76975833</v>
      </c>
      <c r="BQ903" s="174">
        <v>14944944.529018173</v>
      </c>
    </row>
    <row r="904" spans="11:69" x14ac:dyDescent="0.25">
      <c r="K904" s="165" t="s">
        <v>315</v>
      </c>
      <c r="N904" s="57" t="s">
        <v>1788</v>
      </c>
      <c r="V904" s="57" t="s">
        <v>406</v>
      </c>
      <c r="W904" s="57" t="s">
        <v>417</v>
      </c>
      <c r="X904" s="57">
        <v>152</v>
      </c>
      <c r="AB904" s="166" t="s">
        <v>411</v>
      </c>
      <c r="AC904" s="209">
        <v>4650105</v>
      </c>
      <c r="AD904" s="210" t="s">
        <v>1789</v>
      </c>
      <c r="AE904" s="169">
        <v>6340887.9399999995</v>
      </c>
      <c r="AF904" s="38">
        <v>1546024.82</v>
      </c>
      <c r="AG904" s="38">
        <v>1331238.73</v>
      </c>
      <c r="AH904" s="170">
        <v>2233447.9822053993</v>
      </c>
      <c r="AI904" s="171">
        <v>508357.19</v>
      </c>
      <c r="AJ904" s="172">
        <v>1525071.57</v>
      </c>
      <c r="AK904" s="151">
        <v>1160621.4800000002</v>
      </c>
      <c r="AL904" s="172">
        <v>1392745.7760000001</v>
      </c>
      <c r="AM904" s="211">
        <v>1874068.2493113065</v>
      </c>
      <c r="AN904" s="171">
        <v>1520001.212894093</v>
      </c>
      <c r="AO904" s="170">
        <v>1480144.2685714299</v>
      </c>
      <c r="AP904" s="170">
        <v>1303458.00613346</v>
      </c>
      <c r="AQ904" s="170">
        <v>1527289.6463752808</v>
      </c>
      <c r="AR904" s="172">
        <v>-2218.0763752807397</v>
      </c>
      <c r="AS904" s="173">
        <v>-1.4544080546205053E-3</v>
      </c>
      <c r="AT904" s="172">
        <v>706158.33583011851</v>
      </c>
      <c r="AU904" s="173">
        <v>0.31617406872974424</v>
      </c>
      <c r="AV904" s="172">
        <v>-196050.91637528082</v>
      </c>
      <c r="AW904" s="173">
        <v>-0.14726954073465157</v>
      </c>
      <c r="AX904" s="172">
        <v>221613.56386654009</v>
      </c>
      <c r="AY904" s="173">
        <v>0.14531355001689533</v>
      </c>
      <c r="AZ904" s="172">
        <v>929989.97607193934</v>
      </c>
      <c r="BA904" s="173">
        <v>0.41639204650453898</v>
      </c>
      <c r="BB904" s="172">
        <v>-223831.64024182083</v>
      </c>
      <c r="BC904" s="173">
        <v>-0.17172140505376809</v>
      </c>
      <c r="BE904" s="169">
        <v>175958.854695118</v>
      </c>
      <c r="BF904" s="169">
        <v>152313.07676183799</v>
      </c>
      <c r="BG904" s="169">
        <v>159902.55071023398</v>
      </c>
      <c r="BH904" s="169">
        <v>114494.714184303</v>
      </c>
      <c r="BI904" s="169">
        <v>109002.361316225</v>
      </c>
      <c r="BJ904" s="169">
        <v>115181.002279646</v>
      </c>
      <c r="BK904" s="169">
        <v>120557.202122913</v>
      </c>
      <c r="BL904" s="169">
        <v>115181.002279647</v>
      </c>
      <c r="BM904" s="169">
        <v>115151.964023426</v>
      </c>
      <c r="BN904" s="169">
        <v>120586.240379133</v>
      </c>
      <c r="BO904" s="169">
        <v>115181.002279647</v>
      </c>
      <c r="BP904" s="169">
        <v>113779.675343151</v>
      </c>
      <c r="BQ904" s="174">
        <v>1527289.6463752808</v>
      </c>
    </row>
    <row r="905" spans="11:69" x14ac:dyDescent="0.25">
      <c r="K905" s="165" t="s">
        <v>315</v>
      </c>
      <c r="N905" s="57" t="s">
        <v>1790</v>
      </c>
      <c r="V905" s="57" t="s">
        <v>406</v>
      </c>
      <c r="W905" s="57" t="s">
        <v>417</v>
      </c>
      <c r="X905" s="57">
        <v>152</v>
      </c>
      <c r="AB905" s="166" t="s">
        <v>411</v>
      </c>
      <c r="AC905" s="209">
        <v>4650107</v>
      </c>
      <c r="AD905" s="210" t="s">
        <v>1791</v>
      </c>
      <c r="AE905" s="169">
        <v>0</v>
      </c>
      <c r="AF905" s="38">
        <v>89652.86</v>
      </c>
      <c r="AG905" s="38">
        <v>47748.2</v>
      </c>
      <c r="AH905" s="170">
        <v>70465.280062294216</v>
      </c>
      <c r="AI905" s="171">
        <v>15507.349999999999</v>
      </c>
      <c r="AJ905" s="172">
        <v>46522.049999999996</v>
      </c>
      <c r="AK905" s="151">
        <v>38523.550000000003</v>
      </c>
      <c r="AL905" s="172">
        <v>46228.260000000009</v>
      </c>
      <c r="AM905" s="211">
        <v>59203.479217435386</v>
      </c>
      <c r="AN905" s="171">
        <v>49785.350844858833</v>
      </c>
      <c r="AO905" s="170">
        <v>30371.588571428601</v>
      </c>
      <c r="AP905" s="170">
        <v>42752.063987903603</v>
      </c>
      <c r="AQ905" s="170">
        <v>48134.815022323994</v>
      </c>
      <c r="AR905" s="172">
        <v>-1612.765022323998</v>
      </c>
      <c r="AS905" s="173">
        <v>-3.4666680043635184E-2</v>
      </c>
      <c r="AT905" s="172">
        <v>22330.465039970222</v>
      </c>
      <c r="AU905" s="173">
        <v>0.31690025243962944</v>
      </c>
      <c r="AV905" s="172">
        <v>-386.61502232399653</v>
      </c>
      <c r="AW905" s="173">
        <v>-8.0969549077032545E-3</v>
      </c>
      <c r="AX905" s="172">
        <v>3769.9860120963931</v>
      </c>
      <c r="AY905" s="173">
        <v>8.1036540997148521E-2</v>
      </c>
      <c r="AZ905" s="172">
        <v>27713.216074390613</v>
      </c>
      <c r="BA905" s="173">
        <v>0.39328895095415767</v>
      </c>
      <c r="BB905" s="172">
        <v>-5382.7510344203911</v>
      </c>
      <c r="BC905" s="173">
        <v>-0.12590622609339758</v>
      </c>
      <c r="BE905" s="169">
        <v>5054.2826521836996</v>
      </c>
      <c r="BF905" s="169">
        <v>4395.0283932073698</v>
      </c>
      <c r="BG905" s="169">
        <v>4614.7798128610402</v>
      </c>
      <c r="BH905" s="169">
        <v>3765.7116181353299</v>
      </c>
      <c r="BI905" s="169">
        <v>3586.3920172769599</v>
      </c>
      <c r="BJ905" s="169">
        <v>3765.7116181353399</v>
      </c>
      <c r="BK905" s="169">
        <v>3945.0312189983001</v>
      </c>
      <c r="BL905" s="169">
        <v>3765.7116181353499</v>
      </c>
      <c r="BM905" s="169">
        <v>3765.7116181353499</v>
      </c>
      <c r="BN905" s="169">
        <v>3945.0312189983001</v>
      </c>
      <c r="BO905" s="169">
        <v>3765.7116181353499</v>
      </c>
      <c r="BP905" s="169">
        <v>3765.7116181216002</v>
      </c>
      <c r="BQ905" s="174">
        <v>48134.815022323994</v>
      </c>
    </row>
    <row r="906" spans="11:69" x14ac:dyDescent="0.25">
      <c r="K906" s="165" t="s">
        <v>315</v>
      </c>
      <c r="N906" s="57" t="s">
        <v>1792</v>
      </c>
      <c r="V906" s="57" t="s">
        <v>406</v>
      </c>
      <c r="W906" s="57" t="s">
        <v>417</v>
      </c>
      <c r="X906" s="57">
        <v>152</v>
      </c>
      <c r="AB906" s="166" t="s">
        <v>411</v>
      </c>
      <c r="AC906" s="209">
        <v>4650109</v>
      </c>
      <c r="AD906" s="210" t="s">
        <v>1793</v>
      </c>
      <c r="AE906" s="169">
        <v>0</v>
      </c>
      <c r="AF906" s="38">
        <v>42049.36</v>
      </c>
      <c r="AG906" s="38">
        <v>46717.679999999993</v>
      </c>
      <c r="AH906" s="170">
        <v>32254.859663973017</v>
      </c>
      <c r="AI906" s="171">
        <v>19128.940000000002</v>
      </c>
      <c r="AJ906" s="172">
        <v>57386.820000000007</v>
      </c>
      <c r="AK906" s="151">
        <v>56160.68</v>
      </c>
      <c r="AL906" s="172">
        <v>67392.816000000006</v>
      </c>
      <c r="AM906" s="211">
        <v>27446.563756878619</v>
      </c>
      <c r="AN906" s="171">
        <v>60968.975907094398</v>
      </c>
      <c r="AO906" s="170">
        <v>66966.788571428595</v>
      </c>
      <c r="AP906" s="170">
        <v>49318.984375683998</v>
      </c>
      <c r="AQ906" s="170">
        <v>57123.957665704205</v>
      </c>
      <c r="AR906" s="172">
        <v>262.8623342958017</v>
      </c>
      <c r="AS906" s="173">
        <v>4.5805349433162817E-3</v>
      </c>
      <c r="AT906" s="172">
        <v>-24869.098001731189</v>
      </c>
      <c r="AU906" s="173">
        <v>-0.77101863907684787</v>
      </c>
      <c r="AV906" s="172">
        <v>-10406.277665704212</v>
      </c>
      <c r="AW906" s="173">
        <v>-0.22274816869553912</v>
      </c>
      <c r="AX906" s="172">
        <v>8067.8356243160088</v>
      </c>
      <c r="AY906" s="173">
        <v>0.14058690870684257</v>
      </c>
      <c r="AZ906" s="172">
        <v>-17064.124711710982</v>
      </c>
      <c r="BA906" s="173">
        <v>-0.52904042644993154</v>
      </c>
      <c r="BB906" s="172">
        <v>-7804.9732900202071</v>
      </c>
      <c r="BC906" s="173">
        <v>-0.15825494763976394</v>
      </c>
      <c r="BE906" s="169">
        <v>6397.5005021942097</v>
      </c>
      <c r="BF906" s="169">
        <v>5571.15205511148</v>
      </c>
      <c r="BG906" s="169">
        <v>5846.3645507342399</v>
      </c>
      <c r="BH906" s="169">
        <v>4343.0354179359101</v>
      </c>
      <c r="BI906" s="169">
        <v>4128.9026912119098</v>
      </c>
      <c r="BJ906" s="169">
        <v>4353.2516969912904</v>
      </c>
      <c r="BK906" s="169">
        <v>4548.0081545045496</v>
      </c>
      <c r="BL906" s="169">
        <v>4353.2516969913104</v>
      </c>
      <c r="BM906" s="169">
        <v>4348.4076296883204</v>
      </c>
      <c r="BN906" s="169">
        <v>4552.8522218075404</v>
      </c>
      <c r="BO906" s="169">
        <v>4353.2516969913104</v>
      </c>
      <c r="BP906" s="169">
        <v>4327.9793515421297</v>
      </c>
      <c r="BQ906" s="174">
        <v>57123.957665704205</v>
      </c>
    </row>
    <row r="907" spans="11:69" x14ac:dyDescent="0.25">
      <c r="K907" s="165" t="s">
        <v>315</v>
      </c>
      <c r="N907" s="57" t="s">
        <v>1794</v>
      </c>
      <c r="V907" s="57" t="s">
        <v>406</v>
      </c>
      <c r="W907" s="57" t="s">
        <v>417</v>
      </c>
      <c r="X907" s="57">
        <v>152</v>
      </c>
      <c r="AB907" s="166" t="s">
        <v>411</v>
      </c>
      <c r="AC907" s="209">
        <v>4650110</v>
      </c>
      <c r="AD907" s="210" t="s">
        <v>1795</v>
      </c>
      <c r="AE907" s="169">
        <v>0</v>
      </c>
      <c r="AF907" s="38">
        <v>2043642.85</v>
      </c>
      <c r="AG907" s="38">
        <v>2841701.9599999995</v>
      </c>
      <c r="AH907" s="170">
        <v>2316157.9590740432</v>
      </c>
      <c r="AI907" s="171">
        <v>1473951.0999999999</v>
      </c>
      <c r="AJ907" s="172">
        <v>4421853.3</v>
      </c>
      <c r="AK907" s="151">
        <v>2883237.0399999996</v>
      </c>
      <c r="AL907" s="172">
        <v>3459884.4479999999</v>
      </c>
      <c r="AM907" s="211">
        <v>1963532.5377479999</v>
      </c>
      <c r="AN907" s="171">
        <v>3235862.4613260431</v>
      </c>
      <c r="AO907" s="170">
        <v>3903612.8914285698</v>
      </c>
      <c r="AP907" s="170">
        <v>3964848.13096698</v>
      </c>
      <c r="AQ907" s="170">
        <v>4477864.8786078552</v>
      </c>
      <c r="AR907" s="172">
        <v>-56011.578607855365</v>
      </c>
      <c r="AS907" s="173">
        <v>-1.2666991600073067E-2</v>
      </c>
      <c r="AT907" s="172">
        <v>-2161706.919533812</v>
      </c>
      <c r="AU907" s="173">
        <v>-0.9333158436214869</v>
      </c>
      <c r="AV907" s="172">
        <v>-1636162.9186078557</v>
      </c>
      <c r="AW907" s="173">
        <v>-0.57576865612178973</v>
      </c>
      <c r="AX907" s="172">
        <v>457005.1690330198</v>
      </c>
      <c r="AY907" s="173">
        <v>0.1033514994794196</v>
      </c>
      <c r="AZ907" s="172">
        <v>-1648690.1718929368</v>
      </c>
      <c r="BA907" s="173">
        <v>-0.71182112836209688</v>
      </c>
      <c r="BB907" s="172">
        <v>-513016.74764087517</v>
      </c>
      <c r="BC907" s="173">
        <v>-0.12939127318245008</v>
      </c>
      <c r="BE907" s="169">
        <v>482303.81429188402</v>
      </c>
      <c r="BF907" s="169">
        <v>404073.82937789097</v>
      </c>
      <c r="BG907" s="169">
        <v>424091.174159861</v>
      </c>
      <c r="BH907" s="169">
        <v>341956.77574470598</v>
      </c>
      <c r="BI907" s="169">
        <v>325582.02583355102</v>
      </c>
      <c r="BJ907" s="169">
        <v>356848.36978440499</v>
      </c>
      <c r="BK907" s="169">
        <v>372754.72873722302</v>
      </c>
      <c r="BL907" s="169">
        <v>356848.36978440598</v>
      </c>
      <c r="BM907" s="169">
        <v>356731.27204477403</v>
      </c>
      <c r="BN907" s="169">
        <v>372871.82647685503</v>
      </c>
      <c r="BO907" s="169">
        <v>356848.36978440598</v>
      </c>
      <c r="BP907" s="169">
        <v>326954.322587893</v>
      </c>
      <c r="BQ907" s="174">
        <v>4477864.8786078552</v>
      </c>
    </row>
    <row r="908" spans="11:69" x14ac:dyDescent="0.25">
      <c r="K908" s="165" t="s">
        <v>315</v>
      </c>
      <c r="N908" s="57" t="s">
        <v>1796</v>
      </c>
      <c r="V908" s="57" t="s">
        <v>406</v>
      </c>
      <c r="W908" s="57" t="s">
        <v>417</v>
      </c>
      <c r="X908" s="57">
        <v>152</v>
      </c>
      <c r="AB908" s="166" t="s">
        <v>411</v>
      </c>
      <c r="AC908" s="209">
        <v>4650113</v>
      </c>
      <c r="AD908" s="210" t="s">
        <v>1797</v>
      </c>
      <c r="AE908" s="169">
        <v>1665544.7800000003</v>
      </c>
      <c r="AF908" s="38">
        <v>1679607.0500000003</v>
      </c>
      <c r="AG908" s="38">
        <v>1793360.34</v>
      </c>
      <c r="AH908" s="170">
        <v>405136.98706268438</v>
      </c>
      <c r="AI908" s="171">
        <v>317139.97999999992</v>
      </c>
      <c r="AJ908" s="172">
        <v>951419.93999999971</v>
      </c>
      <c r="AK908" s="151">
        <v>1139066.92</v>
      </c>
      <c r="AL908" s="172">
        <v>1366880.304</v>
      </c>
      <c r="AM908" s="211">
        <v>367088.97826158575</v>
      </c>
      <c r="AN908" s="171">
        <v>1177114.9288010986</v>
      </c>
      <c r="AO908" s="170">
        <v>1278043.9714285701</v>
      </c>
      <c r="AP908" s="170">
        <v>922539.93400534894</v>
      </c>
      <c r="AQ908" s="170">
        <v>1251994.9902616532</v>
      </c>
      <c r="AR908" s="172">
        <v>-300575.05026165349</v>
      </c>
      <c r="AS908" s="173">
        <v>-0.31592258856972621</v>
      </c>
      <c r="AT908" s="172">
        <v>-846858.00319896883</v>
      </c>
      <c r="AU908" s="173">
        <v>-2.0903003928099499</v>
      </c>
      <c r="AV908" s="172">
        <v>541365.34973834688</v>
      </c>
      <c r="AW908" s="173">
        <v>0.30187204303756759</v>
      </c>
      <c r="AX908" s="172">
        <v>28880.005994650768</v>
      </c>
      <c r="AY908" s="173">
        <v>3.035463603448418E-2</v>
      </c>
      <c r="AZ908" s="172">
        <v>-517402.94694266457</v>
      </c>
      <c r="BA908" s="173">
        <v>-1.2771061726403419</v>
      </c>
      <c r="BB908" s="172">
        <v>-329455.05625630426</v>
      </c>
      <c r="BC908" s="173">
        <v>-0.35711739309313634</v>
      </c>
      <c r="BE908" s="169">
        <v>189660.50937951499</v>
      </c>
      <c r="BF908" s="169">
        <v>158739.59052892</v>
      </c>
      <c r="BG908" s="169">
        <v>166602.93539158301</v>
      </c>
      <c r="BH908" s="169">
        <v>79518.101131983902</v>
      </c>
      <c r="BI908" s="169">
        <v>75711.914912791806</v>
      </c>
      <c r="BJ908" s="169">
        <v>83070.148636372789</v>
      </c>
      <c r="BK908" s="169">
        <v>86770.171723202497</v>
      </c>
      <c r="BL908" s="169">
        <v>83070.148636374302</v>
      </c>
      <c r="BM908" s="169">
        <v>83043.607853287394</v>
      </c>
      <c r="BN908" s="169">
        <v>86796.712506289405</v>
      </c>
      <c r="BO908" s="169">
        <v>83070.148636374302</v>
      </c>
      <c r="BP908" s="169">
        <v>75941.000924958804</v>
      </c>
      <c r="BQ908" s="174">
        <v>1251994.9902616532</v>
      </c>
    </row>
    <row r="909" spans="11:69" x14ac:dyDescent="0.25">
      <c r="K909" s="165" t="s">
        <v>315</v>
      </c>
      <c r="N909" s="57" t="s">
        <v>1798</v>
      </c>
      <c r="V909" s="57" t="s">
        <v>406</v>
      </c>
      <c r="W909" s="57" t="s">
        <v>417</v>
      </c>
      <c r="X909" s="57">
        <v>152</v>
      </c>
      <c r="AB909" s="166" t="s">
        <v>411</v>
      </c>
      <c r="AC909" s="209">
        <v>4650114</v>
      </c>
      <c r="AD909" s="210" t="s">
        <v>1799</v>
      </c>
      <c r="AE909" s="169">
        <v>1609850.66</v>
      </c>
      <c r="AF909" s="38">
        <v>1982841.1300000006</v>
      </c>
      <c r="AG909" s="38">
        <v>1125165.7600000002</v>
      </c>
      <c r="AH909" s="170">
        <v>1403234.7087259397</v>
      </c>
      <c r="AI909" s="171">
        <v>308739.5</v>
      </c>
      <c r="AJ909" s="172">
        <v>926218.5</v>
      </c>
      <c r="AK909" s="151">
        <v>839573.94999999984</v>
      </c>
      <c r="AL909" s="172">
        <v>1007488.7399999999</v>
      </c>
      <c r="AM909" s="211">
        <v>1187326.1565153876</v>
      </c>
      <c r="AN909" s="171">
        <v>1055482.5022105519</v>
      </c>
      <c r="AO909" s="170">
        <v>950676.06857142795</v>
      </c>
      <c r="AP909" s="170">
        <v>969202.1995990139</v>
      </c>
      <c r="AQ909" s="170">
        <v>1156784.7106951843</v>
      </c>
      <c r="AR909" s="172">
        <v>-230566.2106951843</v>
      </c>
      <c r="AS909" s="173">
        <v>-0.24893284974893537</v>
      </c>
      <c r="AT909" s="172">
        <v>246449.99803075544</v>
      </c>
      <c r="AU909" s="173">
        <v>0.17562991885692347</v>
      </c>
      <c r="AV909" s="172">
        <v>-31618.950695184059</v>
      </c>
      <c r="AW909" s="173">
        <v>-2.8101593400055164E-2</v>
      </c>
      <c r="AX909" s="172">
        <v>-42983.699599013897</v>
      </c>
      <c r="AY909" s="173">
        <v>-4.6407731651887642E-2</v>
      </c>
      <c r="AZ909" s="172">
        <v>434032.50912692584</v>
      </c>
      <c r="BA909" s="173">
        <v>0.30930856144586361</v>
      </c>
      <c r="BB909" s="172">
        <v>-187582.5110961704</v>
      </c>
      <c r="BC909" s="173">
        <v>-0.19354321644521499</v>
      </c>
      <c r="BE909" s="169">
        <v>139872.435548835</v>
      </c>
      <c r="BF909" s="169">
        <v>118695.802822589</v>
      </c>
      <c r="BG909" s="169">
        <v>124586.05816423699</v>
      </c>
      <c r="BH909" s="169">
        <v>84190.286632506803</v>
      </c>
      <c r="BI909" s="169">
        <v>80149.358457252805</v>
      </c>
      <c r="BJ909" s="169">
        <v>86619.940110852403</v>
      </c>
      <c r="BK909" s="169">
        <v>90539.810966580495</v>
      </c>
      <c r="BL909" s="169">
        <v>86619.940110853102</v>
      </c>
      <c r="BM909" s="169">
        <v>86589.675780963895</v>
      </c>
      <c r="BN909" s="169">
        <v>90570.075296469804</v>
      </c>
      <c r="BO909" s="169">
        <v>86619.940110853102</v>
      </c>
      <c r="BP909" s="169">
        <v>81731.386693191103</v>
      </c>
      <c r="BQ909" s="174">
        <v>1156784.7106951843</v>
      </c>
    </row>
    <row r="910" spans="11:69" x14ac:dyDescent="0.25">
      <c r="K910" s="165" t="s">
        <v>315</v>
      </c>
      <c r="N910" s="57" t="s">
        <v>1800</v>
      </c>
      <c r="V910" s="57" t="s">
        <v>406</v>
      </c>
      <c r="W910" s="57" t="s">
        <v>417</v>
      </c>
      <c r="X910" s="57">
        <v>152</v>
      </c>
      <c r="AB910" s="166" t="s">
        <v>411</v>
      </c>
      <c r="AC910" s="209">
        <v>4650115</v>
      </c>
      <c r="AD910" s="210" t="s">
        <v>1801</v>
      </c>
      <c r="AE910" s="169">
        <v>63913832.380000003</v>
      </c>
      <c r="AF910" s="38">
        <v>30389998.349999998</v>
      </c>
      <c r="AG910" s="38">
        <v>24295885.859999999</v>
      </c>
      <c r="AH910" s="170">
        <v>28018533.782892048</v>
      </c>
      <c r="AI910" s="171">
        <v>9310555.8300000001</v>
      </c>
      <c r="AJ910" s="172">
        <v>27931667.490000002</v>
      </c>
      <c r="AK910" s="151">
        <v>23628610.420000002</v>
      </c>
      <c r="AL910" s="172">
        <v>28354332.504000004</v>
      </c>
      <c r="AM910" s="211">
        <v>23421165.443078533</v>
      </c>
      <c r="AN910" s="171">
        <v>28225978.759813517</v>
      </c>
      <c r="AO910" s="170">
        <v>26998974.445714299</v>
      </c>
      <c r="AP910" s="170">
        <v>27485013.7356668</v>
      </c>
      <c r="AQ910" s="170">
        <v>29969098.198563308</v>
      </c>
      <c r="AR910" s="172">
        <v>-2037430.7085633054</v>
      </c>
      <c r="AS910" s="173">
        <v>-7.2943396927259693E-2</v>
      </c>
      <c r="AT910" s="172">
        <v>-1950564.4156712592</v>
      </c>
      <c r="AU910" s="173">
        <v>-6.96169339475666E-2</v>
      </c>
      <c r="AV910" s="172">
        <v>-5673212.3385633081</v>
      </c>
      <c r="AW910" s="173">
        <v>-0.23350506218435568</v>
      </c>
      <c r="AX910" s="172">
        <v>446653.7543332018</v>
      </c>
      <c r="AY910" s="173">
        <v>1.599094484756813E-2</v>
      </c>
      <c r="AZ910" s="172">
        <v>533520.04722524807</v>
      </c>
      <c r="BA910" s="173">
        <v>1.9041683314314335E-2</v>
      </c>
      <c r="BB910" s="172">
        <v>-2484084.4628965072</v>
      </c>
      <c r="BC910" s="173">
        <v>-9.0379596924594449E-2</v>
      </c>
      <c r="BE910" s="169">
        <v>2766352.5971128303</v>
      </c>
      <c r="BF910" s="169">
        <v>2294340.82005991</v>
      </c>
      <c r="BG910" s="169">
        <v>2407967.1652393099</v>
      </c>
      <c r="BH910" s="169">
        <v>2414161.2156541799</v>
      </c>
      <c r="BI910" s="169">
        <v>2299134.4381219698</v>
      </c>
      <c r="BJ910" s="169">
        <v>2546739.4214458899</v>
      </c>
      <c r="BK910" s="169">
        <v>2659549.8998382702</v>
      </c>
      <c r="BL910" s="169">
        <v>2546739.4214458899</v>
      </c>
      <c r="BM910" s="169">
        <v>2546185.3466539402</v>
      </c>
      <c r="BN910" s="169">
        <v>2660103.9746302199</v>
      </c>
      <c r="BO910" s="169">
        <v>2546739.4214458899</v>
      </c>
      <c r="BP910" s="169">
        <v>2281084.476915</v>
      </c>
      <c r="BQ910" s="174">
        <v>29969098.198563308</v>
      </c>
    </row>
    <row r="911" spans="11:69" x14ac:dyDescent="0.25">
      <c r="K911" s="165" t="s">
        <v>315</v>
      </c>
      <c r="N911" s="57" t="s">
        <v>1802</v>
      </c>
      <c r="V911" s="57" t="s">
        <v>406</v>
      </c>
      <c r="W911" s="57" t="s">
        <v>417</v>
      </c>
      <c r="X911" s="57">
        <v>152</v>
      </c>
      <c r="AB911" s="166" t="s">
        <v>411</v>
      </c>
      <c r="AC911" s="209">
        <v>4650120</v>
      </c>
      <c r="AD911" s="210" t="s">
        <v>1803</v>
      </c>
      <c r="AE911" s="169">
        <v>14755032.989999998</v>
      </c>
      <c r="AF911" s="38">
        <v>12878926.780000001</v>
      </c>
      <c r="AG911" s="38">
        <v>9590602.9500000011</v>
      </c>
      <c r="AH911" s="170">
        <v>13525850.553243382</v>
      </c>
      <c r="AI911" s="171">
        <v>3146358.66</v>
      </c>
      <c r="AJ911" s="172">
        <v>9439075.9800000004</v>
      </c>
      <c r="AK911" s="151">
        <v>8283906.8999999994</v>
      </c>
      <c r="AL911" s="172">
        <v>9940688.2799999993</v>
      </c>
      <c r="AM911" s="211">
        <v>11290059.472731803</v>
      </c>
      <c r="AN911" s="171">
        <v>10519697.98051158</v>
      </c>
      <c r="AO911" s="170">
        <v>9728841.4628571402</v>
      </c>
      <c r="AP911" s="170">
        <v>9335221.2021249607</v>
      </c>
      <c r="AQ911" s="170">
        <v>10054467.180848433</v>
      </c>
      <c r="AR911" s="172">
        <v>-615391.20084843226</v>
      </c>
      <c r="AS911" s="173">
        <v>-6.5196127476074436E-2</v>
      </c>
      <c r="AT911" s="172">
        <v>3471383.3723949492</v>
      </c>
      <c r="AU911" s="173">
        <v>0.25664806503148457</v>
      </c>
      <c r="AV911" s="172">
        <v>-463864.23084843159</v>
      </c>
      <c r="AW911" s="173">
        <v>-4.836653474935395E-2</v>
      </c>
      <c r="AX911" s="172">
        <v>103854.77787503973</v>
      </c>
      <c r="AY911" s="173">
        <v>1.100264242973492E-2</v>
      </c>
      <c r="AZ911" s="172">
        <v>4190629.3511184212</v>
      </c>
      <c r="BA911" s="173">
        <v>0.30982372122347196</v>
      </c>
      <c r="BB911" s="172">
        <v>-719245.97872347198</v>
      </c>
      <c r="BC911" s="173">
        <v>-7.7046484828849182E-2</v>
      </c>
      <c r="BE911" s="169">
        <v>920912.00342540396</v>
      </c>
      <c r="BF911" s="169">
        <v>780654.32339603896</v>
      </c>
      <c r="BG911" s="169">
        <v>819479.27534295502</v>
      </c>
      <c r="BH911" s="169">
        <v>819479.27534295502</v>
      </c>
      <c r="BI911" s="169">
        <v>780415.01407442603</v>
      </c>
      <c r="BJ911" s="169">
        <v>843501.40885176801</v>
      </c>
      <c r="BK911" s="169">
        <v>882087.05147711502</v>
      </c>
      <c r="BL911" s="169">
        <v>843501.40885176801</v>
      </c>
      <c r="BM911" s="169">
        <v>843381.75419096195</v>
      </c>
      <c r="BN911" s="169">
        <v>882206.70613792096</v>
      </c>
      <c r="BO911" s="169">
        <v>843501.40885176801</v>
      </c>
      <c r="BP911" s="169">
        <v>795347.55090535001</v>
      </c>
      <c r="BQ911" s="174">
        <v>10054467.180848433</v>
      </c>
    </row>
    <row r="912" spans="11:69" x14ac:dyDescent="0.25">
      <c r="K912" s="165" t="s">
        <v>315</v>
      </c>
      <c r="N912" s="57" t="s">
        <v>1804</v>
      </c>
      <c r="V912" s="57" t="s">
        <v>406</v>
      </c>
      <c r="W912" s="57" t="s">
        <v>417</v>
      </c>
      <c r="X912" s="57">
        <v>152</v>
      </c>
      <c r="AB912" s="166" t="s">
        <v>411</v>
      </c>
      <c r="AC912" s="209">
        <v>4650125</v>
      </c>
      <c r="AD912" s="210" t="s">
        <v>1805</v>
      </c>
      <c r="AE912" s="169">
        <v>0</v>
      </c>
      <c r="AF912" s="38">
        <v>319325.89999999997</v>
      </c>
      <c r="AG912" s="38">
        <v>220862.13999999998</v>
      </c>
      <c r="AH912" s="170">
        <v>286114.65585974872</v>
      </c>
      <c r="AI912" s="171">
        <v>92669.49</v>
      </c>
      <c r="AJ912" s="172">
        <v>278008.47000000003</v>
      </c>
      <c r="AK912" s="151">
        <v>201809.30000000005</v>
      </c>
      <c r="AL912" s="172">
        <v>242171.16000000003</v>
      </c>
      <c r="AM912" s="211">
        <v>238808.89624510278</v>
      </c>
      <c r="AN912" s="171">
        <v>249115.05961464599</v>
      </c>
      <c r="AO912" s="170">
        <v>271131.51428571402</v>
      </c>
      <c r="AP912" s="170">
        <v>277188.14925784298</v>
      </c>
      <c r="AQ912" s="170">
        <v>307005.93480708473</v>
      </c>
      <c r="AR912" s="172">
        <v>-28997.464807084703</v>
      </c>
      <c r="AS912" s="173">
        <v>-0.10430424946076175</v>
      </c>
      <c r="AT912" s="172">
        <v>-20891.278947336017</v>
      </c>
      <c r="AU912" s="173">
        <v>-7.30171577005016E-2</v>
      </c>
      <c r="AV912" s="172">
        <v>-86143.794807084749</v>
      </c>
      <c r="AW912" s="173">
        <v>-0.39003423043480767</v>
      </c>
      <c r="AX912" s="172">
        <v>820.32074215705507</v>
      </c>
      <c r="AY912" s="173">
        <v>2.9507041355864264E-3</v>
      </c>
      <c r="AZ912" s="172">
        <v>8926.5066019057413</v>
      </c>
      <c r="BA912" s="173">
        <v>3.1199054012393718E-2</v>
      </c>
      <c r="BB912" s="172">
        <v>-29817.785549241758</v>
      </c>
      <c r="BC912" s="173">
        <v>-0.10757236782697005</v>
      </c>
      <c r="BE912" s="169">
        <v>27769.271547624397</v>
      </c>
      <c r="BF912" s="169">
        <v>24192.415626292601</v>
      </c>
      <c r="BG912" s="169">
        <v>25394.606918616199</v>
      </c>
      <c r="BH912" s="169">
        <v>25394.606918616199</v>
      </c>
      <c r="BI912" s="169">
        <v>24162.697670502803</v>
      </c>
      <c r="BJ912" s="169">
        <v>25394.606918616199</v>
      </c>
      <c r="BK912" s="169">
        <v>26567.080255170898</v>
      </c>
      <c r="BL912" s="169">
        <v>25394.606918616199</v>
      </c>
      <c r="BM912" s="169">
        <v>25379.7479407213</v>
      </c>
      <c r="BN912" s="169">
        <v>26581.939233065801</v>
      </c>
      <c r="BO912" s="169">
        <v>25394.606918616199</v>
      </c>
      <c r="BP912" s="169">
        <v>25379.747940625999</v>
      </c>
      <c r="BQ912" s="174">
        <v>307005.93480708485</v>
      </c>
    </row>
    <row r="913" spans="11:69" x14ac:dyDescent="0.25">
      <c r="K913" s="165" t="s">
        <v>315</v>
      </c>
      <c r="N913" s="57" t="s">
        <v>1806</v>
      </c>
      <c r="V913" s="57" t="s">
        <v>406</v>
      </c>
      <c r="W913" s="57" t="s">
        <v>417</v>
      </c>
      <c r="X913" s="57">
        <v>152</v>
      </c>
      <c r="AB913" s="166" t="s">
        <v>411</v>
      </c>
      <c r="AC913" s="209">
        <v>4650130</v>
      </c>
      <c r="AD913" s="210" t="s">
        <v>1807</v>
      </c>
      <c r="AE913" s="169">
        <v>4633358.67</v>
      </c>
      <c r="AF913" s="38">
        <v>4322414.01</v>
      </c>
      <c r="AG913" s="38">
        <v>5486214.2800000003</v>
      </c>
      <c r="AH913" s="170">
        <v>5698275.5918749413</v>
      </c>
      <c r="AI913" s="171">
        <v>2301184.87</v>
      </c>
      <c r="AJ913" s="172">
        <v>6903554.6100000003</v>
      </c>
      <c r="AK913" s="151">
        <v>5286600.88</v>
      </c>
      <c r="AL913" s="172">
        <v>6343921.0559999999</v>
      </c>
      <c r="AM913" s="211">
        <v>4756043.2401943272</v>
      </c>
      <c r="AN913" s="171">
        <v>6228833.2316806139</v>
      </c>
      <c r="AO913" s="170">
        <v>6611860.83428571</v>
      </c>
      <c r="AP913" s="170">
        <v>6782491.8460654309</v>
      </c>
      <c r="AQ913" s="170">
        <v>7376671.2904995913</v>
      </c>
      <c r="AR913" s="172">
        <v>-473116.68049959093</v>
      </c>
      <c r="AS913" s="173">
        <v>-6.8532329680461662E-2</v>
      </c>
      <c r="AT913" s="172">
        <v>-1678395.69862465</v>
      </c>
      <c r="AU913" s="173">
        <v>-0.29454449360396701</v>
      </c>
      <c r="AV913" s="172">
        <v>-1890457.010499591</v>
      </c>
      <c r="AW913" s="173">
        <v>-0.34458315224603131</v>
      </c>
      <c r="AX913" s="172">
        <v>121062.76393456943</v>
      </c>
      <c r="AY913" s="173">
        <v>1.753629409394495E-2</v>
      </c>
      <c r="AZ913" s="172">
        <v>-1084216.2541904896</v>
      </c>
      <c r="BA913" s="173">
        <v>-0.19027094016590779</v>
      </c>
      <c r="BB913" s="172">
        <v>-594179.44443416037</v>
      </c>
      <c r="BC913" s="173">
        <v>-8.7604888869692907E-2</v>
      </c>
      <c r="BE913" s="169">
        <v>681999.88862442004</v>
      </c>
      <c r="BF913" s="169">
        <v>566037.72580733895</v>
      </c>
      <c r="BG913" s="169">
        <v>594056.50607804104</v>
      </c>
      <c r="BH913" s="169">
        <v>594056.50607804197</v>
      </c>
      <c r="BI913" s="169">
        <v>565699.58125709905</v>
      </c>
      <c r="BJ913" s="169">
        <v>626300.47263209405</v>
      </c>
      <c r="BK913" s="169">
        <v>653981.10835379199</v>
      </c>
      <c r="BL913" s="169">
        <v>626300.47263209498</v>
      </c>
      <c r="BM913" s="169">
        <v>626131.40035697399</v>
      </c>
      <c r="BN913" s="169">
        <v>654150.18062891287</v>
      </c>
      <c r="BO913" s="169">
        <v>626300.47263209498</v>
      </c>
      <c r="BP913" s="169">
        <v>561656.97541868803</v>
      </c>
      <c r="BQ913" s="174">
        <v>7376671.2904995913</v>
      </c>
    </row>
    <row r="914" spans="11:69" x14ac:dyDescent="0.25">
      <c r="K914" s="165" t="s">
        <v>315</v>
      </c>
      <c r="N914" s="57" t="s">
        <v>1808</v>
      </c>
      <c r="V914" s="57" t="s">
        <v>406</v>
      </c>
      <c r="W914" s="57" t="s">
        <v>417</v>
      </c>
      <c r="X914" s="57">
        <v>152</v>
      </c>
      <c r="AB914" s="166" t="s">
        <v>411</v>
      </c>
      <c r="AC914" s="209">
        <v>4650131</v>
      </c>
      <c r="AD914" s="210" t="s">
        <v>1809</v>
      </c>
      <c r="AE914" s="169">
        <v>0</v>
      </c>
      <c r="AF914" s="38">
        <v>20673542.089999996</v>
      </c>
      <c r="AG914" s="38">
        <v>30783429.789999999</v>
      </c>
      <c r="AH914" s="170">
        <v>31079377.987591404</v>
      </c>
      <c r="AI914" s="171">
        <v>10799923.52</v>
      </c>
      <c r="AJ914" s="172">
        <v>32399770.559999999</v>
      </c>
      <c r="AK914" s="151">
        <v>29260375.889999993</v>
      </c>
      <c r="AL914" s="172">
        <v>35112451.067999989</v>
      </c>
      <c r="AM914" s="211">
        <v>25977927.383131865</v>
      </c>
      <c r="AN914" s="171">
        <v>34361826.494459532</v>
      </c>
      <c r="AO914" s="170">
        <v>32890580.485714301</v>
      </c>
      <c r="AP914" s="170">
        <v>32168806.1805696</v>
      </c>
      <c r="AQ914" s="170">
        <v>35194319.46455615</v>
      </c>
      <c r="AR914" s="172">
        <v>-2794548.9045561515</v>
      </c>
      <c r="AS914" s="173">
        <v>-8.6252120192673101E-2</v>
      </c>
      <c r="AT914" s="172">
        <v>-4114941.4769647457</v>
      </c>
      <c r="AU914" s="173">
        <v>-0.13240102419706265</v>
      </c>
      <c r="AV914" s="172">
        <v>-4410889.674556151</v>
      </c>
      <c r="AW914" s="173">
        <v>-0.14328779166735439</v>
      </c>
      <c r="AX914" s="172">
        <v>230964.37943039834</v>
      </c>
      <c r="AY914" s="173">
        <v>7.1285807102455714E-3</v>
      </c>
      <c r="AZ914" s="172">
        <v>-1089428.1929781958</v>
      </c>
      <c r="BA914" s="173">
        <v>-3.5053088688362918E-2</v>
      </c>
      <c r="BB914" s="172">
        <v>-3025513.2839865498</v>
      </c>
      <c r="BC914" s="173">
        <v>-9.4051152131781668E-2</v>
      </c>
      <c r="BE914" s="169">
        <v>3241375.4021128602</v>
      </c>
      <c r="BF914" s="169">
        <v>2700344.7498898902</v>
      </c>
      <c r="BG914" s="169">
        <v>2834188.8480362301</v>
      </c>
      <c r="BH914" s="169">
        <v>2842525.0857563098</v>
      </c>
      <c r="BI914" s="169">
        <v>2707057.6712626601</v>
      </c>
      <c r="BJ914" s="169">
        <v>2983663.3907901398</v>
      </c>
      <c r="BK914" s="169">
        <v>3116671.5275031999</v>
      </c>
      <c r="BL914" s="169">
        <v>2983663.3907901398</v>
      </c>
      <c r="BM914" s="169">
        <v>2983048.5713381399</v>
      </c>
      <c r="BN914" s="169">
        <v>3117286.3469552002</v>
      </c>
      <c r="BO914" s="169">
        <v>2983663.3907901398</v>
      </c>
      <c r="BP914" s="169">
        <v>2700831.0893312502</v>
      </c>
      <c r="BQ914" s="174">
        <v>35194319.46455615</v>
      </c>
    </row>
    <row r="915" spans="11:69" x14ac:dyDescent="0.25">
      <c r="K915" s="165" t="s">
        <v>315</v>
      </c>
      <c r="N915" s="57" t="s">
        <v>1810</v>
      </c>
      <c r="V915" s="57" t="s">
        <v>406</v>
      </c>
      <c r="W915" s="57" t="s">
        <v>417</v>
      </c>
      <c r="X915" s="57">
        <v>152</v>
      </c>
      <c r="AB915" s="166" t="s">
        <v>411</v>
      </c>
      <c r="AC915" s="209">
        <v>4650135</v>
      </c>
      <c r="AD915" s="210" t="s">
        <v>1811</v>
      </c>
      <c r="AE915" s="169">
        <v>1039733.8700000002</v>
      </c>
      <c r="AF915" s="38">
        <v>1010012.6099999999</v>
      </c>
      <c r="AG915" s="38">
        <v>1150373.0100000002</v>
      </c>
      <c r="AH915" s="170">
        <v>1488702.5438118016</v>
      </c>
      <c r="AI915" s="171">
        <v>335040.71000000002</v>
      </c>
      <c r="AJ915" s="172">
        <v>1005122.1300000001</v>
      </c>
      <c r="AK915" s="151">
        <v>869210.31999999983</v>
      </c>
      <c r="AL915" s="172">
        <v>1043052.3839999997</v>
      </c>
      <c r="AM915" s="211">
        <v>1242520.7011972137</v>
      </c>
      <c r="AN915" s="171">
        <v>1115392.1626145877</v>
      </c>
      <c r="AO915" s="170">
        <v>1140682.9371428599</v>
      </c>
      <c r="AP915" s="170">
        <v>1005530.72929659</v>
      </c>
      <c r="AQ915" s="170">
        <v>1341300.6962933028</v>
      </c>
      <c r="AR915" s="172">
        <v>-336178.56629330269</v>
      </c>
      <c r="AS915" s="173">
        <v>-0.33446539107969164</v>
      </c>
      <c r="AT915" s="172">
        <v>147401.84751849878</v>
      </c>
      <c r="AU915" s="173">
        <v>9.9013633133908971E-2</v>
      </c>
      <c r="AV915" s="172">
        <v>-190927.68629330257</v>
      </c>
      <c r="AW915" s="173">
        <v>-0.16597024150740683</v>
      </c>
      <c r="AX915" s="172">
        <v>-408.59929658984765</v>
      </c>
      <c r="AY915" s="173">
        <v>-4.065170633441805E-4</v>
      </c>
      <c r="AZ915" s="172">
        <v>483171.81451521162</v>
      </c>
      <c r="BA915" s="173">
        <v>0.32455900376045377</v>
      </c>
      <c r="BB915" s="172">
        <v>-335769.96699671284</v>
      </c>
      <c r="BC915" s="173">
        <v>-0.33392312856673978</v>
      </c>
      <c r="BE915" s="169">
        <v>121329.42100947299</v>
      </c>
      <c r="BF915" s="169">
        <v>105692.19581119</v>
      </c>
      <c r="BG915" s="169">
        <v>110945.86214831501</v>
      </c>
      <c r="BH915" s="169">
        <v>110945.86214831501</v>
      </c>
      <c r="BI915" s="169">
        <v>105568.421997659</v>
      </c>
      <c r="BJ915" s="169">
        <v>110945.86214831501</v>
      </c>
      <c r="BK915" s="169">
        <v>116075.754671994</v>
      </c>
      <c r="BL915" s="169">
        <v>110945.862148316</v>
      </c>
      <c r="BM915" s="169">
        <v>110883.97524155</v>
      </c>
      <c r="BN915" s="169">
        <v>116137.64157875899</v>
      </c>
      <c r="BO915" s="169">
        <v>110945.862148316</v>
      </c>
      <c r="BP915" s="169">
        <v>110883.975241101</v>
      </c>
      <c r="BQ915" s="174">
        <v>1341300.6962933028</v>
      </c>
    </row>
    <row r="916" spans="11:69" x14ac:dyDescent="0.25">
      <c r="K916" s="165" t="s">
        <v>315</v>
      </c>
      <c r="N916" s="57" t="s">
        <v>1812</v>
      </c>
      <c r="V916" s="57" t="s">
        <v>406</v>
      </c>
      <c r="W916" s="57" t="s">
        <v>417</v>
      </c>
      <c r="X916" s="57">
        <v>152</v>
      </c>
      <c r="AB916" s="166" t="s">
        <v>411</v>
      </c>
      <c r="AC916" s="209">
        <v>4650140</v>
      </c>
      <c r="AD916" s="210" t="s">
        <v>1813</v>
      </c>
      <c r="AE916" s="169">
        <v>2167994.2799999998</v>
      </c>
      <c r="AF916" s="38">
        <v>1315259.7100000002</v>
      </c>
      <c r="AG916" s="38">
        <v>1718060.53</v>
      </c>
      <c r="AH916" s="170">
        <v>2157919.6698465729</v>
      </c>
      <c r="AI916" s="171">
        <v>738432.46</v>
      </c>
      <c r="AJ916" s="172">
        <v>2215297.38</v>
      </c>
      <c r="AK916" s="151">
        <v>1422422.5</v>
      </c>
      <c r="AL916" s="172">
        <v>1706907</v>
      </c>
      <c r="AM916" s="211">
        <v>1801009.8492504042</v>
      </c>
      <c r="AN916" s="171">
        <v>1779332.3205961687</v>
      </c>
      <c r="AO916" s="170">
        <v>1755694.8342857098</v>
      </c>
      <c r="AP916" s="170">
        <v>1671778.1233456</v>
      </c>
      <c r="AQ916" s="170">
        <v>2235660.6852367059</v>
      </c>
      <c r="AR916" s="172">
        <v>-20363.305236706045</v>
      </c>
      <c r="AS916" s="173">
        <v>-9.192131684237376E-3</v>
      </c>
      <c r="AT916" s="172">
        <v>-77741.01539013302</v>
      </c>
      <c r="AU916" s="173">
        <v>-3.6025907950345701E-2</v>
      </c>
      <c r="AV916" s="172">
        <v>-517600.1552367059</v>
      </c>
      <c r="AW916" s="173">
        <v>-0.30127003455268592</v>
      </c>
      <c r="AX916" s="172">
        <v>543519.25665439991</v>
      </c>
      <c r="AY916" s="173">
        <v>0.24534821444803043</v>
      </c>
      <c r="AZ916" s="172">
        <v>486141.54650097294</v>
      </c>
      <c r="BA916" s="173">
        <v>0.22528250392913718</v>
      </c>
      <c r="BB916" s="172">
        <v>-563882.56189110596</v>
      </c>
      <c r="BC916" s="173">
        <v>-0.33729509557324</v>
      </c>
      <c r="BE916" s="169">
        <v>211269.40868077899</v>
      </c>
      <c r="BF916" s="169">
        <v>183198.100176523</v>
      </c>
      <c r="BG916" s="169">
        <v>192311.83087440301</v>
      </c>
      <c r="BH916" s="169">
        <v>181842.311438845</v>
      </c>
      <c r="BI916" s="169">
        <v>173070.88889035996</v>
      </c>
      <c r="BJ916" s="169">
        <v>182686.52642327399</v>
      </c>
      <c r="BK916" s="169">
        <v>191150.256266646</v>
      </c>
      <c r="BL916" s="169">
        <v>182686.52642327501</v>
      </c>
      <c r="BM916" s="169">
        <v>182609.603246983</v>
      </c>
      <c r="BN916" s="169">
        <v>191227.17944293699</v>
      </c>
      <c r="BO916" s="169">
        <v>182686.52642327501</v>
      </c>
      <c r="BP916" s="169">
        <v>180921.52694940599</v>
      </c>
      <c r="BQ916" s="174">
        <v>2235660.6852367059</v>
      </c>
    </row>
    <row r="917" spans="11:69" x14ac:dyDescent="0.25">
      <c r="K917" s="165" t="s">
        <v>315</v>
      </c>
      <c r="N917" s="57" t="s">
        <v>1814</v>
      </c>
      <c r="V917" s="57" t="s">
        <v>406</v>
      </c>
      <c r="W917" s="57" t="s">
        <v>417</v>
      </c>
      <c r="X917" s="57">
        <v>152</v>
      </c>
      <c r="AB917" s="166" t="s">
        <v>411</v>
      </c>
      <c r="AC917" s="209">
        <v>4650146</v>
      </c>
      <c r="AD917" s="210" t="s">
        <v>1815</v>
      </c>
      <c r="AE917" s="169">
        <v>0</v>
      </c>
      <c r="AF917" s="38">
        <v>390665.98000000004</v>
      </c>
      <c r="AG917" s="38">
        <v>0</v>
      </c>
      <c r="AH917" s="170">
        <v>0</v>
      </c>
      <c r="AI917" s="171">
        <v>0</v>
      </c>
      <c r="AJ917" s="172">
        <v>0</v>
      </c>
      <c r="AK917" s="151">
        <v>0</v>
      </c>
      <c r="AL917" s="172">
        <v>0</v>
      </c>
      <c r="AM917" s="211">
        <v>0</v>
      </c>
      <c r="AN917" s="171">
        <v>0</v>
      </c>
      <c r="AO917" s="170">
        <v>0</v>
      </c>
      <c r="AP917" s="170">
        <v>0</v>
      </c>
      <c r="AQ917" s="170">
        <v>0</v>
      </c>
      <c r="AR917" s="172">
        <v>0</v>
      </c>
      <c r="AS917" s="173">
        <v>0</v>
      </c>
      <c r="AT917" s="172">
        <v>0</v>
      </c>
      <c r="AU917" s="173">
        <v>0</v>
      </c>
      <c r="AV917" s="172">
        <v>0</v>
      </c>
      <c r="AW917" s="173">
        <v>0</v>
      </c>
      <c r="AX917" s="172">
        <v>0</v>
      </c>
      <c r="AY917" s="173">
        <v>0</v>
      </c>
      <c r="AZ917" s="172">
        <v>0</v>
      </c>
      <c r="BA917" s="173">
        <v>0</v>
      </c>
      <c r="BB917" s="172">
        <v>0</v>
      </c>
      <c r="BC917" s="173">
        <v>0</v>
      </c>
      <c r="BE917" s="169">
        <v>0</v>
      </c>
      <c r="BF917" s="169">
        <v>0</v>
      </c>
      <c r="BG917" s="169">
        <v>0</v>
      </c>
      <c r="BH917" s="169">
        <v>0</v>
      </c>
      <c r="BI917" s="169">
        <v>0</v>
      </c>
      <c r="BJ917" s="169">
        <v>0</v>
      </c>
      <c r="BK917" s="169">
        <v>0</v>
      </c>
      <c r="BL917" s="169">
        <v>0</v>
      </c>
      <c r="BM917" s="169">
        <v>0</v>
      </c>
      <c r="BN917" s="169">
        <v>0</v>
      </c>
      <c r="BO917" s="169">
        <v>0</v>
      </c>
      <c r="BP917" s="169">
        <v>0</v>
      </c>
      <c r="BQ917" s="174">
        <v>0</v>
      </c>
    </row>
    <row r="918" spans="11:69" x14ac:dyDescent="0.25">
      <c r="K918" s="165" t="s">
        <v>315</v>
      </c>
      <c r="N918" s="57" t="s">
        <v>1816</v>
      </c>
      <c r="V918" s="57" t="s">
        <v>406</v>
      </c>
      <c r="W918" s="57" t="s">
        <v>417</v>
      </c>
      <c r="X918" s="57">
        <v>152</v>
      </c>
      <c r="AB918" s="166" t="s">
        <v>411</v>
      </c>
      <c r="AC918" s="209">
        <v>4650147</v>
      </c>
      <c r="AD918" s="210" t="s">
        <v>1817</v>
      </c>
      <c r="AE918" s="169">
        <v>36093.22</v>
      </c>
      <c r="AF918" s="38">
        <v>627137.66</v>
      </c>
      <c r="AG918" s="38">
        <v>388534.74000000011</v>
      </c>
      <c r="AH918" s="170">
        <v>646465.09918985213</v>
      </c>
      <c r="AI918" s="171">
        <v>322164.52</v>
      </c>
      <c r="AJ918" s="172">
        <v>966493.56</v>
      </c>
      <c r="AK918" s="151">
        <v>-232015.75</v>
      </c>
      <c r="AL918" s="172">
        <v>-278418.90000000002</v>
      </c>
      <c r="AM918" s="211">
        <v>539830.46915086533</v>
      </c>
      <c r="AN918" s="171">
        <v>-125381.1199610132</v>
      </c>
      <c r="AO918" s="170">
        <v>347032.40571428603</v>
      </c>
      <c r="AP918" s="170">
        <v>954777.77184994298</v>
      </c>
      <c r="AQ918" s="170">
        <v>920915.8596400203</v>
      </c>
      <c r="AR918" s="172">
        <v>45577.700359979761</v>
      </c>
      <c r="AS918" s="173">
        <v>4.7157790021880495E-2</v>
      </c>
      <c r="AT918" s="172">
        <v>-274450.76045016816</v>
      </c>
      <c r="AU918" s="173">
        <v>-0.42454072276153643</v>
      </c>
      <c r="AV918" s="172">
        <v>-532381.11964002019</v>
      </c>
      <c r="AW918" s="173">
        <v>-1.3702278453659511</v>
      </c>
      <c r="AX918" s="172">
        <v>11715.78815005708</v>
      </c>
      <c r="AY918" s="173">
        <v>1.2121951593818256E-2</v>
      </c>
      <c r="AZ918" s="172">
        <v>-308312.67266009084</v>
      </c>
      <c r="BA918" s="173">
        <v>-0.47692083152898312</v>
      </c>
      <c r="BB918" s="172">
        <v>33861.912209922681</v>
      </c>
      <c r="BC918" s="173">
        <v>3.5465752563879932E-2</v>
      </c>
      <c r="BE918" s="169">
        <v>83390.018786465094</v>
      </c>
      <c r="BF918" s="169">
        <v>72513.059814354201</v>
      </c>
      <c r="BG918" s="169">
        <v>76138.712804897994</v>
      </c>
      <c r="BH918" s="169">
        <v>76138.712804897921</v>
      </c>
      <c r="BI918" s="169">
        <v>72513.059814353997</v>
      </c>
      <c r="BJ918" s="169">
        <v>76138.712804897805</v>
      </c>
      <c r="BK918" s="169">
        <v>79764.365795588994</v>
      </c>
      <c r="BL918" s="169">
        <v>76138.712804897601</v>
      </c>
      <c r="BM918" s="169">
        <v>76138.712804897601</v>
      </c>
      <c r="BN918" s="169">
        <v>79764.365795588994</v>
      </c>
      <c r="BO918" s="169">
        <v>76138.712804897601</v>
      </c>
      <c r="BP918" s="169">
        <v>76138.712804282593</v>
      </c>
      <c r="BQ918" s="174">
        <v>920915.8596400203</v>
      </c>
    </row>
    <row r="919" spans="11:69" x14ac:dyDescent="0.25">
      <c r="K919" s="165" t="s">
        <v>315</v>
      </c>
      <c r="N919" s="57" t="s">
        <v>1818</v>
      </c>
      <c r="V919" s="57" t="s">
        <v>406</v>
      </c>
      <c r="W919" s="57" t="s">
        <v>417</v>
      </c>
      <c r="X919" s="57">
        <v>152</v>
      </c>
      <c r="AB919" s="166" t="s">
        <v>411</v>
      </c>
      <c r="AC919" s="209">
        <v>4650148</v>
      </c>
      <c r="AD919" s="210" t="s">
        <v>1819</v>
      </c>
      <c r="AE919" s="169">
        <v>231267.83000000002</v>
      </c>
      <c r="AF919" s="38">
        <v>42512.87999999999</v>
      </c>
      <c r="AG919" s="38">
        <v>119880.06</v>
      </c>
      <c r="AH919" s="170">
        <v>0</v>
      </c>
      <c r="AI919" s="171">
        <v>17539.84</v>
      </c>
      <c r="AJ919" s="172">
        <v>52619.520000000004</v>
      </c>
      <c r="AK919" s="151">
        <v>25096.63</v>
      </c>
      <c r="AL919" s="172">
        <v>30115.955999999998</v>
      </c>
      <c r="AM919" s="211">
        <v>0</v>
      </c>
      <c r="AN919" s="171">
        <v>25096.63</v>
      </c>
      <c r="AO919" s="170">
        <v>27962.074285714301</v>
      </c>
      <c r="AP919" s="170">
        <v>49789.738703753101</v>
      </c>
      <c r="AQ919" s="170">
        <v>53045.77070475823</v>
      </c>
      <c r="AR919" s="172">
        <v>-426.25070475822577</v>
      </c>
      <c r="AS919" s="173">
        <v>-8.1006194043242077E-3</v>
      </c>
      <c r="AT919" s="172">
        <v>-53045.77070475823</v>
      </c>
      <c r="AU919" s="173">
        <v>0</v>
      </c>
      <c r="AV919" s="172">
        <v>66834.289295241761</v>
      </c>
      <c r="AW919" s="173">
        <v>0.55750964168054107</v>
      </c>
      <c r="AX919" s="172">
        <v>2829.7812962469034</v>
      </c>
      <c r="AY919" s="173">
        <v>5.3778166282149722E-2</v>
      </c>
      <c r="AZ919" s="172">
        <v>-49789.738703753101</v>
      </c>
      <c r="BA919" s="173">
        <v>0</v>
      </c>
      <c r="BB919" s="172">
        <v>-3256.0320010051291</v>
      </c>
      <c r="BC919" s="173">
        <v>-6.539564347542344E-2</v>
      </c>
      <c r="BE919" s="169">
        <v>4864.5380219721301</v>
      </c>
      <c r="BF919" s="169">
        <v>4111.9733526333202</v>
      </c>
      <c r="BG919" s="169">
        <v>4316.1425774290201</v>
      </c>
      <c r="BH919" s="169">
        <v>4316.1425774629397</v>
      </c>
      <c r="BI919" s="169">
        <v>4109.7601836903495</v>
      </c>
      <c r="BJ919" s="169">
        <v>4458.4127414140803</v>
      </c>
      <c r="BK919" s="169">
        <v>4660.3687972669304</v>
      </c>
      <c r="BL919" s="169">
        <v>4458.4127414491204</v>
      </c>
      <c r="BM919" s="169">
        <v>4457.3061569453102</v>
      </c>
      <c r="BN919" s="169">
        <v>4661.4753817707397</v>
      </c>
      <c r="BO919" s="169">
        <v>4458.4127414491204</v>
      </c>
      <c r="BP919" s="169">
        <v>4172.8254312751596</v>
      </c>
      <c r="BQ919" s="174">
        <v>53045.770704758223</v>
      </c>
    </row>
    <row r="920" spans="11:69" x14ac:dyDescent="0.25">
      <c r="K920" s="165" t="s">
        <v>315</v>
      </c>
      <c r="N920" s="57" t="s">
        <v>1820</v>
      </c>
      <c r="V920" s="57" t="s">
        <v>406</v>
      </c>
      <c r="W920" s="57" t="s">
        <v>417</v>
      </c>
      <c r="X920" s="57">
        <v>152</v>
      </c>
      <c r="AB920" s="166" t="s">
        <v>411</v>
      </c>
      <c r="AC920" s="209">
        <v>4650150</v>
      </c>
      <c r="AD920" s="210" t="s">
        <v>1821</v>
      </c>
      <c r="AE920" s="169">
        <v>2064238.8999999997</v>
      </c>
      <c r="AF920" s="38">
        <v>2072829.31</v>
      </c>
      <c r="AG920" s="38">
        <v>1896137.7399999998</v>
      </c>
      <c r="AH920" s="170">
        <v>2624980.4511612533</v>
      </c>
      <c r="AI920" s="171">
        <v>817792.99</v>
      </c>
      <c r="AJ920" s="172">
        <v>2453378.9699999997</v>
      </c>
      <c r="AK920" s="151">
        <v>1961593.0099999998</v>
      </c>
      <c r="AL920" s="172">
        <v>2353911.6119999997</v>
      </c>
      <c r="AM920" s="211">
        <v>2189934.8616335243</v>
      </c>
      <c r="AN920" s="171">
        <v>2396638.5995277287</v>
      </c>
      <c r="AO920" s="170">
        <v>2558323.9371428597</v>
      </c>
      <c r="AP920" s="170">
        <v>2443688.8495026799</v>
      </c>
      <c r="AQ920" s="170">
        <v>2801816.7715672259</v>
      </c>
      <c r="AR920" s="172">
        <v>-348437.80156722618</v>
      </c>
      <c r="AS920" s="173">
        <v>-0.14202363590294662</v>
      </c>
      <c r="AT920" s="172">
        <v>-176836.32040597266</v>
      </c>
      <c r="AU920" s="173">
        <v>-6.7366718989371077E-2</v>
      </c>
      <c r="AV920" s="172">
        <v>-905679.03156722616</v>
      </c>
      <c r="AW920" s="173">
        <v>-0.4776441143812824</v>
      </c>
      <c r="AX920" s="172">
        <v>9690.1204973198473</v>
      </c>
      <c r="AY920" s="173">
        <v>3.9497039046192889E-3</v>
      </c>
      <c r="AZ920" s="172">
        <v>181291.60165857337</v>
      </c>
      <c r="BA920" s="173">
        <v>6.906398163017656E-2</v>
      </c>
      <c r="BB920" s="172">
        <v>-358127.92206454603</v>
      </c>
      <c r="BC920" s="173">
        <v>-0.14655217751532867</v>
      </c>
      <c r="BE920" s="169">
        <v>254597.16513452801</v>
      </c>
      <c r="BF920" s="169">
        <v>219562.30470460499</v>
      </c>
      <c r="BG920" s="169">
        <v>230453.52089065901</v>
      </c>
      <c r="BH920" s="169">
        <v>230453.52089065901</v>
      </c>
      <c r="BI920" s="169">
        <v>219279.831541255</v>
      </c>
      <c r="BJ920" s="169">
        <v>233097.20592526099</v>
      </c>
      <c r="BK920" s="169">
        <v>243705.948947987</v>
      </c>
      <c r="BL920" s="169">
        <v>233097.20592526201</v>
      </c>
      <c r="BM920" s="169">
        <v>232955.96934358898</v>
      </c>
      <c r="BN920" s="169">
        <v>243847.18552965901</v>
      </c>
      <c r="BO920" s="169">
        <v>233097.20592526201</v>
      </c>
      <c r="BP920" s="169">
        <v>227669.70680849999</v>
      </c>
      <c r="BQ920" s="174">
        <v>2801816.7715672259</v>
      </c>
    </row>
    <row r="921" spans="11:69" x14ac:dyDescent="0.25">
      <c r="K921" s="165" t="s">
        <v>315</v>
      </c>
      <c r="N921" s="57" t="s">
        <v>1822</v>
      </c>
      <c r="V921" s="57" t="s">
        <v>406</v>
      </c>
      <c r="W921" s="57" t="s">
        <v>417</v>
      </c>
      <c r="X921" s="57">
        <v>152</v>
      </c>
      <c r="AB921" s="166" t="s">
        <v>411</v>
      </c>
      <c r="AC921" s="209">
        <v>4650151</v>
      </c>
      <c r="AD921" s="210" t="s">
        <v>1823</v>
      </c>
      <c r="AE921" s="169">
        <v>1491357.69</v>
      </c>
      <c r="AF921" s="38">
        <v>997456.45000000007</v>
      </c>
      <c r="AG921" s="38">
        <v>9265885.0999999996</v>
      </c>
      <c r="AH921" s="170">
        <v>0</v>
      </c>
      <c r="AI921" s="171">
        <v>0</v>
      </c>
      <c r="AJ921" s="172">
        <v>0</v>
      </c>
      <c r="AK921" s="151">
        <v>0</v>
      </c>
      <c r="AL921" s="172">
        <v>0</v>
      </c>
      <c r="AM921" s="211">
        <v>0</v>
      </c>
      <c r="AN921" s="171">
        <v>0</v>
      </c>
      <c r="AO921" s="170">
        <v>0</v>
      </c>
      <c r="AP921" s="170">
        <v>0</v>
      </c>
      <c r="AQ921" s="170">
        <v>0</v>
      </c>
      <c r="AR921" s="172">
        <v>0</v>
      </c>
      <c r="AS921" s="173">
        <v>0</v>
      </c>
      <c r="AT921" s="172">
        <v>0</v>
      </c>
      <c r="AU921" s="173">
        <v>0</v>
      </c>
      <c r="AV921" s="172">
        <v>9265885.0999999996</v>
      </c>
      <c r="AW921" s="173">
        <v>1</v>
      </c>
      <c r="AX921" s="172">
        <v>0</v>
      </c>
      <c r="AY921" s="173">
        <v>0</v>
      </c>
      <c r="AZ921" s="172">
        <v>0</v>
      </c>
      <c r="BA921" s="173">
        <v>0</v>
      </c>
      <c r="BB921" s="172">
        <v>0</v>
      </c>
      <c r="BC921" s="173">
        <v>0</v>
      </c>
      <c r="BE921" s="169">
        <v>0</v>
      </c>
      <c r="BF921" s="169">
        <v>0</v>
      </c>
      <c r="BG921" s="169">
        <v>0</v>
      </c>
      <c r="BH921" s="169">
        <v>0</v>
      </c>
      <c r="BI921" s="169">
        <v>0</v>
      </c>
      <c r="BJ921" s="169">
        <v>0</v>
      </c>
      <c r="BK921" s="169">
        <v>0</v>
      </c>
      <c r="BL921" s="169">
        <v>0</v>
      </c>
      <c r="BM921" s="169">
        <v>0</v>
      </c>
      <c r="BN921" s="169">
        <v>0</v>
      </c>
      <c r="BO921" s="169">
        <v>0</v>
      </c>
      <c r="BP921" s="169">
        <v>0</v>
      </c>
      <c r="BQ921" s="174">
        <v>0</v>
      </c>
    </row>
    <row r="922" spans="11:69" x14ac:dyDescent="0.25">
      <c r="K922" s="165" t="s">
        <v>315</v>
      </c>
      <c r="N922" s="57" t="s">
        <v>1824</v>
      </c>
      <c r="V922" s="57" t="s">
        <v>406</v>
      </c>
      <c r="W922" s="57" t="s">
        <v>417</v>
      </c>
      <c r="X922" s="57">
        <v>152</v>
      </c>
      <c r="AB922" s="166" t="s">
        <v>411</v>
      </c>
      <c r="AC922" s="209">
        <v>4650155</v>
      </c>
      <c r="AD922" s="210" t="s">
        <v>1825</v>
      </c>
      <c r="AE922" s="169">
        <v>20814228.84</v>
      </c>
      <c r="AF922" s="38">
        <v>25576469.859999999</v>
      </c>
      <c r="AG922" s="38">
        <v>33787746.600000001</v>
      </c>
      <c r="AH922" s="170">
        <v>28586973.741575908</v>
      </c>
      <c r="AI922" s="171">
        <v>11438137.99</v>
      </c>
      <c r="AJ922" s="172">
        <v>34314413.969999999</v>
      </c>
      <c r="AK922" s="151">
        <v>27070472.82</v>
      </c>
      <c r="AL922" s="172">
        <v>32484567.384000003</v>
      </c>
      <c r="AM922" s="211">
        <v>23862361.888729263</v>
      </c>
      <c r="AN922" s="171">
        <v>31795084.672846645</v>
      </c>
      <c r="AO922" s="170">
        <v>32834201.005714301</v>
      </c>
      <c r="AP922" s="170">
        <v>34221899.512928098</v>
      </c>
      <c r="AQ922" s="170">
        <v>36462783.669219151</v>
      </c>
      <c r="AR922" s="172">
        <v>-2148369.6992191523</v>
      </c>
      <c r="AS922" s="173">
        <v>-6.2608375043135045E-2</v>
      </c>
      <c r="AT922" s="172">
        <v>-7875809.9276432432</v>
      </c>
      <c r="AU922" s="173">
        <v>-0.27550345128658854</v>
      </c>
      <c r="AV922" s="172">
        <v>-2675037.0692191496</v>
      </c>
      <c r="AW922" s="173">
        <v>-7.917181044619144E-2</v>
      </c>
      <c r="AX922" s="172">
        <v>92514.457071900368</v>
      </c>
      <c r="AY922" s="173">
        <v>2.6960815111918513E-3</v>
      </c>
      <c r="AZ922" s="172">
        <v>-5634925.7713521905</v>
      </c>
      <c r="BA922" s="173">
        <v>-0.1971151553953033</v>
      </c>
      <c r="BB922" s="172">
        <v>-2240884.1562910527</v>
      </c>
      <c r="BC922" s="173">
        <v>-6.5480998664159712E-2</v>
      </c>
      <c r="BE922" s="169">
        <v>3318174.4744058698</v>
      </c>
      <c r="BF922" s="169">
        <v>2853253.2606040598</v>
      </c>
      <c r="BG922" s="169">
        <v>2995281.6243877201</v>
      </c>
      <c r="BH922" s="169">
        <v>2995281.6243877201</v>
      </c>
      <c r="BI922" s="169">
        <v>2851710.7284256699</v>
      </c>
      <c r="BJ922" s="169">
        <v>3035660.2790105403</v>
      </c>
      <c r="BK922" s="169">
        <v>3176146.1106160199</v>
      </c>
      <c r="BL922" s="169">
        <v>3035660.2790105403</v>
      </c>
      <c r="BM922" s="169">
        <v>3034889.0129213398</v>
      </c>
      <c r="BN922" s="169">
        <v>3176917.37670522</v>
      </c>
      <c r="BO922" s="169">
        <v>3035660.2790105403</v>
      </c>
      <c r="BP922" s="169">
        <v>2954148.6197339101</v>
      </c>
      <c r="BQ922" s="174">
        <v>36462783.669219151</v>
      </c>
    </row>
    <row r="923" spans="11:69" x14ac:dyDescent="0.25">
      <c r="K923" s="165" t="s">
        <v>315</v>
      </c>
      <c r="N923" s="57" t="s">
        <v>1826</v>
      </c>
      <c r="V923" s="57" t="s">
        <v>406</v>
      </c>
      <c r="W923" s="57" t="s">
        <v>417</v>
      </c>
      <c r="X923" s="57">
        <v>152</v>
      </c>
      <c r="AB923" s="166" t="s">
        <v>411</v>
      </c>
      <c r="AC923" s="209">
        <v>4650160</v>
      </c>
      <c r="AD923" s="210" t="s">
        <v>1827</v>
      </c>
      <c r="AE923" s="169">
        <v>0</v>
      </c>
      <c r="AF923" s="38">
        <v>5126809.8499999996</v>
      </c>
      <c r="AG923" s="38">
        <v>7247712.9299999997</v>
      </c>
      <c r="AH923" s="170">
        <v>7659405.6481326502</v>
      </c>
      <c r="AI923" s="171">
        <v>2449068.4</v>
      </c>
      <c r="AJ923" s="172">
        <v>7347205.1999999993</v>
      </c>
      <c r="AK923" s="151">
        <v>6370858.3499999987</v>
      </c>
      <c r="AL923" s="172">
        <v>7645030.0199999977</v>
      </c>
      <c r="AM923" s="211">
        <v>6392919.5468062367</v>
      </c>
      <c r="AN923" s="171">
        <v>7637344.4513264121</v>
      </c>
      <c r="AO923" s="170">
        <v>7715065.18285714</v>
      </c>
      <c r="AP923" s="170">
        <v>7426412.0624246094</v>
      </c>
      <c r="AQ923" s="170">
        <v>8083590.6759781996</v>
      </c>
      <c r="AR923" s="172">
        <v>-736385.47597820032</v>
      </c>
      <c r="AS923" s="173">
        <v>-0.10022661079048131</v>
      </c>
      <c r="AT923" s="172">
        <v>-424185.0278455494</v>
      </c>
      <c r="AU923" s="173">
        <v>-5.538093258567197E-2</v>
      </c>
      <c r="AV923" s="172">
        <v>-835877.74597819988</v>
      </c>
      <c r="AW923" s="173">
        <v>-0.11532986392414965</v>
      </c>
      <c r="AX923" s="172">
        <v>-79206.862424610183</v>
      </c>
      <c r="AY923" s="173">
        <v>-1.0780543113810159E-2</v>
      </c>
      <c r="AZ923" s="172">
        <v>232993.58570804074</v>
      </c>
      <c r="BA923" s="173">
        <v>3.0419277475510671E-2</v>
      </c>
      <c r="BB923" s="172">
        <v>-657178.61355359014</v>
      </c>
      <c r="BC923" s="173">
        <v>-8.8492075046402885E-2</v>
      </c>
      <c r="BE923" s="169">
        <v>735920.96201643301</v>
      </c>
      <c r="BF923" s="169">
        <v>632269.56641182199</v>
      </c>
      <c r="BG923" s="169">
        <v>663758.37786346395</v>
      </c>
      <c r="BH923" s="169">
        <v>663758.37786346499</v>
      </c>
      <c r="BI923" s="169">
        <v>632003.70512249903</v>
      </c>
      <c r="BJ923" s="169">
        <v>673209.20040122105</v>
      </c>
      <c r="BK923" s="169">
        <v>704432.15056396695</v>
      </c>
      <c r="BL923" s="169">
        <v>673209.20040122105</v>
      </c>
      <c r="BM923" s="169">
        <v>673076.26975655986</v>
      </c>
      <c r="BN923" s="169">
        <v>704565.08120862895</v>
      </c>
      <c r="BO923" s="169">
        <v>673209.20040122105</v>
      </c>
      <c r="BP923" s="169">
        <v>654178.58396769699</v>
      </c>
      <c r="BQ923" s="174">
        <v>8083590.6759781996</v>
      </c>
    </row>
    <row r="924" spans="11:69" x14ac:dyDescent="0.25">
      <c r="K924" s="165" t="s">
        <v>315</v>
      </c>
      <c r="N924" s="57" t="s">
        <v>1828</v>
      </c>
      <c r="V924" s="57" t="s">
        <v>406</v>
      </c>
      <c r="W924" s="57" t="s">
        <v>417</v>
      </c>
      <c r="X924" s="57">
        <v>152</v>
      </c>
      <c r="AB924" s="166" t="s">
        <v>411</v>
      </c>
      <c r="AC924" s="209">
        <v>4650165</v>
      </c>
      <c r="AD924" s="210" t="s">
        <v>1829</v>
      </c>
      <c r="AE924" s="169">
        <v>0</v>
      </c>
      <c r="AF924" s="38">
        <v>632122.43000000005</v>
      </c>
      <c r="AG924" s="38">
        <v>2227500.13</v>
      </c>
      <c r="AH924" s="170">
        <v>1266498.5874315319</v>
      </c>
      <c r="AI924" s="171">
        <v>1347157.15</v>
      </c>
      <c r="AJ924" s="172">
        <v>4041471.4499999997</v>
      </c>
      <c r="AK924" s="151">
        <v>3934186.65</v>
      </c>
      <c r="AL924" s="172">
        <v>4721023.9799999995</v>
      </c>
      <c r="AM924" s="211">
        <v>1057158.0709157609</v>
      </c>
      <c r="AN924" s="171">
        <v>4143527.1665157708</v>
      </c>
      <c r="AO924" s="170">
        <v>4309689.20571429</v>
      </c>
      <c r="AP924" s="170">
        <v>4081607.7934019999</v>
      </c>
      <c r="AQ924" s="170">
        <v>4455115.1517631244</v>
      </c>
      <c r="AR924" s="172">
        <v>-413643.70176312467</v>
      </c>
      <c r="AS924" s="173">
        <v>-0.10234977702567334</v>
      </c>
      <c r="AT924" s="172">
        <v>-3188616.5643315925</v>
      </c>
      <c r="AU924" s="173">
        <v>-2.5176629456793389</v>
      </c>
      <c r="AV924" s="172">
        <v>-2227615.0217631245</v>
      </c>
      <c r="AW924" s="173">
        <v>-1.0000515787907607</v>
      </c>
      <c r="AX924" s="172">
        <v>-40136.343402000144</v>
      </c>
      <c r="AY924" s="173">
        <v>-9.9311213498737318E-3</v>
      </c>
      <c r="AZ924" s="172">
        <v>-2815109.205970468</v>
      </c>
      <c r="BA924" s="173">
        <v>-2.2227495821211529</v>
      </c>
      <c r="BB924" s="172">
        <v>-373507.35836112453</v>
      </c>
      <c r="BC924" s="173">
        <v>-9.1509860149940572E-2</v>
      </c>
      <c r="BE924" s="169">
        <v>402594.73927985399</v>
      </c>
      <c r="BF924" s="169">
        <v>350044.73435771698</v>
      </c>
      <c r="BG924" s="169">
        <v>367510.82310858602</v>
      </c>
      <c r="BH924" s="169">
        <v>368498.24773949105</v>
      </c>
      <c r="BI924" s="169">
        <v>350847.39419475402</v>
      </c>
      <c r="BJ924" s="169">
        <v>368788.23116956902</v>
      </c>
      <c r="BK924" s="169">
        <v>386163.41057266301</v>
      </c>
      <c r="BL924" s="169">
        <v>368788.23116956902</v>
      </c>
      <c r="BM924" s="169">
        <v>368719.31263431499</v>
      </c>
      <c r="BN924" s="169">
        <v>386232.32910791697</v>
      </c>
      <c r="BO924" s="169">
        <v>368788.23116956902</v>
      </c>
      <c r="BP924" s="169">
        <v>368139.46725912107</v>
      </c>
      <c r="BQ924" s="174">
        <v>4455115.1517631244</v>
      </c>
    </row>
    <row r="925" spans="11:69" x14ac:dyDescent="0.25">
      <c r="K925" s="165" t="s">
        <v>315</v>
      </c>
      <c r="N925" s="57" t="s">
        <v>1830</v>
      </c>
      <c r="V925" s="57" t="s">
        <v>406</v>
      </c>
      <c r="W925" s="57" t="s">
        <v>417</v>
      </c>
      <c r="X925" s="57">
        <v>152</v>
      </c>
      <c r="AB925" s="166" t="s">
        <v>411</v>
      </c>
      <c r="AC925" s="209">
        <v>4650170</v>
      </c>
      <c r="AD925" s="210" t="s">
        <v>1831</v>
      </c>
      <c r="AE925" s="169">
        <v>39760416.579999998</v>
      </c>
      <c r="AF925" s="38">
        <v>72010885.969999999</v>
      </c>
      <c r="AG925" s="38">
        <v>86509447.039999977</v>
      </c>
      <c r="AH925" s="170">
        <v>85541314.86457549</v>
      </c>
      <c r="AI925" s="171">
        <v>32050963.75</v>
      </c>
      <c r="AJ925" s="172">
        <v>96152891.25</v>
      </c>
      <c r="AK925" s="151">
        <v>82232907.569999993</v>
      </c>
      <c r="AL925" s="172">
        <v>98679489.083999991</v>
      </c>
      <c r="AM925" s="211">
        <v>71484714.558981106</v>
      </c>
      <c r="AN925" s="171">
        <v>96289507.875594378</v>
      </c>
      <c r="AO925" s="170">
        <v>96368610.085714296</v>
      </c>
      <c r="AP925" s="170">
        <v>95789573.855856493</v>
      </c>
      <c r="AQ925" s="170">
        <v>103426825.93068001</v>
      </c>
      <c r="AR925" s="172">
        <v>-7273934.6806800067</v>
      </c>
      <c r="AS925" s="173">
        <v>-7.5649671955964268E-2</v>
      </c>
      <c r="AT925" s="172">
        <v>-17885511.066104516</v>
      </c>
      <c r="AU925" s="173">
        <v>-0.20908623037207127</v>
      </c>
      <c r="AV925" s="172">
        <v>-16917378.89068003</v>
      </c>
      <c r="AW925" s="173">
        <v>-0.19555527713473678</v>
      </c>
      <c r="AX925" s="172">
        <v>363317.39414350688</v>
      </c>
      <c r="AY925" s="173">
        <v>3.7785384237575578E-3</v>
      </c>
      <c r="AZ925" s="172">
        <v>-10248258.991281003</v>
      </c>
      <c r="BA925" s="173">
        <v>-0.11980478681565168</v>
      </c>
      <c r="BB925" s="172">
        <v>-7637252.0748235136</v>
      </c>
      <c r="BC925" s="173">
        <v>-7.9729471250347128E-2</v>
      </c>
      <c r="BE925" s="169">
        <v>9498726.9351169206</v>
      </c>
      <c r="BF925" s="169">
        <v>7997619.7940721</v>
      </c>
      <c r="BG925" s="169">
        <v>8394791.4860298596</v>
      </c>
      <c r="BH925" s="169">
        <v>8398322.6591233108</v>
      </c>
      <c r="BI925" s="169">
        <v>7997848.9007019401</v>
      </c>
      <c r="BJ925" s="169">
        <v>8711179.9512175899</v>
      </c>
      <c r="BK925" s="169">
        <v>9105383.7082880009</v>
      </c>
      <c r="BL925" s="169">
        <v>8711179.9512175899</v>
      </c>
      <c r="BM925" s="169">
        <v>8709612.4508522395</v>
      </c>
      <c r="BN925" s="169">
        <v>9106951.2086533494</v>
      </c>
      <c r="BO925" s="169">
        <v>8711179.9512175899</v>
      </c>
      <c r="BP925" s="169">
        <v>8084028.9341895096</v>
      </c>
      <c r="BQ925" s="174">
        <v>103426825.93068001</v>
      </c>
    </row>
    <row r="926" spans="11:69" x14ac:dyDescent="0.25">
      <c r="K926" s="165" t="s">
        <v>315</v>
      </c>
      <c r="N926" s="57" t="s">
        <v>1832</v>
      </c>
      <c r="V926" s="57" t="s">
        <v>406</v>
      </c>
      <c r="W926" s="57" t="s">
        <v>417</v>
      </c>
      <c r="X926" s="57">
        <v>152</v>
      </c>
      <c r="AB926" s="166" t="s">
        <v>411</v>
      </c>
      <c r="AC926" s="209">
        <v>4650175</v>
      </c>
      <c r="AD926" s="210" t="s">
        <v>1833</v>
      </c>
      <c r="AE926" s="169">
        <v>164480.18</v>
      </c>
      <c r="AF926" s="38">
        <v>14370.170000000006</v>
      </c>
      <c r="AG926" s="38">
        <v>0</v>
      </c>
      <c r="AH926" s="170">
        <v>0</v>
      </c>
      <c r="AI926" s="171">
        <v>0</v>
      </c>
      <c r="AJ926" s="172">
        <v>0</v>
      </c>
      <c r="AK926" s="151">
        <v>0</v>
      </c>
      <c r="AL926" s="172">
        <v>0</v>
      </c>
      <c r="AM926" s="211">
        <v>0</v>
      </c>
      <c r="AN926" s="171">
        <v>0</v>
      </c>
      <c r="AO926" s="170">
        <v>0</v>
      </c>
      <c r="AP926" s="170">
        <v>0</v>
      </c>
      <c r="AQ926" s="170">
        <v>0</v>
      </c>
      <c r="AR926" s="172">
        <v>0</v>
      </c>
      <c r="AS926" s="173">
        <v>0</v>
      </c>
      <c r="AT926" s="172">
        <v>0</v>
      </c>
      <c r="AU926" s="173">
        <v>0</v>
      </c>
      <c r="AV926" s="172">
        <v>0</v>
      </c>
      <c r="AW926" s="173">
        <v>0</v>
      </c>
      <c r="AX926" s="172">
        <v>0</v>
      </c>
      <c r="AY926" s="173">
        <v>0</v>
      </c>
      <c r="AZ926" s="172">
        <v>0</v>
      </c>
      <c r="BA926" s="173">
        <v>0</v>
      </c>
      <c r="BB926" s="172">
        <v>0</v>
      </c>
      <c r="BC926" s="173">
        <v>0</v>
      </c>
      <c r="BE926" s="169">
        <v>0</v>
      </c>
      <c r="BF926" s="169">
        <v>0</v>
      </c>
      <c r="BG926" s="169">
        <v>0</v>
      </c>
      <c r="BH926" s="169">
        <v>0</v>
      </c>
      <c r="BI926" s="169">
        <v>0</v>
      </c>
      <c r="BJ926" s="169">
        <v>0</v>
      </c>
      <c r="BK926" s="169">
        <v>0</v>
      </c>
      <c r="BL926" s="169">
        <v>0</v>
      </c>
      <c r="BM926" s="169">
        <v>0</v>
      </c>
      <c r="BN926" s="169">
        <v>0</v>
      </c>
      <c r="BO926" s="169">
        <v>0</v>
      </c>
      <c r="BP926" s="169">
        <v>0</v>
      </c>
      <c r="BQ926" s="174">
        <v>0</v>
      </c>
    </row>
    <row r="927" spans="11:69" x14ac:dyDescent="0.25">
      <c r="K927" s="165" t="s">
        <v>315</v>
      </c>
      <c r="N927" s="57" t="s">
        <v>1834</v>
      </c>
      <c r="V927" s="57" t="s">
        <v>406</v>
      </c>
      <c r="W927" s="57" t="s">
        <v>417</v>
      </c>
      <c r="X927" s="57">
        <v>152</v>
      </c>
      <c r="AB927" s="166" t="s">
        <v>411</v>
      </c>
      <c r="AC927" s="209">
        <v>4650200</v>
      </c>
      <c r="AD927" s="210" t="s">
        <v>1835</v>
      </c>
      <c r="AE927" s="169">
        <v>29959.329999999987</v>
      </c>
      <c r="AF927" s="38">
        <v>-99069</v>
      </c>
      <c r="AG927" s="38">
        <v>-56505</v>
      </c>
      <c r="AH927" s="170">
        <v>-37321.729468057623</v>
      </c>
      <c r="AI927" s="171">
        <v>-6880</v>
      </c>
      <c r="AJ927" s="172">
        <v>-20640</v>
      </c>
      <c r="AK927" s="151">
        <v>-11008</v>
      </c>
      <c r="AL927" s="172">
        <v>-13209.599999999999</v>
      </c>
      <c r="AM927" s="211">
        <v>-31150.02590386579</v>
      </c>
      <c r="AN927" s="171">
        <v>-17179.703564191834</v>
      </c>
      <c r="AO927" s="170">
        <v>-18870.857142857101</v>
      </c>
      <c r="AP927" s="170">
        <v>-19530.018647936398</v>
      </c>
      <c r="AQ927" s="170">
        <v>-20807.19678338528</v>
      </c>
      <c r="AR927" s="172">
        <v>167.19678338527956</v>
      </c>
      <c r="AS927" s="173">
        <v>8.1006193500619949E-3</v>
      </c>
      <c r="AT927" s="172">
        <v>-16514.532684672344</v>
      </c>
      <c r="AU927" s="173">
        <v>-0.44249108816906679</v>
      </c>
      <c r="AV927" s="172">
        <v>-35697.803216614717</v>
      </c>
      <c r="AW927" s="173">
        <v>-0.6317636176730328</v>
      </c>
      <c r="AX927" s="172">
        <v>-1109.9813520636017</v>
      </c>
      <c r="AY927" s="173">
        <v>-5.3778166282151242E-2</v>
      </c>
      <c r="AZ927" s="172">
        <v>-17791.710820121225</v>
      </c>
      <c r="BA927" s="173">
        <v>-0.47671185322074999</v>
      </c>
      <c r="BB927" s="172">
        <v>1277.1781354488812</v>
      </c>
      <c r="BC927" s="173">
        <v>6.5395643418078964E-2</v>
      </c>
      <c r="BE927" s="169">
        <v>-1908.11441787172</v>
      </c>
      <c r="BF927" s="169">
        <v>-1612.9210224331</v>
      </c>
      <c r="BG927" s="169">
        <v>-1693.0063747848999</v>
      </c>
      <c r="BH927" s="169">
        <v>-1693.0063747509701</v>
      </c>
      <c r="BI927" s="169">
        <v>-1612.05290710792</v>
      </c>
      <c r="BJ927" s="169">
        <v>-1748.81182834124</v>
      </c>
      <c r="BK927" s="169">
        <v>-1828.02906540243</v>
      </c>
      <c r="BL927" s="169">
        <v>-1748.8118283061899</v>
      </c>
      <c r="BM927" s="169">
        <v>-1748.3777706759299</v>
      </c>
      <c r="BN927" s="169">
        <v>-1828.46312303269</v>
      </c>
      <c r="BO927" s="169">
        <v>-1748.8118283061899</v>
      </c>
      <c r="BP927" s="169">
        <v>-1636.790242372</v>
      </c>
      <c r="BQ927" s="174">
        <v>-20807.19678338528</v>
      </c>
    </row>
    <row r="928" spans="11:69" x14ac:dyDescent="0.25">
      <c r="K928" s="165" t="s">
        <v>315</v>
      </c>
      <c r="N928" s="57" t="s">
        <v>1836</v>
      </c>
      <c r="V928" s="57" t="s">
        <v>406</v>
      </c>
      <c r="W928" s="57" t="s">
        <v>417</v>
      </c>
      <c r="X928" s="57">
        <v>152</v>
      </c>
      <c r="AB928" s="166" t="s">
        <v>411</v>
      </c>
      <c r="AC928" s="209">
        <v>4650300</v>
      </c>
      <c r="AD928" s="210" t="s">
        <v>1837</v>
      </c>
      <c r="AE928" s="169">
        <v>1682.9099999996799</v>
      </c>
      <c r="AF928" s="38">
        <v>-484626.8</v>
      </c>
      <c r="AG928" s="38">
        <v>0</v>
      </c>
      <c r="AH928" s="170">
        <v>0</v>
      </c>
      <c r="AI928" s="171">
        <v>0</v>
      </c>
      <c r="AJ928" s="172">
        <v>0</v>
      </c>
      <c r="AK928" s="151">
        <v>0</v>
      </c>
      <c r="AL928" s="172">
        <v>0</v>
      </c>
      <c r="AM928" s="211">
        <v>0</v>
      </c>
      <c r="AN928" s="171">
        <v>0</v>
      </c>
      <c r="AO928" s="170">
        <v>0</v>
      </c>
      <c r="AP928" s="170">
        <v>0</v>
      </c>
      <c r="AQ928" s="170">
        <v>0</v>
      </c>
      <c r="AR928" s="172">
        <v>0</v>
      </c>
      <c r="AS928" s="173">
        <v>0</v>
      </c>
      <c r="AT928" s="172">
        <v>0</v>
      </c>
      <c r="AU928" s="173">
        <v>0</v>
      </c>
      <c r="AV928" s="172">
        <v>0</v>
      </c>
      <c r="AW928" s="173">
        <v>0</v>
      </c>
      <c r="AX928" s="172">
        <v>0</v>
      </c>
      <c r="AY928" s="173">
        <v>0</v>
      </c>
      <c r="AZ928" s="172">
        <v>0</v>
      </c>
      <c r="BA928" s="173">
        <v>0</v>
      </c>
      <c r="BB928" s="172">
        <v>0</v>
      </c>
      <c r="BC928" s="173">
        <v>0</v>
      </c>
      <c r="BE928" s="169">
        <v>0</v>
      </c>
      <c r="BF928" s="169">
        <v>0</v>
      </c>
      <c r="BG928" s="169">
        <v>0</v>
      </c>
      <c r="BH928" s="169">
        <v>0</v>
      </c>
      <c r="BI928" s="169">
        <v>0</v>
      </c>
      <c r="BJ928" s="169">
        <v>0</v>
      </c>
      <c r="BK928" s="169">
        <v>0</v>
      </c>
      <c r="BL928" s="169">
        <v>0</v>
      </c>
      <c r="BM928" s="169">
        <v>0</v>
      </c>
      <c r="BN928" s="169">
        <v>0</v>
      </c>
      <c r="BO928" s="169">
        <v>0</v>
      </c>
      <c r="BP928" s="169">
        <v>0</v>
      </c>
      <c r="BQ928" s="174">
        <v>0</v>
      </c>
    </row>
    <row r="929" spans="11:69" x14ac:dyDescent="0.25">
      <c r="K929" s="165" t="s">
        <v>315</v>
      </c>
      <c r="N929" s="57" t="s">
        <v>1838</v>
      </c>
      <c r="V929" s="57" t="s">
        <v>406</v>
      </c>
      <c r="W929" s="57" t="s">
        <v>417</v>
      </c>
      <c r="X929" s="57">
        <v>152</v>
      </c>
      <c r="AB929" s="166" t="s">
        <v>411</v>
      </c>
      <c r="AC929" s="209">
        <v>4650305</v>
      </c>
      <c r="AD929" s="210" t="s">
        <v>1839</v>
      </c>
      <c r="AE929" s="169">
        <v>170040.97</v>
      </c>
      <c r="AF929" s="38">
        <v>86168.23</v>
      </c>
      <c r="AG929" s="38">
        <v>553.27000000000021</v>
      </c>
      <c r="AH929" s="170">
        <v>-3201.3944400665687</v>
      </c>
      <c r="AI929" s="171">
        <v>-360.19</v>
      </c>
      <c r="AJ929" s="172">
        <v>-1080.57</v>
      </c>
      <c r="AK929" s="151">
        <v>-360.19</v>
      </c>
      <c r="AL929" s="172">
        <v>-432.22799999999995</v>
      </c>
      <c r="AM929" s="211">
        <v>-2671.9962112609178</v>
      </c>
      <c r="AN929" s="171">
        <v>-889.58822880565094</v>
      </c>
      <c r="AO929" s="170">
        <v>-617.46857142857095</v>
      </c>
      <c r="AP929" s="170">
        <v>-1084.4594954885199</v>
      </c>
      <c r="AQ929" s="170">
        <v>-1155.3784220022246</v>
      </c>
      <c r="AR929" s="172">
        <v>74.808422002224688</v>
      </c>
      <c r="AS929" s="173">
        <v>6.9230519079952882E-2</v>
      </c>
      <c r="AT929" s="172">
        <v>-2046.0160180643441</v>
      </c>
      <c r="AU929" s="173">
        <v>-0.63910150916042696</v>
      </c>
      <c r="AV929" s="172">
        <v>1708.6484220022248</v>
      </c>
      <c r="AW929" s="173">
        <v>3.0882723118951403</v>
      </c>
      <c r="AX929" s="172">
        <v>3.8894954885199695</v>
      </c>
      <c r="AY929" s="173">
        <v>3.5994849834068776E-3</v>
      </c>
      <c r="AZ929" s="172">
        <v>-2116.934944578049</v>
      </c>
      <c r="BA929" s="173">
        <v>-0.66125402046179294</v>
      </c>
      <c r="BB929" s="172">
        <v>70.918926513704719</v>
      </c>
      <c r="BC929" s="173">
        <v>6.5395643459931763E-2</v>
      </c>
      <c r="BE929" s="169">
        <v>-105.95344716470299</v>
      </c>
      <c r="BF929" s="169">
        <v>-89.561999390905001</v>
      </c>
      <c r="BG929" s="169">
        <v>-94.008964976195998</v>
      </c>
      <c r="BH929" s="169">
        <v>-94.008964976225599</v>
      </c>
      <c r="BI929" s="169">
        <v>-89.513794837013904</v>
      </c>
      <c r="BJ929" s="169">
        <v>-97.107720547165101</v>
      </c>
      <c r="BK929" s="169">
        <v>-101.506481579086</v>
      </c>
      <c r="BL929" s="169">
        <v>-97.107720547195598</v>
      </c>
      <c r="BM929" s="169">
        <v>-97.083618270221905</v>
      </c>
      <c r="BN929" s="169">
        <v>-101.53058385606001</v>
      </c>
      <c r="BO929" s="169">
        <v>-97.107720547195598</v>
      </c>
      <c r="BP929" s="169">
        <v>-90.887405310256796</v>
      </c>
      <c r="BQ929" s="174">
        <v>-1155.3784220022246</v>
      </c>
    </row>
    <row r="930" spans="11:69" x14ac:dyDescent="0.25">
      <c r="K930" s="165" t="s">
        <v>315</v>
      </c>
      <c r="N930" s="57" t="s">
        <v>1840</v>
      </c>
      <c r="V930" s="57" t="s">
        <v>406</v>
      </c>
      <c r="W930" s="57" t="s">
        <v>417</v>
      </c>
      <c r="X930" s="57">
        <v>152</v>
      </c>
      <c r="AB930" s="166" t="s">
        <v>411</v>
      </c>
      <c r="AC930" s="209">
        <v>4650900</v>
      </c>
      <c r="AD930" s="210" t="s">
        <v>1841</v>
      </c>
      <c r="AE930" s="169">
        <v>0</v>
      </c>
      <c r="AF930" s="38">
        <v>0</v>
      </c>
      <c r="AG930" s="38">
        <v>0</v>
      </c>
      <c r="AH930" s="170">
        <v>0</v>
      </c>
      <c r="AI930" s="171">
        <v>0</v>
      </c>
      <c r="AJ930" s="172">
        <v>0</v>
      </c>
      <c r="AK930" s="151">
        <v>3176.47</v>
      </c>
      <c r="AL930" s="172">
        <v>3811.7640000000001</v>
      </c>
      <c r="AM930" s="211">
        <v>0</v>
      </c>
      <c r="AN930" s="171">
        <v>3176.47</v>
      </c>
      <c r="AO930" s="170">
        <v>0</v>
      </c>
      <c r="AP930" s="170">
        <v>0</v>
      </c>
      <c r="AQ930" s="170">
        <v>0</v>
      </c>
      <c r="AR930" s="172">
        <v>0</v>
      </c>
      <c r="AS930" s="173">
        <v>0</v>
      </c>
      <c r="AT930" s="172">
        <v>0</v>
      </c>
      <c r="AU930" s="173">
        <v>0</v>
      </c>
      <c r="AV930" s="172">
        <v>0</v>
      </c>
      <c r="AW930" s="173">
        <v>0</v>
      </c>
      <c r="AX930" s="172">
        <v>0</v>
      </c>
      <c r="AY930" s="173">
        <v>0</v>
      </c>
      <c r="AZ930" s="172">
        <v>0</v>
      </c>
      <c r="BA930" s="173">
        <v>0</v>
      </c>
      <c r="BB930" s="172">
        <v>0</v>
      </c>
      <c r="BC930" s="173">
        <v>0</v>
      </c>
      <c r="BE930" s="169">
        <v>0</v>
      </c>
      <c r="BF930" s="169">
        <v>0</v>
      </c>
      <c r="BG930" s="169">
        <v>0</v>
      </c>
      <c r="BH930" s="169">
        <v>0</v>
      </c>
      <c r="BI930" s="169">
        <v>0</v>
      </c>
      <c r="BJ930" s="169">
        <v>0</v>
      </c>
      <c r="BK930" s="169">
        <v>0</v>
      </c>
      <c r="BL930" s="169">
        <v>0</v>
      </c>
      <c r="BM930" s="169">
        <v>0</v>
      </c>
      <c r="BN930" s="169">
        <v>0</v>
      </c>
      <c r="BO930" s="169">
        <v>0</v>
      </c>
      <c r="BP930" s="169">
        <v>0</v>
      </c>
      <c r="BQ930" s="174">
        <v>0</v>
      </c>
    </row>
    <row r="931" spans="11:69" x14ac:dyDescent="0.25">
      <c r="K931" s="165" t="s">
        <v>315</v>
      </c>
      <c r="N931" s="57" t="s">
        <v>1842</v>
      </c>
      <c r="V931" s="57" t="s">
        <v>406</v>
      </c>
      <c r="W931" s="57" t="s">
        <v>417</v>
      </c>
      <c r="X931" s="57">
        <v>152</v>
      </c>
      <c r="AB931" s="166" t="s">
        <v>411</v>
      </c>
      <c r="AC931" s="209">
        <v>4650905</v>
      </c>
      <c r="AD931" s="210" t="s">
        <v>1843</v>
      </c>
      <c r="AE931" s="169">
        <v>0</v>
      </c>
      <c r="AF931" s="38">
        <v>382387.52</v>
      </c>
      <c r="AG931" s="38">
        <v>1019303.4499999998</v>
      </c>
      <c r="AH931" s="170">
        <v>1171123.9797322184</v>
      </c>
      <c r="AI931" s="171">
        <v>307507.55</v>
      </c>
      <c r="AJ931" s="172">
        <v>922522.64999999991</v>
      </c>
      <c r="AK931" s="151">
        <v>690269.7699999999</v>
      </c>
      <c r="AL931" s="172">
        <v>828323.72399999981</v>
      </c>
      <c r="AM931" s="211">
        <v>975936.64977684873</v>
      </c>
      <c r="AN931" s="171">
        <v>885457.0999553696</v>
      </c>
      <c r="AO931" s="170">
        <v>580332.70285714301</v>
      </c>
      <c r="AP931" s="170">
        <v>933220.92956584599</v>
      </c>
      <c r="AQ931" s="170">
        <v>1015803.5860998611</v>
      </c>
      <c r="AR931" s="172">
        <v>-93280.936099861166</v>
      </c>
      <c r="AS931" s="173">
        <v>-0.10111506324518013</v>
      </c>
      <c r="AT931" s="172">
        <v>155320.39363235736</v>
      </c>
      <c r="AU931" s="173">
        <v>0.13262506474154162</v>
      </c>
      <c r="AV931" s="172">
        <v>3499.8639001387637</v>
      </c>
      <c r="AW931" s="173">
        <v>3.4335838852882958E-3</v>
      </c>
      <c r="AX931" s="172">
        <v>-10698.279565846082</v>
      </c>
      <c r="AY931" s="173">
        <v>-1.1596766286276096E-2</v>
      </c>
      <c r="AZ931" s="172">
        <v>237903.05016637244</v>
      </c>
      <c r="BA931" s="173">
        <v>0.20314078977425584</v>
      </c>
      <c r="BB931" s="172">
        <v>-82582.656534015085</v>
      </c>
      <c r="BC931" s="173">
        <v>-8.8492075046403287E-2</v>
      </c>
      <c r="BE931" s="169">
        <v>92477.610787967205</v>
      </c>
      <c r="BF931" s="169">
        <v>79452.525330299803</v>
      </c>
      <c r="BG931" s="169">
        <v>83409.485656068602</v>
      </c>
      <c r="BH931" s="169">
        <v>83409.485656068704</v>
      </c>
      <c r="BI931" s="169">
        <v>79419.116556658904</v>
      </c>
      <c r="BJ931" s="169">
        <v>84597.0989099133</v>
      </c>
      <c r="BK931" s="169">
        <v>88520.650462094796</v>
      </c>
      <c r="BL931" s="169">
        <v>84597.0989099133</v>
      </c>
      <c r="BM931" s="169">
        <v>84580.394523092793</v>
      </c>
      <c r="BN931" s="169">
        <v>88537.354848915304</v>
      </c>
      <c r="BO931" s="169">
        <v>84597.0989099133</v>
      </c>
      <c r="BP931" s="169">
        <v>82205.665548955105</v>
      </c>
      <c r="BQ931" s="174">
        <v>1015803.5860998612</v>
      </c>
    </row>
    <row r="932" spans="11:69" x14ac:dyDescent="0.25">
      <c r="K932" s="165" t="s">
        <v>315</v>
      </c>
      <c r="N932" s="57" t="s">
        <v>1844</v>
      </c>
      <c r="V932" s="57" t="s">
        <v>406</v>
      </c>
      <c r="W932" s="57" t="s">
        <v>417</v>
      </c>
      <c r="X932" s="57">
        <v>152</v>
      </c>
      <c r="AB932" s="166" t="s">
        <v>411</v>
      </c>
      <c r="AC932" s="209">
        <v>4650910</v>
      </c>
      <c r="AD932" s="210" t="s">
        <v>1845</v>
      </c>
      <c r="AE932" s="169">
        <v>0</v>
      </c>
      <c r="AF932" s="38">
        <v>7303.99</v>
      </c>
      <c r="AG932" s="38">
        <v>1379.09</v>
      </c>
      <c r="AH932" s="170">
        <v>-50.741152266322445</v>
      </c>
      <c r="AI932" s="171">
        <v>3517.4300000000021</v>
      </c>
      <c r="AJ932" s="172">
        <v>10552.290000000006</v>
      </c>
      <c r="AK932" s="151">
        <v>3517.4300000000021</v>
      </c>
      <c r="AL932" s="172">
        <v>4220.9160000000029</v>
      </c>
      <c r="AM932" s="211">
        <v>-42.284293555268704</v>
      </c>
      <c r="AN932" s="171">
        <v>3508.9731412889482</v>
      </c>
      <c r="AO932" s="170">
        <v>6029.88</v>
      </c>
      <c r="AP932" s="170">
        <v>10674.662440915001</v>
      </c>
      <c r="AQ932" s="170">
        <v>11619.285470731489</v>
      </c>
      <c r="AR932" s="172">
        <v>-1066.9954707314828</v>
      </c>
      <c r="AS932" s="173">
        <v>-0.10111506324518016</v>
      </c>
      <c r="AT932" s="172">
        <v>-11670.026622997812</v>
      </c>
      <c r="AU932" s="173">
        <v>-229.99136010443655</v>
      </c>
      <c r="AV932" s="172">
        <v>-10240.195470731489</v>
      </c>
      <c r="AW932" s="173">
        <v>-7.4253279124143381</v>
      </c>
      <c r="AX932" s="172">
        <v>-122.37244091499451</v>
      </c>
      <c r="AY932" s="173">
        <v>-1.1596766286274774E-2</v>
      </c>
      <c r="AZ932" s="172">
        <v>-10725.403593181323</v>
      </c>
      <c r="BA932" s="173">
        <v>-211.37485283912071</v>
      </c>
      <c r="BB932" s="172">
        <v>-944.62302981648827</v>
      </c>
      <c r="BC932" s="173">
        <v>-8.8492075046404745E-2</v>
      </c>
      <c r="BE932" s="169">
        <v>1057.8066213786301</v>
      </c>
      <c r="BF932" s="169">
        <v>908.81897427414901</v>
      </c>
      <c r="BG932" s="169">
        <v>954.08072787554499</v>
      </c>
      <c r="BH932" s="169">
        <v>954.08072787554602</v>
      </c>
      <c r="BI932" s="169">
        <v>908.436827485663</v>
      </c>
      <c r="BJ932" s="169">
        <v>967.66526096252403</v>
      </c>
      <c r="BK932" s="169">
        <v>1012.54486777605</v>
      </c>
      <c r="BL932" s="169">
        <v>967.66526096252403</v>
      </c>
      <c r="BM932" s="169">
        <v>967.47418756828097</v>
      </c>
      <c r="BN932" s="169">
        <v>1012.7359411702899</v>
      </c>
      <c r="BO932" s="169">
        <v>967.66526096252403</v>
      </c>
      <c r="BP932" s="169">
        <v>940.31081243976405</v>
      </c>
      <c r="BQ932" s="174">
        <v>11619.285470731489</v>
      </c>
    </row>
    <row r="933" spans="11:69" x14ac:dyDescent="0.25">
      <c r="K933" s="165" t="s">
        <v>315</v>
      </c>
      <c r="N933" s="57" t="s">
        <v>1846</v>
      </c>
      <c r="V933" s="57" t="s">
        <v>406</v>
      </c>
      <c r="W933" s="57" t="s">
        <v>417</v>
      </c>
      <c r="X933" s="57">
        <v>152</v>
      </c>
      <c r="AB933" s="166" t="s">
        <v>411</v>
      </c>
      <c r="AC933" s="209">
        <v>4650920</v>
      </c>
      <c r="AD933" s="210" t="s">
        <v>1847</v>
      </c>
      <c r="AE933" s="169">
        <v>0</v>
      </c>
      <c r="AF933" s="38">
        <v>354.21000000000004</v>
      </c>
      <c r="AG933" s="38">
        <v>0</v>
      </c>
      <c r="AH933" s="170">
        <v>0</v>
      </c>
      <c r="AI933" s="171">
        <v>0</v>
      </c>
      <c r="AJ933" s="172">
        <v>0</v>
      </c>
      <c r="AK933" s="151">
        <v>9992.86</v>
      </c>
      <c r="AL933" s="172">
        <v>11991.432000000001</v>
      </c>
      <c r="AM933" s="211">
        <v>0</v>
      </c>
      <c r="AN933" s="171">
        <v>9992.86</v>
      </c>
      <c r="AO933" s="170">
        <v>13890.634285714301</v>
      </c>
      <c r="AP933" s="170">
        <v>0</v>
      </c>
      <c r="AQ933" s="170">
        <v>0</v>
      </c>
      <c r="AR933" s="172">
        <v>0</v>
      </c>
      <c r="AS933" s="173">
        <v>0</v>
      </c>
      <c r="AT933" s="172">
        <v>0</v>
      </c>
      <c r="AU933" s="173">
        <v>0</v>
      </c>
      <c r="AV933" s="172">
        <v>0</v>
      </c>
      <c r="AW933" s="173">
        <v>0</v>
      </c>
      <c r="AX933" s="172">
        <v>0</v>
      </c>
      <c r="AY933" s="173">
        <v>0</v>
      </c>
      <c r="AZ933" s="172">
        <v>0</v>
      </c>
      <c r="BA933" s="173">
        <v>0</v>
      </c>
      <c r="BB933" s="172">
        <v>0</v>
      </c>
      <c r="BC933" s="173">
        <v>0</v>
      </c>
      <c r="BE933" s="169">
        <v>0</v>
      </c>
      <c r="BF933" s="169">
        <v>0</v>
      </c>
      <c r="BG933" s="169">
        <v>0</v>
      </c>
      <c r="BH933" s="169">
        <v>0</v>
      </c>
      <c r="BI933" s="169">
        <v>0</v>
      </c>
      <c r="BJ933" s="169">
        <v>0</v>
      </c>
      <c r="BK933" s="169">
        <v>0</v>
      </c>
      <c r="BL933" s="169">
        <v>0</v>
      </c>
      <c r="BM933" s="169">
        <v>0</v>
      </c>
      <c r="BN933" s="169">
        <v>0</v>
      </c>
      <c r="BO933" s="169">
        <v>0</v>
      </c>
      <c r="BP933" s="169">
        <v>0</v>
      </c>
      <c r="BQ933" s="174">
        <v>0</v>
      </c>
    </row>
    <row r="934" spans="11:69" x14ac:dyDescent="0.25">
      <c r="K934" s="165" t="s">
        <v>315</v>
      </c>
      <c r="N934" s="57" t="s">
        <v>1848</v>
      </c>
      <c r="V934" s="57" t="s">
        <v>406</v>
      </c>
      <c r="W934" s="57" t="s">
        <v>417</v>
      </c>
      <c r="X934" s="57">
        <v>152</v>
      </c>
      <c r="AB934" s="166" t="s">
        <v>411</v>
      </c>
      <c r="AC934" s="209">
        <v>4650925</v>
      </c>
      <c r="AD934" s="210" t="s">
        <v>1849</v>
      </c>
      <c r="AE934" s="169">
        <v>0</v>
      </c>
      <c r="AF934" s="38">
        <v>2848.86</v>
      </c>
      <c r="AG934" s="38">
        <v>-1145.51</v>
      </c>
      <c r="AH934" s="170">
        <v>-3383.697265479133</v>
      </c>
      <c r="AI934" s="171">
        <v>68.64</v>
      </c>
      <c r="AJ934" s="172">
        <v>205.92000000000002</v>
      </c>
      <c r="AK934" s="151">
        <v>6131.8900000000012</v>
      </c>
      <c r="AL934" s="172">
        <v>7358.2680000000009</v>
      </c>
      <c r="AM934" s="211">
        <v>-2819.7477212326107</v>
      </c>
      <c r="AN934" s="171">
        <v>5567.940455753479</v>
      </c>
      <c r="AO934" s="170">
        <v>-109.114285714286</v>
      </c>
      <c r="AP934" s="170">
        <v>208.30800611366999</v>
      </c>
      <c r="AQ934" s="170">
        <v>226.74161382344752</v>
      </c>
      <c r="AR934" s="172">
        <v>-20.821613823447507</v>
      </c>
      <c r="AS934" s="173">
        <v>-0.10111506324518019</v>
      </c>
      <c r="AT934" s="172">
        <v>-3610.4388793025805</v>
      </c>
      <c r="AU934" s="173">
        <v>-1.0670100177509056</v>
      </c>
      <c r="AV934" s="172">
        <v>-1372.2516138234475</v>
      </c>
      <c r="AW934" s="173">
        <v>-1.1979394451584426</v>
      </c>
      <c r="AX934" s="172">
        <v>-2.3880061136699737</v>
      </c>
      <c r="AY934" s="173">
        <v>-1.1596766286276095E-2</v>
      </c>
      <c r="AZ934" s="172">
        <v>-3592.0052715928032</v>
      </c>
      <c r="BA934" s="173">
        <v>-1.0615622467881074</v>
      </c>
      <c r="BB934" s="172">
        <v>-18.433607709777533</v>
      </c>
      <c r="BC934" s="173">
        <v>-8.8492075046403357E-2</v>
      </c>
      <c r="BE934" s="169">
        <v>20.642300341848699</v>
      </c>
      <c r="BF934" s="169">
        <v>17.7349185041856</v>
      </c>
      <c r="BG934" s="169">
        <v>18.618167571601301</v>
      </c>
      <c r="BH934" s="169">
        <v>18.618167571601301</v>
      </c>
      <c r="BI934" s="169">
        <v>17.727461197128498</v>
      </c>
      <c r="BJ934" s="169">
        <v>18.883259514039398</v>
      </c>
      <c r="BK934" s="169">
        <v>19.759051274410002</v>
      </c>
      <c r="BL934" s="169">
        <v>18.883259514039398</v>
      </c>
      <c r="BM934" s="169">
        <v>18.879530860510901</v>
      </c>
      <c r="BN934" s="169">
        <v>19.762779927938499</v>
      </c>
      <c r="BO934" s="169">
        <v>18.883259514039398</v>
      </c>
      <c r="BP934" s="169">
        <v>18.349458032104501</v>
      </c>
      <c r="BQ934" s="174">
        <v>226.74161382344752</v>
      </c>
    </row>
    <row r="935" spans="11:69" x14ac:dyDescent="0.25">
      <c r="K935" s="165" t="s">
        <v>315</v>
      </c>
      <c r="N935" s="57" t="s">
        <v>1850</v>
      </c>
      <c r="V935" s="57" t="s">
        <v>406</v>
      </c>
      <c r="W935" s="57" t="s">
        <v>417</v>
      </c>
      <c r="X935" s="57">
        <v>152</v>
      </c>
      <c r="AB935" s="166" t="s">
        <v>411</v>
      </c>
      <c r="AC935" s="209">
        <v>4650995</v>
      </c>
      <c r="AD935" s="210" t="s">
        <v>1851</v>
      </c>
      <c r="AE935" s="169">
        <v>0</v>
      </c>
      <c r="AF935" s="38">
        <v>296472.61</v>
      </c>
      <c r="AG935" s="38">
        <v>184158.46</v>
      </c>
      <c r="AH935" s="170">
        <v>389180.72738035559</v>
      </c>
      <c r="AI935" s="171">
        <v>126547.28</v>
      </c>
      <c r="AJ935" s="172">
        <v>379641.83999999997</v>
      </c>
      <c r="AK935" s="151">
        <v>403525.31</v>
      </c>
      <c r="AL935" s="172">
        <v>484230.37200000003</v>
      </c>
      <c r="AM935" s="211">
        <v>324317.27281696303</v>
      </c>
      <c r="AN935" s="171">
        <v>468388.76456339256</v>
      </c>
      <c r="AO935" s="170">
        <v>490326.54857142898</v>
      </c>
      <c r="AP935" s="170">
        <v>384044.45769097202</v>
      </c>
      <c r="AQ935" s="170">
        <v>418029.34866211627</v>
      </c>
      <c r="AR935" s="172">
        <v>-38387.508662116306</v>
      </c>
      <c r="AS935" s="173">
        <v>-0.10111506324517948</v>
      </c>
      <c r="AT935" s="172">
        <v>-28848.621281760687</v>
      </c>
      <c r="AU935" s="173">
        <v>-7.4126541352512149E-2</v>
      </c>
      <c r="AV935" s="172">
        <v>-233870.88866211628</v>
      </c>
      <c r="AW935" s="173">
        <v>-1.2699437683292762</v>
      </c>
      <c r="AX935" s="172">
        <v>-4402.6176909720525</v>
      </c>
      <c r="AY935" s="173">
        <v>-1.15967662862767E-2</v>
      </c>
      <c r="AZ935" s="172">
        <v>5136.2696893835673</v>
      </c>
      <c r="BA935" s="173">
        <v>1.3197646563735847E-2</v>
      </c>
      <c r="BB935" s="172">
        <v>-33984.890971144254</v>
      </c>
      <c r="BC935" s="173">
        <v>-8.8492075046401997E-2</v>
      </c>
      <c r="BE935" s="169">
        <v>38056.919597960798</v>
      </c>
      <c r="BF935" s="169">
        <v>32696.761330512199</v>
      </c>
      <c r="BG935" s="169">
        <v>34325.152458775403</v>
      </c>
      <c r="BH935" s="169">
        <v>34325.152458775403</v>
      </c>
      <c r="BI935" s="169">
        <v>32683.012759355497</v>
      </c>
      <c r="BJ935" s="169">
        <v>34813.885912526297</v>
      </c>
      <c r="BK935" s="169">
        <v>36428.528469654899</v>
      </c>
      <c r="BL935" s="169">
        <v>34813.885912526297</v>
      </c>
      <c r="BM935" s="169">
        <v>34807.011626947999</v>
      </c>
      <c r="BN935" s="169">
        <v>36435.402755233299</v>
      </c>
      <c r="BO935" s="169">
        <v>34813.885912526297</v>
      </c>
      <c r="BP935" s="169">
        <v>33829.749467321897</v>
      </c>
      <c r="BQ935" s="174">
        <v>418029.34866211627</v>
      </c>
    </row>
    <row r="936" spans="11:69" x14ac:dyDescent="0.25">
      <c r="K936" s="165" t="s">
        <v>315</v>
      </c>
      <c r="N936" s="57" t="s">
        <v>1852</v>
      </c>
      <c r="V936" s="57" t="s">
        <v>406</v>
      </c>
      <c r="W936" s="57" t="s">
        <v>417</v>
      </c>
      <c r="X936" s="57">
        <v>152</v>
      </c>
      <c r="AB936" s="166" t="s">
        <v>411</v>
      </c>
      <c r="AC936" s="209">
        <v>4700090</v>
      </c>
      <c r="AD936" s="210" t="s">
        <v>1853</v>
      </c>
      <c r="AE936" s="169">
        <v>8835898.9699999988</v>
      </c>
      <c r="AF936" s="38">
        <v>10016295.189999999</v>
      </c>
      <c r="AG936" s="38">
        <v>11915972.91</v>
      </c>
      <c r="AH936" s="170">
        <v>12821583.546777539</v>
      </c>
      <c r="AI936" s="171">
        <v>4832560.59</v>
      </c>
      <c r="AJ936" s="172">
        <v>14497681.77</v>
      </c>
      <c r="AK936" s="151">
        <v>12236874.15</v>
      </c>
      <c r="AL936" s="172">
        <v>14684248.98</v>
      </c>
      <c r="AM936" s="211">
        <v>10736364.20944293</v>
      </c>
      <c r="AN936" s="171">
        <v>14322093.487334609</v>
      </c>
      <c r="AO936" s="170">
        <v>14698294.337142855</v>
      </c>
      <c r="AP936" s="170">
        <v>15593229.675280742</v>
      </c>
      <c r="AQ936" s="170">
        <v>16755601.744015429</v>
      </c>
      <c r="AR936" s="172">
        <v>-2257919.9740154296</v>
      </c>
      <c r="AS936" s="173">
        <v>-0.15574351884918147</v>
      </c>
      <c r="AT936" s="172">
        <v>-3934018.1972378902</v>
      </c>
      <c r="AU936" s="173">
        <v>-0.30682779415547551</v>
      </c>
      <c r="AV936" s="172">
        <v>-4839628.834015429</v>
      </c>
      <c r="AW936" s="173">
        <v>-0.40614634411882267</v>
      </c>
      <c r="AX936" s="172">
        <v>-1095547.9052807428</v>
      </c>
      <c r="AY936" s="173">
        <v>-7.5567109463511334E-2</v>
      </c>
      <c r="AZ936" s="172">
        <v>-2771646.1285032034</v>
      </c>
      <c r="BA936" s="173">
        <v>-0.21617034420056513</v>
      </c>
      <c r="BB936" s="172">
        <v>-1162372.0687346868</v>
      </c>
      <c r="BC936" s="173">
        <v>-7.4543381514949644E-2</v>
      </c>
      <c r="BE936" s="169">
        <v>1519372.1118006797</v>
      </c>
      <c r="BF936" s="169">
        <v>1432315.8332262386</v>
      </c>
      <c r="BG936" s="169">
        <v>1445018.1016073832</v>
      </c>
      <c r="BH936" s="169">
        <v>1291008.0840220321</v>
      </c>
      <c r="BI936" s="169">
        <v>1276817.8497198233</v>
      </c>
      <c r="BJ936" s="169">
        <v>1520659.4780216573</v>
      </c>
      <c r="BK936" s="169">
        <v>1356341.5751769601</v>
      </c>
      <c r="BL936" s="169">
        <v>1390340.3980122234</v>
      </c>
      <c r="BM936" s="169">
        <v>1421674.917865512</v>
      </c>
      <c r="BN936" s="169">
        <v>1248205.6258865872</v>
      </c>
      <c r="BO936" s="169">
        <v>1445349.5666456078</v>
      </c>
      <c r="BP936" s="169">
        <v>1408498.2020307244</v>
      </c>
      <c r="BQ936" s="174">
        <v>16755601.744015429</v>
      </c>
    </row>
    <row r="937" spans="11:69" x14ac:dyDescent="0.25">
      <c r="K937" s="165" t="s">
        <v>315</v>
      </c>
      <c r="N937" s="57" t="s">
        <v>1854</v>
      </c>
      <c r="V937" s="57" t="s">
        <v>406</v>
      </c>
      <c r="W937" s="57" t="s">
        <v>417</v>
      </c>
      <c r="X937" s="57">
        <v>152</v>
      </c>
      <c r="AB937" s="166" t="s">
        <v>411</v>
      </c>
      <c r="AC937" s="209">
        <v>4700105</v>
      </c>
      <c r="AD937" s="210" t="s">
        <v>1855</v>
      </c>
      <c r="AE937" s="169">
        <v>1049644.33</v>
      </c>
      <c r="AF937" s="38">
        <v>1550113.0999999999</v>
      </c>
      <c r="AG937" s="38">
        <v>1443321.2999999998</v>
      </c>
      <c r="AH937" s="170">
        <v>1968619.5377624799</v>
      </c>
      <c r="AI937" s="171">
        <v>687963.48</v>
      </c>
      <c r="AJ937" s="172">
        <v>2063890.44</v>
      </c>
      <c r="AK937" s="151">
        <v>1699791.4600000002</v>
      </c>
      <c r="AL937" s="172">
        <v>2039749.7520000001</v>
      </c>
      <c r="AM937" s="211">
        <v>1647701.7113854515</v>
      </c>
      <c r="AN937" s="171">
        <v>2020709.2863770286</v>
      </c>
      <c r="AO937" s="170">
        <v>2140475.0399999991</v>
      </c>
      <c r="AP937" s="170">
        <v>2209604.0116468584</v>
      </c>
      <c r="AQ937" s="170">
        <v>2375729.4650172098</v>
      </c>
      <c r="AR937" s="172">
        <v>-311839.02501720982</v>
      </c>
      <c r="AS937" s="173">
        <v>-0.15109281916011483</v>
      </c>
      <c r="AT937" s="172">
        <v>-407109.9272547299</v>
      </c>
      <c r="AU937" s="173">
        <v>-0.2067996986951823</v>
      </c>
      <c r="AV937" s="172">
        <v>-932408.16501720995</v>
      </c>
      <c r="AW937" s="173">
        <v>-0.64601566194388604</v>
      </c>
      <c r="AX937" s="172">
        <v>-145713.57164685847</v>
      </c>
      <c r="AY937" s="173">
        <v>-7.0601408302883792E-2</v>
      </c>
      <c r="AZ937" s="172">
        <v>-240984.47388437856</v>
      </c>
      <c r="BA937" s="173">
        <v>-0.12241292401185855</v>
      </c>
      <c r="BB937" s="172">
        <v>-166125.45337035134</v>
      </c>
      <c r="BC937" s="173">
        <v>-7.5183359776096262E-2</v>
      </c>
      <c r="BE937" s="169">
        <v>215782.38550156727</v>
      </c>
      <c r="BF937" s="169">
        <v>203420.21799749174</v>
      </c>
      <c r="BG937" s="169">
        <v>205223.9657797399</v>
      </c>
      <c r="BH937" s="169">
        <v>182942.40680936602</v>
      </c>
      <c r="BI937" s="169">
        <v>180931.87545354775</v>
      </c>
      <c r="BJ937" s="169">
        <v>215480.38243773539</v>
      </c>
      <c r="BK937" s="169">
        <v>192199.13191581506</v>
      </c>
      <c r="BL937" s="169">
        <v>197016.22808107719</v>
      </c>
      <c r="BM937" s="169">
        <v>201455.83459795418</v>
      </c>
      <c r="BN937" s="169">
        <v>176877.97596940259</v>
      </c>
      <c r="BO937" s="169">
        <v>204810.1583757239</v>
      </c>
      <c r="BP937" s="169">
        <v>199588.90209778867</v>
      </c>
      <c r="BQ937" s="174">
        <v>2375729.4650172093</v>
      </c>
    </row>
    <row r="938" spans="11:69" x14ac:dyDescent="0.25">
      <c r="K938" s="165" t="s">
        <v>315</v>
      </c>
      <c r="N938" s="57" t="s">
        <v>1856</v>
      </c>
      <c r="V938" s="57" t="s">
        <v>406</v>
      </c>
      <c r="W938" s="57" t="s">
        <v>417</v>
      </c>
      <c r="X938" s="57">
        <v>152</v>
      </c>
      <c r="AB938" s="166" t="s">
        <v>411</v>
      </c>
      <c r="AC938" s="209">
        <v>4700107</v>
      </c>
      <c r="AD938" s="210" t="s">
        <v>1857</v>
      </c>
      <c r="AE938" s="169">
        <v>38642.71</v>
      </c>
      <c r="AF938" s="38">
        <v>56313.51</v>
      </c>
      <c r="AG938" s="38">
        <v>59859.3</v>
      </c>
      <c r="AH938" s="170">
        <v>53819.985128672786</v>
      </c>
      <c r="AI938" s="171">
        <v>21945.47</v>
      </c>
      <c r="AJ938" s="172">
        <v>65836.41</v>
      </c>
      <c r="AK938" s="151">
        <v>68084.570000000007</v>
      </c>
      <c r="AL938" s="172">
        <v>81701.483999999997</v>
      </c>
      <c r="AM938" s="211">
        <v>45093.353451645366</v>
      </c>
      <c r="AN938" s="171">
        <v>76811.20167702742</v>
      </c>
      <c r="AO938" s="170">
        <v>70520.862857142856</v>
      </c>
      <c r="AP938" s="170">
        <v>67974.849712094947</v>
      </c>
      <c r="AQ938" s="170">
        <v>72962.974367479619</v>
      </c>
      <c r="AR938" s="172">
        <v>-7126.5643674796156</v>
      </c>
      <c r="AS938" s="173">
        <v>-0.10824655183172374</v>
      </c>
      <c r="AT938" s="172">
        <v>-19142.989238806833</v>
      </c>
      <c r="AU938" s="173">
        <v>-0.35568551706284918</v>
      </c>
      <c r="AV938" s="172">
        <v>-13103.674367479616</v>
      </c>
      <c r="AW938" s="173">
        <v>-0.21890791184460251</v>
      </c>
      <c r="AX938" s="172">
        <v>-2138.4397120949434</v>
      </c>
      <c r="AY938" s="173">
        <v>-3.248111056017397E-2</v>
      </c>
      <c r="AZ938" s="172">
        <v>-14154.864583422161</v>
      </c>
      <c r="BA938" s="173">
        <v>-0.2630038739249132</v>
      </c>
      <c r="BB938" s="172">
        <v>-4988.1246553846722</v>
      </c>
      <c r="BC938" s="173">
        <v>-7.3381915171739198E-2</v>
      </c>
      <c r="BE938" s="169">
        <v>6598.8784407326821</v>
      </c>
      <c r="BF938" s="169">
        <v>6218.7743922418977</v>
      </c>
      <c r="BG938" s="169">
        <v>6274.2348795927473</v>
      </c>
      <c r="BH938" s="169">
        <v>5625.3199858465032</v>
      </c>
      <c r="BI938" s="169">
        <v>5563.1133429055926</v>
      </c>
      <c r="BJ938" s="169">
        <v>6632.0568937734042</v>
      </c>
      <c r="BK938" s="169">
        <v>5911.7263501661</v>
      </c>
      <c r="BL938" s="169">
        <v>6060.7690809509349</v>
      </c>
      <c r="BM938" s="169">
        <v>6198.1321428838055</v>
      </c>
      <c r="BN938" s="169">
        <v>5437.6841382831572</v>
      </c>
      <c r="BO938" s="169">
        <v>6301.9161568672862</v>
      </c>
      <c r="BP938" s="169">
        <v>6140.3685632355136</v>
      </c>
      <c r="BQ938" s="174">
        <v>72962.974367479634</v>
      </c>
    </row>
    <row r="939" spans="11:69" x14ac:dyDescent="0.25">
      <c r="K939" s="165" t="s">
        <v>315</v>
      </c>
      <c r="N939" s="57" t="s">
        <v>1858</v>
      </c>
      <c r="V939" s="57" t="s">
        <v>406</v>
      </c>
      <c r="W939" s="57" t="s">
        <v>417</v>
      </c>
      <c r="X939" s="57">
        <v>152</v>
      </c>
      <c r="AB939" s="166" t="s">
        <v>411</v>
      </c>
      <c r="AC939" s="209">
        <v>4700109</v>
      </c>
      <c r="AD939" s="210" t="s">
        <v>1859</v>
      </c>
      <c r="AE939" s="169">
        <v>16284.31</v>
      </c>
      <c r="AF939" s="38">
        <v>38048.019999999997</v>
      </c>
      <c r="AG939" s="38">
        <v>35350.750000000007</v>
      </c>
      <c r="AH939" s="170">
        <v>50159.05966903807</v>
      </c>
      <c r="AI939" s="171">
        <v>23559.439999999999</v>
      </c>
      <c r="AJ939" s="172">
        <v>70678.319999999992</v>
      </c>
      <c r="AK939" s="151">
        <v>65850.67</v>
      </c>
      <c r="AL939" s="172">
        <v>79020.804000000004</v>
      </c>
      <c r="AM939" s="211">
        <v>41959.492089916639</v>
      </c>
      <c r="AN939" s="171">
        <v>74050.237579121429</v>
      </c>
      <c r="AO939" s="170">
        <v>86027.965714285659</v>
      </c>
      <c r="AP939" s="170">
        <v>73411.963954879757</v>
      </c>
      <c r="AQ939" s="170">
        <v>79006.926422232165</v>
      </c>
      <c r="AR939" s="172">
        <v>-8328.6064222321729</v>
      </c>
      <c r="AS939" s="173">
        <v>-0.11783820586329972</v>
      </c>
      <c r="AT939" s="172">
        <v>-28847.866753194096</v>
      </c>
      <c r="AU939" s="173">
        <v>-0.57512774249636023</v>
      </c>
      <c r="AV939" s="172">
        <v>-43656.176422232158</v>
      </c>
      <c r="AW939" s="173">
        <v>-1.2349434289861503</v>
      </c>
      <c r="AX939" s="172">
        <v>-2733.6439548797644</v>
      </c>
      <c r="AY939" s="173">
        <v>-3.8677262771381164E-2</v>
      </c>
      <c r="AZ939" s="172">
        <v>-23252.904285841687</v>
      </c>
      <c r="BA939" s="173">
        <v>-0.46358333747223579</v>
      </c>
      <c r="BB939" s="172">
        <v>-5594.9624673524086</v>
      </c>
      <c r="BC939" s="173">
        <v>-7.6213224193146065E-2</v>
      </c>
      <c r="BE939" s="169">
        <v>7196.1163610057056</v>
      </c>
      <c r="BF939" s="169">
        <v>6783.237266768946</v>
      </c>
      <c r="BG939" s="169">
        <v>6843.4799184172707</v>
      </c>
      <c r="BH939" s="169">
        <v>6077.3142427199173</v>
      </c>
      <c r="BI939" s="169">
        <v>6010.407374070458</v>
      </c>
      <c r="BJ939" s="169">
        <v>7160.1202083310873</v>
      </c>
      <c r="BK939" s="169">
        <v>6385.3616583958847</v>
      </c>
      <c r="BL939" s="169">
        <v>6545.6660478583135</v>
      </c>
      <c r="BM939" s="169">
        <v>6693.4082534787058</v>
      </c>
      <c r="BN939" s="169">
        <v>5875.5008489813308</v>
      </c>
      <c r="BO939" s="169">
        <v>6805.0341805532644</v>
      </c>
      <c r="BP939" s="169">
        <v>6631.2800616512777</v>
      </c>
      <c r="BQ939" s="174">
        <v>79006.926422232165</v>
      </c>
    </row>
    <row r="940" spans="11:69" x14ac:dyDescent="0.25">
      <c r="K940" s="165" t="s">
        <v>315</v>
      </c>
      <c r="N940" s="57" t="s">
        <v>1860</v>
      </c>
      <c r="V940" s="57" t="s">
        <v>406</v>
      </c>
      <c r="W940" s="57" t="s">
        <v>417</v>
      </c>
      <c r="X940" s="57">
        <v>152</v>
      </c>
      <c r="AB940" s="166" t="s">
        <v>411</v>
      </c>
      <c r="AC940" s="209">
        <v>4700110</v>
      </c>
      <c r="AD940" s="210" t="s">
        <v>1861</v>
      </c>
      <c r="AE940" s="169">
        <v>1871327.9600000002</v>
      </c>
      <c r="AF940" s="38">
        <v>2622470.7600000002</v>
      </c>
      <c r="AG940" s="38">
        <v>2975590.97</v>
      </c>
      <c r="AH940" s="170">
        <v>3874395.8565049339</v>
      </c>
      <c r="AI940" s="171">
        <v>1337976.3600000001</v>
      </c>
      <c r="AJ940" s="172">
        <v>4013929.08</v>
      </c>
      <c r="AK940" s="151">
        <v>3573490.11</v>
      </c>
      <c r="AL940" s="172">
        <v>4288188.1320000002</v>
      </c>
      <c r="AM940" s="211">
        <v>3243815.6861434281</v>
      </c>
      <c r="AN940" s="171">
        <v>4204070.2803615052</v>
      </c>
      <c r="AO940" s="170">
        <v>4328045.6742857145</v>
      </c>
      <c r="AP940" s="170">
        <v>4347133.9540182743</v>
      </c>
      <c r="AQ940" s="170">
        <v>4678969.0904672649</v>
      </c>
      <c r="AR940" s="172">
        <v>-665040.0104672648</v>
      </c>
      <c r="AS940" s="173">
        <v>-0.16568304950401982</v>
      </c>
      <c r="AT940" s="172">
        <v>-804573.23396233097</v>
      </c>
      <c r="AU940" s="173">
        <v>-0.20766417881938656</v>
      </c>
      <c r="AV940" s="172">
        <v>-1703378.1204672647</v>
      </c>
      <c r="AW940" s="173">
        <v>-0.57245035948851009</v>
      </c>
      <c r="AX940" s="172">
        <v>-333204.87401827425</v>
      </c>
      <c r="AY940" s="173">
        <v>-8.3012147792674559E-2</v>
      </c>
      <c r="AZ940" s="172">
        <v>-472738.09751334041</v>
      </c>
      <c r="BA940" s="173">
        <v>-0.12201595165337448</v>
      </c>
      <c r="BB940" s="172">
        <v>-331835.13644899055</v>
      </c>
      <c r="BC940" s="173">
        <v>-7.6334233073783855E-2</v>
      </c>
      <c r="BE940" s="169">
        <v>426221.21788743266</v>
      </c>
      <c r="BF940" s="169">
        <v>401824.03928459663</v>
      </c>
      <c r="BG940" s="169">
        <v>405383.79988349439</v>
      </c>
      <c r="BH940" s="169">
        <v>359947.27001949213</v>
      </c>
      <c r="BI940" s="169">
        <v>355995.7950097287</v>
      </c>
      <c r="BJ940" s="169">
        <v>423897.07248922833</v>
      </c>
      <c r="BK940" s="169">
        <v>378140.34666083555</v>
      </c>
      <c r="BL940" s="169">
        <v>387607.81759394991</v>
      </c>
      <c r="BM940" s="169">
        <v>396333.37428017636</v>
      </c>
      <c r="BN940" s="169">
        <v>348028.30537953234</v>
      </c>
      <c r="BO940" s="169">
        <v>402925.92750659987</v>
      </c>
      <c r="BP940" s="169">
        <v>392664.12447219767</v>
      </c>
      <c r="BQ940" s="174">
        <v>4678969.0904672649</v>
      </c>
    </row>
    <row r="941" spans="11:69" x14ac:dyDescent="0.25">
      <c r="K941" s="165" t="s">
        <v>315</v>
      </c>
      <c r="N941" s="57" t="s">
        <v>1862</v>
      </c>
      <c r="V941" s="57" t="s">
        <v>406</v>
      </c>
      <c r="W941" s="57" t="s">
        <v>417</v>
      </c>
      <c r="X941" s="57">
        <v>152</v>
      </c>
      <c r="AB941" s="166" t="s">
        <v>411</v>
      </c>
      <c r="AC941" s="209">
        <v>4700113</v>
      </c>
      <c r="AD941" s="210" t="s">
        <v>1863</v>
      </c>
      <c r="AE941" s="169">
        <v>2508293.94</v>
      </c>
      <c r="AF941" s="38">
        <v>2783656.26</v>
      </c>
      <c r="AG941" s="38">
        <v>2917790.21</v>
      </c>
      <c r="AH941" s="170">
        <v>3267804.6688475567</v>
      </c>
      <c r="AI941" s="171">
        <v>1057317.75</v>
      </c>
      <c r="AJ941" s="172">
        <v>3171953.25</v>
      </c>
      <c r="AK941" s="151">
        <v>2726007.11</v>
      </c>
      <c r="AL941" s="172">
        <v>3271208.5320000001</v>
      </c>
      <c r="AM941" s="211">
        <v>2738604.5707504507</v>
      </c>
      <c r="AN941" s="171">
        <v>3255207.2080971058</v>
      </c>
      <c r="AO941" s="170">
        <v>3212524.3371428582</v>
      </c>
      <c r="AP941" s="170">
        <v>3220005.8790934933</v>
      </c>
      <c r="AQ941" s="170">
        <v>3500812.3698612922</v>
      </c>
      <c r="AR941" s="172">
        <v>-328859.11986129219</v>
      </c>
      <c r="AS941" s="173">
        <v>-0.10367716480729727</v>
      </c>
      <c r="AT941" s="172">
        <v>-233007.7010137355</v>
      </c>
      <c r="AU941" s="173">
        <v>-7.1304048015792015E-2</v>
      </c>
      <c r="AV941" s="172">
        <v>-583022.15986129222</v>
      </c>
      <c r="AW941" s="173">
        <v>-0.19981633972967927</v>
      </c>
      <c r="AX941" s="172">
        <v>-48052.629093493335</v>
      </c>
      <c r="AY941" s="173">
        <v>-1.5149223619072361E-2</v>
      </c>
      <c r="AZ941" s="172">
        <v>47798.789754063357</v>
      </c>
      <c r="BA941" s="173">
        <v>1.4627186933703832E-2</v>
      </c>
      <c r="BB941" s="172">
        <v>-280806.49076779885</v>
      </c>
      <c r="BC941" s="173">
        <v>-8.7206825487800788E-2</v>
      </c>
      <c r="BE941" s="169">
        <v>327827.11587649712</v>
      </c>
      <c r="BF941" s="169">
        <v>308959.30698819587</v>
      </c>
      <c r="BG941" s="169">
        <v>311712.28444356029</v>
      </c>
      <c r="BH941" s="169">
        <v>266534.01198702457</v>
      </c>
      <c r="BI941" s="169">
        <v>263589.67321702221</v>
      </c>
      <c r="BJ941" s="169">
        <v>314184.83599094173</v>
      </c>
      <c r="BK941" s="169">
        <v>280090.22303952114</v>
      </c>
      <c r="BL941" s="169">
        <v>287144.7039199422</v>
      </c>
      <c r="BM941" s="169">
        <v>293646.36347072216</v>
      </c>
      <c r="BN941" s="169">
        <v>257652.88776908416</v>
      </c>
      <c r="BO941" s="169">
        <v>298558.66169878381</v>
      </c>
      <c r="BP941" s="169">
        <v>290912.30145999702</v>
      </c>
      <c r="BQ941" s="174">
        <v>3500812.3698612917</v>
      </c>
    </row>
    <row r="942" spans="11:69" x14ac:dyDescent="0.25">
      <c r="K942" s="165" t="s">
        <v>315</v>
      </c>
      <c r="N942" s="57" t="s">
        <v>1864</v>
      </c>
      <c r="V942" s="57" t="s">
        <v>406</v>
      </c>
      <c r="W942" s="57" t="s">
        <v>417</v>
      </c>
      <c r="X942" s="57">
        <v>152</v>
      </c>
      <c r="AB942" s="166" t="s">
        <v>411</v>
      </c>
      <c r="AC942" s="209">
        <v>4700114</v>
      </c>
      <c r="AD942" s="210" t="s">
        <v>1865</v>
      </c>
      <c r="AE942" s="169">
        <v>1188707.1399999999</v>
      </c>
      <c r="AF942" s="38">
        <v>1534220.95</v>
      </c>
      <c r="AG942" s="38">
        <v>898811.9</v>
      </c>
      <c r="AH942" s="170">
        <v>1673457.246402092</v>
      </c>
      <c r="AI942" s="171">
        <v>459052.55</v>
      </c>
      <c r="AJ942" s="172">
        <v>1377157.65</v>
      </c>
      <c r="AK942" s="151">
        <v>1111994.17</v>
      </c>
      <c r="AL942" s="172">
        <v>1334393.0039999997</v>
      </c>
      <c r="AM942" s="211">
        <v>1403870.2919954145</v>
      </c>
      <c r="AN942" s="171">
        <v>1381581.1244066774</v>
      </c>
      <c r="AO942" s="170">
        <v>1274496.2228571428</v>
      </c>
      <c r="AP942" s="170">
        <v>1425562.4076084222</v>
      </c>
      <c r="AQ942" s="170">
        <v>1548053.7878650497</v>
      </c>
      <c r="AR942" s="172">
        <v>-170896.13786504976</v>
      </c>
      <c r="AS942" s="173">
        <v>-0.12409337294466598</v>
      </c>
      <c r="AT942" s="172">
        <v>125403.45853704237</v>
      </c>
      <c r="AU942" s="173">
        <v>7.493675670929624E-2</v>
      </c>
      <c r="AV942" s="172">
        <v>-649241.88786504965</v>
      </c>
      <c r="AW942" s="173">
        <v>-0.72233343580013754</v>
      </c>
      <c r="AX942" s="172">
        <v>-48404.757608422311</v>
      </c>
      <c r="AY942" s="173">
        <v>-3.5148305358084685E-2</v>
      </c>
      <c r="AZ942" s="172">
        <v>247894.83879366983</v>
      </c>
      <c r="BA942" s="173">
        <v>0.14813335645511114</v>
      </c>
      <c r="BB942" s="172">
        <v>-122491.38025662745</v>
      </c>
      <c r="BC942" s="173">
        <v>-8.5924951165150087E-2</v>
      </c>
      <c r="BE942" s="169">
        <v>144481.98832875243</v>
      </c>
      <c r="BF942" s="169">
        <v>136192.77747668108</v>
      </c>
      <c r="BG942" s="169">
        <v>137402.24545113478</v>
      </c>
      <c r="BH942" s="169">
        <v>118028.19065735396</v>
      </c>
      <c r="BI942" s="169">
        <v>116729.23310603324</v>
      </c>
      <c r="BJ942" s="169">
        <v>139050.34881690081</v>
      </c>
      <c r="BK942" s="169">
        <v>124008.79536250733</v>
      </c>
      <c r="BL942" s="169">
        <v>127121.02732741216</v>
      </c>
      <c r="BM942" s="169">
        <v>129989.37058637899</v>
      </c>
      <c r="BN942" s="169">
        <v>114110.09505845711</v>
      </c>
      <c r="BO942" s="169">
        <v>132156.53381577414</v>
      </c>
      <c r="BP942" s="169">
        <v>128783.18187766382</v>
      </c>
      <c r="BQ942" s="174">
        <v>1548053.7878650497</v>
      </c>
    </row>
    <row r="943" spans="11:69" x14ac:dyDescent="0.25">
      <c r="K943" s="165" t="s">
        <v>315</v>
      </c>
      <c r="N943" s="57" t="s">
        <v>1866</v>
      </c>
      <c r="V943" s="57" t="s">
        <v>406</v>
      </c>
      <c r="W943" s="57" t="s">
        <v>417</v>
      </c>
      <c r="X943" s="57">
        <v>152</v>
      </c>
      <c r="AB943" s="166" t="s">
        <v>411</v>
      </c>
      <c r="AC943" s="209">
        <v>4700115</v>
      </c>
      <c r="AD943" s="210" t="s">
        <v>1867</v>
      </c>
      <c r="AE943" s="169">
        <v>2371217.83</v>
      </c>
      <c r="AF943" s="38">
        <v>4293860.37</v>
      </c>
      <c r="AG943" s="38">
        <v>3843729.9600000004</v>
      </c>
      <c r="AH943" s="170">
        <v>4917858.6359200375</v>
      </c>
      <c r="AI943" s="171">
        <v>1599456.09</v>
      </c>
      <c r="AJ943" s="172">
        <v>4798368.2700000005</v>
      </c>
      <c r="AK943" s="151">
        <v>3645708.16</v>
      </c>
      <c r="AL943" s="172">
        <v>4374849.7919999994</v>
      </c>
      <c r="AM943" s="211">
        <v>4112028.2657480515</v>
      </c>
      <c r="AN943" s="171">
        <v>4451538.5301719867</v>
      </c>
      <c r="AO943" s="170">
        <v>4341970.9028571434</v>
      </c>
      <c r="AP943" s="170">
        <v>5154701.5011011204</v>
      </c>
      <c r="AQ943" s="170">
        <v>5588672.6965646558</v>
      </c>
      <c r="AR943" s="172">
        <v>-790304.42656465527</v>
      </c>
      <c r="AS943" s="173">
        <v>-0.16470274520314282</v>
      </c>
      <c r="AT943" s="172">
        <v>-670814.06064461824</v>
      </c>
      <c r="AU943" s="173">
        <v>-0.13640368914734405</v>
      </c>
      <c r="AV943" s="172">
        <v>-1744942.7365646553</v>
      </c>
      <c r="AW943" s="173">
        <v>-0.4539712088839496</v>
      </c>
      <c r="AX943" s="172">
        <v>-356333.23110111989</v>
      </c>
      <c r="AY943" s="173">
        <v>-7.4261334489259589E-2</v>
      </c>
      <c r="AZ943" s="172">
        <v>-236842.86518108286</v>
      </c>
      <c r="BA943" s="173">
        <v>-4.8159754623929747E-2</v>
      </c>
      <c r="BB943" s="172">
        <v>-433971.19546353538</v>
      </c>
      <c r="BC943" s="173">
        <v>-8.4189393967979087E-2</v>
      </c>
      <c r="BE943" s="169">
        <v>494998.15501277556</v>
      </c>
      <c r="BF943" s="169">
        <v>467270.45436702273</v>
      </c>
      <c r="BG943" s="169">
        <v>471316.16710551013</v>
      </c>
      <c r="BH943" s="169">
        <v>434692.53704257065</v>
      </c>
      <c r="BI943" s="169">
        <v>430034.42213216971</v>
      </c>
      <c r="BJ943" s="169">
        <v>510078.1901259005</v>
      </c>
      <c r="BK943" s="169">
        <v>456138.97221282794</v>
      </c>
      <c r="BL943" s="169">
        <v>467299.46945099486</v>
      </c>
      <c r="BM943" s="169">
        <v>477585.37917134981</v>
      </c>
      <c r="BN943" s="169">
        <v>420642.12665293348</v>
      </c>
      <c r="BO943" s="169">
        <v>485356.84977799514</v>
      </c>
      <c r="BP943" s="169">
        <v>473259.97351260495</v>
      </c>
      <c r="BQ943" s="174">
        <v>5588672.6965646558</v>
      </c>
    </row>
    <row r="944" spans="11:69" x14ac:dyDescent="0.25">
      <c r="K944" s="165" t="s">
        <v>315</v>
      </c>
      <c r="N944" s="57" t="s">
        <v>1868</v>
      </c>
      <c r="V944" s="57" t="s">
        <v>406</v>
      </c>
      <c r="W944" s="57" t="s">
        <v>417</v>
      </c>
      <c r="X944" s="57">
        <v>152</v>
      </c>
      <c r="AB944" s="166" t="s">
        <v>411</v>
      </c>
      <c r="AC944" s="209">
        <v>4700120</v>
      </c>
      <c r="AD944" s="210" t="s">
        <v>1869</v>
      </c>
      <c r="AE944" s="169">
        <v>4760637.26</v>
      </c>
      <c r="AF944" s="38">
        <v>4643331.8</v>
      </c>
      <c r="AG944" s="38">
        <v>3435667.83</v>
      </c>
      <c r="AH944" s="170">
        <v>4648088.5258637648</v>
      </c>
      <c r="AI944" s="171">
        <v>1200641.49</v>
      </c>
      <c r="AJ944" s="172">
        <v>3601924.4699999997</v>
      </c>
      <c r="AK944" s="151">
        <v>3060890.2</v>
      </c>
      <c r="AL944" s="172">
        <v>3673068.24</v>
      </c>
      <c r="AM944" s="211">
        <v>3884567.4920874145</v>
      </c>
      <c r="AN944" s="171">
        <v>3824411.2337763505</v>
      </c>
      <c r="AO944" s="170">
        <v>3545278.5257142847</v>
      </c>
      <c r="AP944" s="170">
        <v>3842075.9678850495</v>
      </c>
      <c r="AQ944" s="170">
        <v>4165165.792912059</v>
      </c>
      <c r="AR944" s="172">
        <v>-563241.32291205926</v>
      </c>
      <c r="AS944" s="173">
        <v>-0.15637233029266137</v>
      </c>
      <c r="AT944" s="172">
        <v>482922.73295170581</v>
      </c>
      <c r="AU944" s="173">
        <v>0.1038970601064366</v>
      </c>
      <c r="AV944" s="172">
        <v>-729497.96291205892</v>
      </c>
      <c r="AW944" s="173">
        <v>-0.21233076042513077</v>
      </c>
      <c r="AX944" s="172">
        <v>-240151.49788504979</v>
      </c>
      <c r="AY944" s="173">
        <v>-6.6673107635999318E-2</v>
      </c>
      <c r="AZ944" s="172">
        <v>806012.55797871528</v>
      </c>
      <c r="BA944" s="173">
        <v>0.17340731646864066</v>
      </c>
      <c r="BB944" s="172">
        <v>-323089.82502700947</v>
      </c>
      <c r="BC944" s="173">
        <v>-8.4092513455651677E-2</v>
      </c>
      <c r="BE944" s="169">
        <v>368121.28953501844</v>
      </c>
      <c r="BF944" s="169">
        <v>347009.55206273485</v>
      </c>
      <c r="BG944" s="169">
        <v>350089.93821932806</v>
      </c>
      <c r="BH944" s="169">
        <v>323792.09607254382</v>
      </c>
      <c r="BI944" s="169">
        <v>320228.02131774795</v>
      </c>
      <c r="BJ944" s="169">
        <v>381472.06410972384</v>
      </c>
      <c r="BK944" s="169">
        <v>340201.44372660754</v>
      </c>
      <c r="BL944" s="169">
        <v>348740.69647406653</v>
      </c>
      <c r="BM944" s="169">
        <v>356610.77438952739</v>
      </c>
      <c r="BN944" s="169">
        <v>313041.67391484178</v>
      </c>
      <c r="BO944" s="169">
        <v>362556.97466299252</v>
      </c>
      <c r="BP944" s="169">
        <v>353301.26842692611</v>
      </c>
      <c r="BQ944" s="174">
        <v>4165165.7929120585</v>
      </c>
    </row>
    <row r="945" spans="11:69" x14ac:dyDescent="0.25">
      <c r="K945" s="165" t="s">
        <v>315</v>
      </c>
      <c r="N945" s="57" t="s">
        <v>1870</v>
      </c>
      <c r="V945" s="57" t="s">
        <v>406</v>
      </c>
      <c r="W945" s="57" t="s">
        <v>417</v>
      </c>
      <c r="X945" s="57">
        <v>152</v>
      </c>
      <c r="AB945" s="166" t="s">
        <v>411</v>
      </c>
      <c r="AC945" s="209">
        <v>4700125</v>
      </c>
      <c r="AD945" s="210" t="s">
        <v>1871</v>
      </c>
      <c r="AE945" s="169">
        <v>25446.1</v>
      </c>
      <c r="AF945" s="38">
        <v>45231.24</v>
      </c>
      <c r="AG945" s="38">
        <v>156105.16999999998</v>
      </c>
      <c r="AH945" s="170">
        <v>79285.08960462769</v>
      </c>
      <c r="AI945" s="171">
        <v>16407.07</v>
      </c>
      <c r="AJ945" s="172">
        <v>49221.21</v>
      </c>
      <c r="AK945" s="151">
        <v>14406.3</v>
      </c>
      <c r="AL945" s="172">
        <v>17287.559999999998</v>
      </c>
      <c r="AM945" s="211">
        <v>66127.392195460285</v>
      </c>
      <c r="AN945" s="171">
        <v>27563.997409167405</v>
      </c>
      <c r="AO945" s="170">
        <v>63786.411428571351</v>
      </c>
      <c r="AP945" s="170">
        <v>45180.828848067729</v>
      </c>
      <c r="AQ945" s="170">
        <v>51613.806083186762</v>
      </c>
      <c r="AR945" s="172">
        <v>-2392.5960831867633</v>
      </c>
      <c r="AS945" s="173">
        <v>-4.8609046449422176E-2</v>
      </c>
      <c r="AT945" s="172">
        <v>27671.283521440928</v>
      </c>
      <c r="AU945" s="173">
        <v>0.34900992935026987</v>
      </c>
      <c r="AV945" s="172">
        <v>104491.36391681322</v>
      </c>
      <c r="AW945" s="173">
        <v>0.66936517167761478</v>
      </c>
      <c r="AX945" s="172">
        <v>4040.3811519322699</v>
      </c>
      <c r="AY945" s="173">
        <v>8.2086180976295983E-2</v>
      </c>
      <c r="AZ945" s="172">
        <v>34104.260756559961</v>
      </c>
      <c r="BA945" s="173">
        <v>0.43014721843196824</v>
      </c>
      <c r="BB945" s="172">
        <v>-6432.9772351190331</v>
      </c>
      <c r="BC945" s="173">
        <v>-0.14238289555845887</v>
      </c>
      <c r="BE945" s="169">
        <v>4562.8688259977434</v>
      </c>
      <c r="BF945" s="169">
        <v>4300.0596721066831</v>
      </c>
      <c r="BG945" s="169">
        <v>4338.4058139405779</v>
      </c>
      <c r="BH945" s="169">
        <v>4011.0375121686175</v>
      </c>
      <c r="BI945" s="169">
        <v>3966.6704809187936</v>
      </c>
      <c r="BJ945" s="169">
        <v>4729.0661069978469</v>
      </c>
      <c r="BK945" s="169">
        <v>4215.3096757879794</v>
      </c>
      <c r="BL945" s="169">
        <v>4321.6104546020742</v>
      </c>
      <c r="BM945" s="169">
        <v>4419.5810190627526</v>
      </c>
      <c r="BN945" s="169">
        <v>3877.2116280096088</v>
      </c>
      <c r="BO945" s="169">
        <v>4493.6022172573985</v>
      </c>
      <c r="BP945" s="169">
        <v>4378.3826763366842</v>
      </c>
      <c r="BQ945" s="174">
        <v>51613.806083186762</v>
      </c>
    </row>
    <row r="946" spans="11:69" x14ac:dyDescent="0.25">
      <c r="K946" s="165" t="s">
        <v>315</v>
      </c>
      <c r="N946" s="57" t="s">
        <v>1872</v>
      </c>
      <c r="V946" s="57" t="s">
        <v>406</v>
      </c>
      <c r="W946" s="57" t="s">
        <v>417</v>
      </c>
      <c r="X946" s="57">
        <v>152</v>
      </c>
      <c r="AB946" s="166" t="s">
        <v>411</v>
      </c>
      <c r="AC946" s="209">
        <v>4700130</v>
      </c>
      <c r="AD946" s="210" t="s">
        <v>1873</v>
      </c>
      <c r="AE946" s="169">
        <v>764089.7699999999</v>
      </c>
      <c r="AF946" s="38">
        <v>1126141.95</v>
      </c>
      <c r="AG946" s="38">
        <v>1771924.5600000003</v>
      </c>
      <c r="AH946" s="170">
        <v>1462305.9300310288</v>
      </c>
      <c r="AI946" s="171">
        <v>543806.82999999996</v>
      </c>
      <c r="AJ946" s="172">
        <v>1631420.4899999998</v>
      </c>
      <c r="AK946" s="151">
        <v>1287472.4500000002</v>
      </c>
      <c r="AL946" s="172">
        <v>1544966.9400000004</v>
      </c>
      <c r="AM946" s="211">
        <v>1221858.0850293294</v>
      </c>
      <c r="AN946" s="171">
        <v>1527920.2950016996</v>
      </c>
      <c r="AO946" s="170">
        <v>1500131.125714286</v>
      </c>
      <c r="AP946" s="170">
        <v>1809557.422142708</v>
      </c>
      <c r="AQ946" s="170">
        <v>1977318.0511367854</v>
      </c>
      <c r="AR946" s="172">
        <v>-345897.56113678566</v>
      </c>
      <c r="AS946" s="173">
        <v>-0.21202232242209101</v>
      </c>
      <c r="AT946" s="172">
        <v>-515012.12110575661</v>
      </c>
      <c r="AU946" s="173">
        <v>-0.35219177501032806</v>
      </c>
      <c r="AV946" s="172">
        <v>-205393.49113678513</v>
      </c>
      <c r="AW946" s="173">
        <v>-0.11591548295757303</v>
      </c>
      <c r="AX946" s="172">
        <v>-178136.93214270822</v>
      </c>
      <c r="AY946" s="173">
        <v>-0.10919130489939369</v>
      </c>
      <c r="AZ946" s="172">
        <v>-347251.49211167917</v>
      </c>
      <c r="BA946" s="173">
        <v>-0.23746842912981336</v>
      </c>
      <c r="BB946" s="172">
        <v>-167760.62899407744</v>
      </c>
      <c r="BC946" s="173">
        <v>-9.270809919667046E-2</v>
      </c>
      <c r="BE946" s="169">
        <v>174739.8997077911</v>
      </c>
      <c r="BF946" s="169">
        <v>164734.98935560603</v>
      </c>
      <c r="BG946" s="169">
        <v>166194.79281267762</v>
      </c>
      <c r="BH946" s="169">
        <v>153732.17321635538</v>
      </c>
      <c r="BI946" s="169">
        <v>152043.15021568522</v>
      </c>
      <c r="BJ946" s="169">
        <v>181066.87058513801</v>
      </c>
      <c r="BK946" s="169">
        <v>161508.61196658746</v>
      </c>
      <c r="BL946" s="169">
        <v>165555.38738355812</v>
      </c>
      <c r="BM946" s="169">
        <v>169285.03900294693</v>
      </c>
      <c r="BN946" s="169">
        <v>148637.52218211675</v>
      </c>
      <c r="BO946" s="169">
        <v>172102.95970428718</v>
      </c>
      <c r="BP946" s="169">
        <v>167716.65500403565</v>
      </c>
      <c r="BQ946" s="174">
        <v>1977318.0511367854</v>
      </c>
    </row>
    <row r="947" spans="11:69" x14ac:dyDescent="0.25">
      <c r="K947" s="165" t="s">
        <v>315</v>
      </c>
      <c r="N947" s="57" t="s">
        <v>1874</v>
      </c>
      <c r="V947" s="57" t="s">
        <v>406</v>
      </c>
      <c r="W947" s="57" t="s">
        <v>417</v>
      </c>
      <c r="X947" s="57">
        <v>152</v>
      </c>
      <c r="AB947" s="166" t="s">
        <v>411</v>
      </c>
      <c r="AC947" s="209">
        <v>4700131</v>
      </c>
      <c r="AD947" s="210" t="s">
        <v>1875</v>
      </c>
      <c r="AE947" s="169">
        <v>1618394.4300000002</v>
      </c>
      <c r="AF947" s="38">
        <v>3720536.2</v>
      </c>
      <c r="AG947" s="38">
        <v>5651486.5999999996</v>
      </c>
      <c r="AH947" s="170">
        <v>5319626.5481341369</v>
      </c>
      <c r="AI947" s="171">
        <v>2326951.63</v>
      </c>
      <c r="AJ947" s="172">
        <v>6980854.8899999997</v>
      </c>
      <c r="AK947" s="151">
        <v>5463779.6199999992</v>
      </c>
      <c r="AL947" s="172">
        <v>6556535.5439999998</v>
      </c>
      <c r="AM947" s="211">
        <v>4448360.0010614451</v>
      </c>
      <c r="AN947" s="171">
        <v>6335046.167072691</v>
      </c>
      <c r="AO947" s="170">
        <v>6414966.617142858</v>
      </c>
      <c r="AP947" s="170">
        <v>7600045.0816288246</v>
      </c>
      <c r="AQ947" s="170">
        <v>8237460.9791643834</v>
      </c>
      <c r="AR947" s="172">
        <v>-1256606.0891643837</v>
      </c>
      <c r="AS947" s="173">
        <v>-0.18000747887833315</v>
      </c>
      <c r="AT947" s="172">
        <v>-2917834.4310302464</v>
      </c>
      <c r="AU947" s="173">
        <v>-0.5485036223179387</v>
      </c>
      <c r="AV947" s="172">
        <v>-2585974.3791643837</v>
      </c>
      <c r="AW947" s="173">
        <v>-0.45757418573095154</v>
      </c>
      <c r="AX947" s="172">
        <v>-619190.19162882492</v>
      </c>
      <c r="AY947" s="173">
        <v>-8.8698332995835266E-2</v>
      </c>
      <c r="AZ947" s="172">
        <v>-2280418.5334946876</v>
      </c>
      <c r="BA947" s="173">
        <v>-0.42868019265272411</v>
      </c>
      <c r="BB947" s="172">
        <v>-637415.89753555879</v>
      </c>
      <c r="BC947" s="173">
        <v>-8.3870015334033945E-2</v>
      </c>
      <c r="BE947" s="169">
        <v>729961.62044609932</v>
      </c>
      <c r="BF947" s="169">
        <v>688694.04152510874</v>
      </c>
      <c r="BG947" s="169">
        <v>694715.34029273642</v>
      </c>
      <c r="BH947" s="169">
        <v>640288.01492280897</v>
      </c>
      <c r="BI947" s="169">
        <v>633354.25585313293</v>
      </c>
      <c r="BJ947" s="169">
        <v>752502.05904944544</v>
      </c>
      <c r="BK947" s="169">
        <v>672211.74379095458</v>
      </c>
      <c r="BL947" s="169">
        <v>688824.5140354886</v>
      </c>
      <c r="BM947" s="169">
        <v>704135.4317565941</v>
      </c>
      <c r="BN947" s="169">
        <v>619373.51202511927</v>
      </c>
      <c r="BO947" s="169">
        <v>715703.52347287536</v>
      </c>
      <c r="BP947" s="169">
        <v>697696.92199401918</v>
      </c>
      <c r="BQ947" s="174">
        <v>8237460.9791643824</v>
      </c>
    </row>
    <row r="948" spans="11:69" x14ac:dyDescent="0.25">
      <c r="K948" s="165" t="s">
        <v>315</v>
      </c>
      <c r="N948" s="57" t="s">
        <v>1876</v>
      </c>
      <c r="V948" s="57" t="s">
        <v>406</v>
      </c>
      <c r="W948" s="57" t="s">
        <v>417</v>
      </c>
      <c r="X948" s="57">
        <v>152</v>
      </c>
      <c r="AB948" s="166" t="s">
        <v>411</v>
      </c>
      <c r="AC948" s="209">
        <v>4700135</v>
      </c>
      <c r="AD948" s="210" t="s">
        <v>1877</v>
      </c>
      <c r="AE948" s="169">
        <v>825072.44</v>
      </c>
      <c r="AF948" s="38">
        <v>846659.23</v>
      </c>
      <c r="AG948" s="38">
        <v>2744118.3000000003</v>
      </c>
      <c r="AH948" s="170">
        <v>1079969.0000128755</v>
      </c>
      <c r="AI948" s="171">
        <v>497344.80999999994</v>
      </c>
      <c r="AJ948" s="172">
        <v>1492034.4299999997</v>
      </c>
      <c r="AK948" s="151">
        <v>876618.86999999988</v>
      </c>
      <c r="AL948" s="172">
        <v>1051942.6439999999</v>
      </c>
      <c r="AM948" s="211">
        <v>903274.71797810355</v>
      </c>
      <c r="AN948" s="171">
        <v>1053313.1520347719</v>
      </c>
      <c r="AO948" s="170">
        <v>1064805.3771428566</v>
      </c>
      <c r="AP948" s="170">
        <v>1420262.1407647445</v>
      </c>
      <c r="AQ948" s="170">
        <v>1542317.6313575821</v>
      </c>
      <c r="AR948" s="172">
        <v>-50283.201357582351</v>
      </c>
      <c r="AS948" s="173">
        <v>-3.3701099885196588E-2</v>
      </c>
      <c r="AT948" s="172">
        <v>-462348.63134470652</v>
      </c>
      <c r="AU948" s="173">
        <v>-0.42811287299838635</v>
      </c>
      <c r="AV948" s="172">
        <v>1201800.6686424182</v>
      </c>
      <c r="AW948" s="173">
        <v>0.4379551233787618</v>
      </c>
      <c r="AX948" s="172">
        <v>71772.289235255215</v>
      </c>
      <c r="AY948" s="173">
        <v>4.8103641438927938E-2</v>
      </c>
      <c r="AZ948" s="172">
        <v>-340293.14075186895</v>
      </c>
      <c r="BA948" s="173">
        <v>-0.31509528583488222</v>
      </c>
      <c r="BB948" s="172">
        <v>-122055.49059283757</v>
      </c>
      <c r="BC948" s="173">
        <v>-8.5938706024450112E-2</v>
      </c>
      <c r="BE948" s="169">
        <v>136344.72598614043</v>
      </c>
      <c r="BF948" s="169">
        <v>128493.89405961301</v>
      </c>
      <c r="BG948" s="169">
        <v>129639.39873519757</v>
      </c>
      <c r="BH948" s="169">
        <v>119860.00757917305</v>
      </c>
      <c r="BI948" s="169">
        <v>118534.63366933794</v>
      </c>
      <c r="BJ948" s="169">
        <v>141309.48525966576</v>
      </c>
      <c r="BK948" s="169">
        <v>125962.16014410321</v>
      </c>
      <c r="BL948" s="169">
        <v>129137.65617064343</v>
      </c>
      <c r="BM948" s="169">
        <v>132064.30583053813</v>
      </c>
      <c r="BN948" s="169">
        <v>115862.2434804738</v>
      </c>
      <c r="BO948" s="169">
        <v>134275.52218632741</v>
      </c>
      <c r="BP948" s="169">
        <v>130833.59825636822</v>
      </c>
      <c r="BQ948" s="174">
        <v>1542317.6313575818</v>
      </c>
    </row>
    <row r="949" spans="11:69" x14ac:dyDescent="0.25">
      <c r="K949" s="165" t="s">
        <v>315</v>
      </c>
      <c r="N949" s="57" t="s">
        <v>1878</v>
      </c>
      <c r="V949" s="57" t="s">
        <v>406</v>
      </c>
      <c r="W949" s="57" t="s">
        <v>417</v>
      </c>
      <c r="X949" s="57">
        <v>152</v>
      </c>
      <c r="AB949" s="166" t="s">
        <v>411</v>
      </c>
      <c r="AC949" s="209">
        <v>4700140</v>
      </c>
      <c r="AD949" s="210" t="s">
        <v>1879</v>
      </c>
      <c r="AE949" s="169">
        <v>848474.53999999992</v>
      </c>
      <c r="AF949" s="38">
        <v>1098179.03</v>
      </c>
      <c r="AG949" s="38">
        <v>2435861.85</v>
      </c>
      <c r="AH949" s="170">
        <v>1677903.1377038574</v>
      </c>
      <c r="AI949" s="171">
        <v>684782.95</v>
      </c>
      <c r="AJ949" s="172">
        <v>2054348.8499999999</v>
      </c>
      <c r="AK949" s="151">
        <v>1442388.11</v>
      </c>
      <c r="AL949" s="172">
        <v>1730865.7320000003</v>
      </c>
      <c r="AM949" s="211">
        <v>1402651.1983730583</v>
      </c>
      <c r="AN949" s="171">
        <v>1717640.0493307991</v>
      </c>
      <c r="AO949" s="170">
        <v>1882356.4114285714</v>
      </c>
      <c r="AP949" s="170">
        <v>2024615.7851242067</v>
      </c>
      <c r="AQ949" s="170">
        <v>2265133.8712528762</v>
      </c>
      <c r="AR949" s="172">
        <v>-210785.02125287638</v>
      </c>
      <c r="AS949" s="173">
        <v>-0.10260429783036917</v>
      </c>
      <c r="AT949" s="172">
        <v>-587230.73354901886</v>
      </c>
      <c r="AU949" s="173">
        <v>-0.34997892330818353</v>
      </c>
      <c r="AV949" s="172">
        <v>170727.97874712385</v>
      </c>
      <c r="AW949" s="173">
        <v>7.0089352048895479E-2</v>
      </c>
      <c r="AX949" s="172">
        <v>29733.064875793178</v>
      </c>
      <c r="AY949" s="173">
        <v>1.4473230715315552E-2</v>
      </c>
      <c r="AZ949" s="172">
        <v>-346712.6474203493</v>
      </c>
      <c r="BA949" s="173">
        <v>-0.20663448302195295</v>
      </c>
      <c r="BB949" s="172">
        <v>-240518.08612866956</v>
      </c>
      <c r="BC949" s="173">
        <v>-0.11879690353886783</v>
      </c>
      <c r="BE949" s="169">
        <v>204220.44196240205</v>
      </c>
      <c r="BF949" s="169">
        <v>192504.52629272253</v>
      </c>
      <c r="BG949" s="169">
        <v>194213.98031033119</v>
      </c>
      <c r="BH949" s="169">
        <v>174869.82712949914</v>
      </c>
      <c r="BI949" s="169">
        <v>172944.75067972977</v>
      </c>
      <c r="BJ949" s="169">
        <v>206024.9567027544</v>
      </c>
      <c r="BK949" s="169">
        <v>183733.16054058817</v>
      </c>
      <c r="BL949" s="169">
        <v>188345.53180632705</v>
      </c>
      <c r="BM949" s="169">
        <v>192596.45660149699</v>
      </c>
      <c r="BN949" s="169">
        <v>169063.14835466928</v>
      </c>
      <c r="BO949" s="169">
        <v>195808.22279378097</v>
      </c>
      <c r="BP949" s="169">
        <v>190808.86807857442</v>
      </c>
      <c r="BQ949" s="174">
        <v>2265133.8712528758</v>
      </c>
    </row>
    <row r="950" spans="11:69" x14ac:dyDescent="0.25">
      <c r="K950" s="165" t="s">
        <v>315</v>
      </c>
      <c r="N950" s="57" t="s">
        <v>1880</v>
      </c>
      <c r="V950" s="57" t="s">
        <v>406</v>
      </c>
      <c r="W950" s="57" t="s">
        <v>417</v>
      </c>
      <c r="X950" s="57">
        <v>152</v>
      </c>
      <c r="AB950" s="166" t="s">
        <v>411</v>
      </c>
      <c r="AC950" s="209">
        <v>4700146</v>
      </c>
      <c r="AD950" s="210" t="s">
        <v>1881</v>
      </c>
      <c r="AE950" s="169">
        <v>0</v>
      </c>
      <c r="AF950" s="38">
        <v>0</v>
      </c>
      <c r="AG950" s="38">
        <v>-1352.32</v>
      </c>
      <c r="AH950" s="170">
        <v>0</v>
      </c>
      <c r="AI950" s="171">
        <v>0</v>
      </c>
      <c r="AJ950" s="172">
        <v>0</v>
      </c>
      <c r="AK950" s="151">
        <v>0</v>
      </c>
      <c r="AL950" s="172">
        <v>0</v>
      </c>
      <c r="AM950" s="211">
        <v>0</v>
      </c>
      <c r="AN950" s="171">
        <v>0</v>
      </c>
      <c r="AO950" s="170">
        <v>0</v>
      </c>
      <c r="AP950" s="170">
        <v>0</v>
      </c>
      <c r="AQ950" s="170">
        <v>0</v>
      </c>
      <c r="AR950" s="172">
        <v>0</v>
      </c>
      <c r="AS950" s="173">
        <v>0</v>
      </c>
      <c r="AT950" s="172">
        <v>0</v>
      </c>
      <c r="AU950" s="173">
        <v>0</v>
      </c>
      <c r="AV950" s="172">
        <v>-1352.32</v>
      </c>
      <c r="AW950" s="173">
        <v>-1</v>
      </c>
      <c r="AX950" s="172">
        <v>0</v>
      </c>
      <c r="AY950" s="173">
        <v>0</v>
      </c>
      <c r="AZ950" s="172">
        <v>0</v>
      </c>
      <c r="BA950" s="173">
        <v>0</v>
      </c>
      <c r="BB950" s="172">
        <v>0</v>
      </c>
      <c r="BC950" s="173">
        <v>0</v>
      </c>
      <c r="BE950" s="169">
        <v>0</v>
      </c>
      <c r="BF950" s="169">
        <v>0</v>
      </c>
      <c r="BG950" s="169">
        <v>0</v>
      </c>
      <c r="BH950" s="169">
        <v>0</v>
      </c>
      <c r="BI950" s="169">
        <v>0</v>
      </c>
      <c r="BJ950" s="169">
        <v>0</v>
      </c>
      <c r="BK950" s="169">
        <v>0</v>
      </c>
      <c r="BL950" s="169">
        <v>0</v>
      </c>
      <c r="BM950" s="169">
        <v>0</v>
      </c>
      <c r="BN950" s="169">
        <v>0</v>
      </c>
      <c r="BO950" s="169">
        <v>0</v>
      </c>
      <c r="BP950" s="169">
        <v>0</v>
      </c>
      <c r="BQ950" s="174">
        <v>0</v>
      </c>
    </row>
    <row r="951" spans="11:69" x14ac:dyDescent="0.25">
      <c r="K951" s="165" t="s">
        <v>315</v>
      </c>
      <c r="N951" s="57" t="s">
        <v>1882</v>
      </c>
      <c r="V951" s="57" t="s">
        <v>406</v>
      </c>
      <c r="W951" s="57" t="s">
        <v>417</v>
      </c>
      <c r="X951" s="57">
        <v>152</v>
      </c>
      <c r="AB951" s="166" t="s">
        <v>411</v>
      </c>
      <c r="AC951" s="209">
        <v>4700147</v>
      </c>
      <c r="AD951" s="210" t="s">
        <v>1883</v>
      </c>
      <c r="AE951" s="169">
        <v>15800.21</v>
      </c>
      <c r="AF951" s="38">
        <v>67553.929999999993</v>
      </c>
      <c r="AG951" s="38">
        <v>254806.18</v>
      </c>
      <c r="AH951" s="170">
        <v>83965.239624098525</v>
      </c>
      <c r="AI951" s="171">
        <v>17828.830000000002</v>
      </c>
      <c r="AJ951" s="172">
        <v>53486.490000000005</v>
      </c>
      <c r="AK951" s="151">
        <v>-61337.73</v>
      </c>
      <c r="AL951" s="172">
        <v>-73605.275999999998</v>
      </c>
      <c r="AM951" s="211">
        <v>70019.420263883381</v>
      </c>
      <c r="AN951" s="171">
        <v>-47391.910639784859</v>
      </c>
      <c r="AO951" s="170">
        <v>-56999.828571428538</v>
      </c>
      <c r="AP951" s="170">
        <v>21047.690786006788</v>
      </c>
      <c r="AQ951" s="170">
        <v>23677.497351371378</v>
      </c>
      <c r="AR951" s="172">
        <v>29808.992648628628</v>
      </c>
      <c r="AS951" s="173">
        <v>0.55731816854365701</v>
      </c>
      <c r="AT951" s="172">
        <v>60287.742272727148</v>
      </c>
      <c r="AU951" s="173">
        <v>0.71800833943459863</v>
      </c>
      <c r="AV951" s="172">
        <v>231128.6826486286</v>
      </c>
      <c r="AW951" s="173">
        <v>0.90707644001659848</v>
      </c>
      <c r="AX951" s="172">
        <v>32438.799213993218</v>
      </c>
      <c r="AY951" s="173">
        <v>0.60648584743536571</v>
      </c>
      <c r="AZ951" s="172">
        <v>62917.548838091738</v>
      </c>
      <c r="BA951" s="173">
        <v>0.74932852118049609</v>
      </c>
      <c r="BB951" s="172">
        <v>-2629.8065653645899</v>
      </c>
      <c r="BC951" s="173">
        <v>-0.12494513493674915</v>
      </c>
      <c r="BE951" s="169">
        <v>2091.3705035565094</v>
      </c>
      <c r="BF951" s="169">
        <v>1972.6319771333308</v>
      </c>
      <c r="BG951" s="169">
        <v>1989.9569610920594</v>
      </c>
      <c r="BH951" s="169">
        <v>1842.0502798576067</v>
      </c>
      <c r="BI951" s="169">
        <v>1822.0049933829434</v>
      </c>
      <c r="BJ951" s="169">
        <v>2166.4592489814459</v>
      </c>
      <c r="BK951" s="169">
        <v>1934.3414214870859</v>
      </c>
      <c r="BL951" s="169">
        <v>1982.3686578538718</v>
      </c>
      <c r="BM951" s="169">
        <v>2026.632260706391</v>
      </c>
      <c r="BN951" s="169">
        <v>1781.5869916799661</v>
      </c>
      <c r="BO951" s="169">
        <v>2060.0754172054048</v>
      </c>
      <c r="BP951" s="169">
        <v>2008.0186384347646</v>
      </c>
      <c r="BQ951" s="174">
        <v>23677.497351371381</v>
      </c>
    </row>
    <row r="952" spans="11:69" x14ac:dyDescent="0.25">
      <c r="K952" s="165" t="s">
        <v>315</v>
      </c>
      <c r="N952" s="57" t="s">
        <v>1884</v>
      </c>
      <c r="V952" s="57" t="s">
        <v>406</v>
      </c>
      <c r="W952" s="57" t="s">
        <v>417</v>
      </c>
      <c r="X952" s="57">
        <v>152</v>
      </c>
      <c r="AB952" s="166" t="s">
        <v>411</v>
      </c>
      <c r="AC952" s="209">
        <v>4700148</v>
      </c>
      <c r="AD952" s="210" t="s">
        <v>1885</v>
      </c>
      <c r="AE952" s="169">
        <v>-4652.4599999999991</v>
      </c>
      <c r="AF952" s="38">
        <v>-136.75</v>
      </c>
      <c r="AG952" s="38">
        <v>-116.85</v>
      </c>
      <c r="AH952" s="170">
        <v>0</v>
      </c>
      <c r="AI952" s="171">
        <v>0</v>
      </c>
      <c r="AJ952" s="172">
        <v>0</v>
      </c>
      <c r="AK952" s="151">
        <v>0</v>
      </c>
      <c r="AL952" s="172">
        <v>0</v>
      </c>
      <c r="AM952" s="211">
        <v>0</v>
      </c>
      <c r="AN952" s="171">
        <v>0</v>
      </c>
      <c r="AO952" s="170">
        <v>0</v>
      </c>
      <c r="AP952" s="170">
        <v>0</v>
      </c>
      <c r="AQ952" s="170">
        <v>0</v>
      </c>
      <c r="AR952" s="172">
        <v>0</v>
      </c>
      <c r="AS952" s="173">
        <v>0</v>
      </c>
      <c r="AT952" s="172">
        <v>0</v>
      </c>
      <c r="AU952" s="173">
        <v>0</v>
      </c>
      <c r="AV952" s="172">
        <v>-116.85</v>
      </c>
      <c r="AW952" s="173">
        <v>-1</v>
      </c>
      <c r="AX952" s="172">
        <v>0</v>
      </c>
      <c r="AY952" s="173">
        <v>0</v>
      </c>
      <c r="AZ952" s="172">
        <v>0</v>
      </c>
      <c r="BA952" s="173">
        <v>0</v>
      </c>
      <c r="BB952" s="172">
        <v>0</v>
      </c>
      <c r="BC952" s="173">
        <v>0</v>
      </c>
      <c r="BE952" s="169">
        <v>0</v>
      </c>
      <c r="BF952" s="169">
        <v>0</v>
      </c>
      <c r="BG952" s="169">
        <v>0</v>
      </c>
      <c r="BH952" s="169">
        <v>0</v>
      </c>
      <c r="BI952" s="169">
        <v>0</v>
      </c>
      <c r="BJ952" s="169">
        <v>0</v>
      </c>
      <c r="BK952" s="169">
        <v>0</v>
      </c>
      <c r="BL952" s="169">
        <v>0</v>
      </c>
      <c r="BM952" s="169">
        <v>0</v>
      </c>
      <c r="BN952" s="169">
        <v>0</v>
      </c>
      <c r="BO952" s="169">
        <v>0</v>
      </c>
      <c r="BP952" s="169">
        <v>0</v>
      </c>
      <c r="BQ952" s="174">
        <v>0</v>
      </c>
    </row>
    <row r="953" spans="11:69" x14ac:dyDescent="0.25">
      <c r="K953" s="165" t="s">
        <v>315</v>
      </c>
      <c r="N953" s="57" t="s">
        <v>1886</v>
      </c>
      <c r="V953" s="57" t="s">
        <v>406</v>
      </c>
      <c r="W953" s="57" t="s">
        <v>417</v>
      </c>
      <c r="X953" s="57">
        <v>152</v>
      </c>
      <c r="AB953" s="166" t="s">
        <v>411</v>
      </c>
      <c r="AC953" s="209">
        <v>4700150</v>
      </c>
      <c r="AD953" s="210" t="s">
        <v>1887</v>
      </c>
      <c r="AE953" s="169">
        <v>351491.9</v>
      </c>
      <c r="AF953" s="38">
        <v>465017.98000000004</v>
      </c>
      <c r="AG953" s="38">
        <v>471470.92</v>
      </c>
      <c r="AH953" s="170">
        <v>928529.47318135679</v>
      </c>
      <c r="AI953" s="171">
        <v>313823.90000000002</v>
      </c>
      <c r="AJ953" s="172">
        <v>941471.70000000007</v>
      </c>
      <c r="AK953" s="151">
        <v>819261.7</v>
      </c>
      <c r="AL953" s="172">
        <v>983114.04</v>
      </c>
      <c r="AM953" s="211">
        <v>774625.94816904527</v>
      </c>
      <c r="AN953" s="171">
        <v>973165.22501231148</v>
      </c>
      <c r="AO953" s="170">
        <v>974938.57714285643</v>
      </c>
      <c r="AP953" s="170">
        <v>1021044.6771594787</v>
      </c>
      <c r="AQ953" s="170">
        <v>1156983.4917652553</v>
      </c>
      <c r="AR953" s="172">
        <v>-215511.79176525527</v>
      </c>
      <c r="AS953" s="173">
        <v>-0.22890947414059845</v>
      </c>
      <c r="AT953" s="172">
        <v>-228454.01858389855</v>
      </c>
      <c r="AU953" s="173">
        <v>-0.24603852132034348</v>
      </c>
      <c r="AV953" s="172">
        <v>-685512.57176525542</v>
      </c>
      <c r="AW953" s="173">
        <v>-1.4539869643821415</v>
      </c>
      <c r="AX953" s="172">
        <v>-79572.977159478585</v>
      </c>
      <c r="AY953" s="173">
        <v>-8.4519775962972207E-2</v>
      </c>
      <c r="AZ953" s="172">
        <v>-92515.203978121863</v>
      </c>
      <c r="BA953" s="173">
        <v>-9.9636259968295213E-2</v>
      </c>
      <c r="BB953" s="172">
        <v>-135938.81460577669</v>
      </c>
      <c r="BC953" s="173">
        <v>-0.13313698964080117</v>
      </c>
      <c r="BE953" s="169">
        <v>102268.24156362192</v>
      </c>
      <c r="BF953" s="169">
        <v>96390.897326991006</v>
      </c>
      <c r="BG953" s="169">
        <v>97248.452980466609</v>
      </c>
      <c r="BH953" s="169">
        <v>89927.337360297999</v>
      </c>
      <c r="BI953" s="169">
        <v>88935.132266696062</v>
      </c>
      <c r="BJ953" s="169">
        <v>105985.00065954875</v>
      </c>
      <c r="BK953" s="169">
        <v>94495.584850775194</v>
      </c>
      <c r="BL953" s="169">
        <v>96872.847003822026</v>
      </c>
      <c r="BM953" s="169">
        <v>99063.816040957347</v>
      </c>
      <c r="BN953" s="169">
        <v>86934.51425496841</v>
      </c>
      <c r="BO953" s="169">
        <v>100719.19236984645</v>
      </c>
      <c r="BP953" s="169">
        <v>98142.475087263607</v>
      </c>
      <c r="BQ953" s="174">
        <v>1156983.4917652553</v>
      </c>
    </row>
    <row r="954" spans="11:69" x14ac:dyDescent="0.25">
      <c r="K954" s="165" t="s">
        <v>315</v>
      </c>
      <c r="N954" s="57" t="s">
        <v>1888</v>
      </c>
      <c r="V954" s="57" t="s">
        <v>406</v>
      </c>
      <c r="W954" s="57" t="s">
        <v>417</v>
      </c>
      <c r="X954" s="57">
        <v>152</v>
      </c>
      <c r="AB954" s="166" t="s">
        <v>411</v>
      </c>
      <c r="AC954" s="209">
        <v>4700155</v>
      </c>
      <c r="AD954" s="210" t="s">
        <v>1889</v>
      </c>
      <c r="AE954" s="169">
        <v>7104409.3199999994</v>
      </c>
      <c r="AF954" s="38">
        <v>11959124.77</v>
      </c>
      <c r="AG954" s="38">
        <v>18691646.07</v>
      </c>
      <c r="AH954" s="170">
        <v>15424438.930849943</v>
      </c>
      <c r="AI954" s="171">
        <v>5285908.3900000006</v>
      </c>
      <c r="AJ954" s="172">
        <v>15857725.170000002</v>
      </c>
      <c r="AK954" s="151">
        <v>13277564.710000001</v>
      </c>
      <c r="AL954" s="172">
        <v>15933077.652000003</v>
      </c>
      <c r="AM954" s="211">
        <v>12893851.96816502</v>
      </c>
      <c r="AN954" s="171">
        <v>15808151.672684925</v>
      </c>
      <c r="AO954" s="170">
        <v>15872330.125714298</v>
      </c>
      <c r="AP954" s="170">
        <v>16305432.995639648</v>
      </c>
      <c r="AQ954" s="170">
        <v>17427473.238605719</v>
      </c>
      <c r="AR954" s="172">
        <v>-1569748.0686057173</v>
      </c>
      <c r="AS954" s="173">
        <v>-9.8989486308881283E-2</v>
      </c>
      <c r="AT954" s="172">
        <v>-2003034.3077557757</v>
      </c>
      <c r="AU954" s="173">
        <v>-0.12986108063545629</v>
      </c>
      <c r="AV954" s="172">
        <v>1264172.8313942812</v>
      </c>
      <c r="AW954" s="173">
        <v>6.7633039201575318E-2</v>
      </c>
      <c r="AX954" s="172">
        <v>-447707.8256396465</v>
      </c>
      <c r="AY954" s="173">
        <v>-2.823279006541431E-2</v>
      </c>
      <c r="AZ954" s="172">
        <v>-880994.06478970498</v>
      </c>
      <c r="BA954" s="173">
        <v>-5.7116765720901262E-2</v>
      </c>
      <c r="BB954" s="172">
        <v>-1122040.2429660708</v>
      </c>
      <c r="BC954" s="173">
        <v>-6.8813888184761696E-2</v>
      </c>
      <c r="BE954" s="169">
        <v>1540369.9341991255</v>
      </c>
      <c r="BF954" s="169">
        <v>1451922.4845516027</v>
      </c>
      <c r="BG954" s="169">
        <v>1464827.7368946588</v>
      </c>
      <c r="BH954" s="169">
        <v>1354653.1445774795</v>
      </c>
      <c r="BI954" s="169">
        <v>1339721.4540560716</v>
      </c>
      <c r="BJ954" s="169">
        <v>1596302.8596028772</v>
      </c>
      <c r="BK954" s="169">
        <v>1423399.909748734</v>
      </c>
      <c r="BL954" s="169">
        <v>1459175.0370117829</v>
      </c>
      <c r="BM954" s="169">
        <v>1492146.6619680275</v>
      </c>
      <c r="BN954" s="169">
        <v>1309614.2835134338</v>
      </c>
      <c r="BO954" s="169">
        <v>1517058.2177921715</v>
      </c>
      <c r="BP954" s="169">
        <v>1478281.5146897531</v>
      </c>
      <c r="BQ954" s="174">
        <v>17427473.238605719</v>
      </c>
    </row>
    <row r="955" spans="11:69" x14ac:dyDescent="0.25">
      <c r="K955" s="165" t="s">
        <v>315</v>
      </c>
      <c r="N955" s="57" t="s">
        <v>1890</v>
      </c>
      <c r="V955" s="57" t="s">
        <v>406</v>
      </c>
      <c r="W955" s="57" t="s">
        <v>417</v>
      </c>
      <c r="X955" s="57">
        <v>152</v>
      </c>
      <c r="AB955" s="166" t="s">
        <v>411</v>
      </c>
      <c r="AC955" s="209">
        <v>4700160</v>
      </c>
      <c r="AD955" s="210" t="s">
        <v>1891</v>
      </c>
      <c r="AE955" s="169">
        <v>364780.1</v>
      </c>
      <c r="AF955" s="38">
        <v>1469731.92</v>
      </c>
      <c r="AG955" s="38">
        <v>2397660.9999999995</v>
      </c>
      <c r="AH955" s="170">
        <v>2389702.9128853544</v>
      </c>
      <c r="AI955" s="171">
        <v>808441.94000000006</v>
      </c>
      <c r="AJ955" s="172">
        <v>2425325.8200000003</v>
      </c>
      <c r="AK955" s="151">
        <v>1931009.21</v>
      </c>
      <c r="AL955" s="172">
        <v>2317211.0520000001</v>
      </c>
      <c r="AM955" s="211">
        <v>1997642.7301167159</v>
      </c>
      <c r="AN955" s="171">
        <v>2323069.3927686382</v>
      </c>
      <c r="AO955" s="170">
        <v>2279798.4342857143</v>
      </c>
      <c r="AP955" s="170">
        <v>2587420.2615082227</v>
      </c>
      <c r="AQ955" s="170">
        <v>2916501.71036206</v>
      </c>
      <c r="AR955" s="172">
        <v>-491175.8903620597</v>
      </c>
      <c r="AS955" s="173">
        <v>-0.20251954863617444</v>
      </c>
      <c r="AT955" s="172">
        <v>-526798.79747670563</v>
      </c>
      <c r="AU955" s="173">
        <v>-0.22044530917888985</v>
      </c>
      <c r="AV955" s="172">
        <v>-518840.71036206046</v>
      </c>
      <c r="AW955" s="173">
        <v>-0.21639452381385882</v>
      </c>
      <c r="AX955" s="172">
        <v>-162094.44150822237</v>
      </c>
      <c r="AY955" s="173">
        <v>-6.6834088917678849E-2</v>
      </c>
      <c r="AZ955" s="172">
        <v>-197717.3486228683</v>
      </c>
      <c r="BA955" s="173">
        <v>-8.2737208695177145E-2</v>
      </c>
      <c r="BB955" s="172">
        <v>-329081.44885383733</v>
      </c>
      <c r="BC955" s="173">
        <v>-0.12718515571259142</v>
      </c>
      <c r="BE955" s="169">
        <v>257765.40930239492</v>
      </c>
      <c r="BF955" s="169">
        <v>242980.44794468966</v>
      </c>
      <c r="BG955" s="169">
        <v>245137.70242702853</v>
      </c>
      <c r="BH955" s="169">
        <v>226720.81085466524</v>
      </c>
      <c r="BI955" s="169">
        <v>224224.83178580564</v>
      </c>
      <c r="BJ955" s="169">
        <v>267115.23131755064</v>
      </c>
      <c r="BK955" s="169">
        <v>238212.62239202665</v>
      </c>
      <c r="BL955" s="169">
        <v>244192.82822322592</v>
      </c>
      <c r="BM955" s="169">
        <v>249704.39782233804</v>
      </c>
      <c r="BN955" s="169">
        <v>219192.10401579327</v>
      </c>
      <c r="BO955" s="169">
        <v>253868.63825419941</v>
      </c>
      <c r="BP955" s="169">
        <v>247386.68602234192</v>
      </c>
      <c r="BQ955" s="174">
        <v>2916501.7103620595</v>
      </c>
    </row>
    <row r="956" spans="11:69" x14ac:dyDescent="0.25">
      <c r="K956" s="165" t="s">
        <v>315</v>
      </c>
      <c r="N956" s="57" t="s">
        <v>1892</v>
      </c>
      <c r="V956" s="57" t="s">
        <v>406</v>
      </c>
      <c r="W956" s="57" t="s">
        <v>417</v>
      </c>
      <c r="X956" s="57">
        <v>152</v>
      </c>
      <c r="AB956" s="166" t="s">
        <v>411</v>
      </c>
      <c r="AC956" s="209">
        <v>4700165</v>
      </c>
      <c r="AD956" s="210" t="s">
        <v>1893</v>
      </c>
      <c r="AE956" s="169">
        <v>0</v>
      </c>
      <c r="AF956" s="38">
        <v>160574.70000000001</v>
      </c>
      <c r="AG956" s="38">
        <v>673061.59000000008</v>
      </c>
      <c r="AH956" s="170">
        <v>349139.04544395243</v>
      </c>
      <c r="AI956" s="171">
        <v>374956</v>
      </c>
      <c r="AJ956" s="172">
        <v>1124868</v>
      </c>
      <c r="AK956" s="151">
        <v>1059415.05</v>
      </c>
      <c r="AL956" s="172">
        <v>1271298.06</v>
      </c>
      <c r="AM956" s="211">
        <v>291931.26991725952</v>
      </c>
      <c r="AN956" s="171">
        <v>1116622.8255266929</v>
      </c>
      <c r="AO956" s="170">
        <v>1229853.6685714282</v>
      </c>
      <c r="AP956" s="170">
        <v>1230249.7033672214</v>
      </c>
      <c r="AQ956" s="170">
        <v>1334875.4198261029</v>
      </c>
      <c r="AR956" s="172">
        <v>-210007.41982610291</v>
      </c>
      <c r="AS956" s="173">
        <v>-0.18669516763398275</v>
      </c>
      <c r="AT956" s="172">
        <v>-985736.37438215048</v>
      </c>
      <c r="AU956" s="173">
        <v>-2.8233346778178996</v>
      </c>
      <c r="AV956" s="172">
        <v>-661813.82982610282</v>
      </c>
      <c r="AW956" s="173">
        <v>-0.98328866133350845</v>
      </c>
      <c r="AX956" s="172">
        <v>-105381.7033672214</v>
      </c>
      <c r="AY956" s="173">
        <v>-9.3683617426419286E-2</v>
      </c>
      <c r="AZ956" s="172">
        <v>-881110.65792326897</v>
      </c>
      <c r="BA956" s="173">
        <v>-2.523666915577663</v>
      </c>
      <c r="BB956" s="172">
        <v>-104625.71645888151</v>
      </c>
      <c r="BC956" s="173">
        <v>-8.5044293180903466E-2</v>
      </c>
      <c r="BE956" s="169">
        <v>118351.90419303469</v>
      </c>
      <c r="BF956" s="169">
        <v>111627.44468925887</v>
      </c>
      <c r="BG956" s="169">
        <v>112608.60182960308</v>
      </c>
      <c r="BH956" s="169">
        <v>103711.54049644517</v>
      </c>
      <c r="BI956" s="169">
        <v>102582.11566809152</v>
      </c>
      <c r="BJ956" s="169">
        <v>121989.84367596637</v>
      </c>
      <c r="BK956" s="169">
        <v>108911.52805512641</v>
      </c>
      <c r="BL956" s="169">
        <v>111617.54628223882</v>
      </c>
      <c r="BM956" s="169">
        <v>114111.50856651097</v>
      </c>
      <c r="BN956" s="169">
        <v>100304.82272289677</v>
      </c>
      <c r="BO956" s="169">
        <v>115995.81001511779</v>
      </c>
      <c r="BP956" s="169">
        <v>113062.75363181245</v>
      </c>
      <c r="BQ956" s="174">
        <v>1334875.4198261029</v>
      </c>
    </row>
    <row r="957" spans="11:69" x14ac:dyDescent="0.25">
      <c r="K957" s="165" t="s">
        <v>315</v>
      </c>
      <c r="N957" s="57" t="s">
        <v>1894</v>
      </c>
      <c r="V957" s="57" t="s">
        <v>406</v>
      </c>
      <c r="W957" s="57" t="s">
        <v>417</v>
      </c>
      <c r="X957" s="57">
        <v>152</v>
      </c>
      <c r="AB957" s="166" t="s">
        <v>411</v>
      </c>
      <c r="AC957" s="209">
        <v>4700170</v>
      </c>
      <c r="AD957" s="210" t="s">
        <v>1895</v>
      </c>
      <c r="AE957" s="169">
        <v>6999771.96</v>
      </c>
      <c r="AF957" s="38">
        <v>12478128.68</v>
      </c>
      <c r="AG957" s="38">
        <v>15036159.169999998</v>
      </c>
      <c r="AH957" s="170">
        <v>15446773.436973676</v>
      </c>
      <c r="AI957" s="171">
        <v>6077112.8499999996</v>
      </c>
      <c r="AJ957" s="172">
        <v>18231338.549999997</v>
      </c>
      <c r="AK957" s="151">
        <v>14273293.199999999</v>
      </c>
      <c r="AL957" s="172">
        <v>17127951.839999996</v>
      </c>
      <c r="AM957" s="211">
        <v>12908022.437593486</v>
      </c>
      <c r="AN957" s="171">
        <v>16812044.199380189</v>
      </c>
      <c r="AO957" s="170">
        <v>16935030.240000006</v>
      </c>
      <c r="AP957" s="170">
        <v>19703947.913282923</v>
      </c>
      <c r="AQ957" s="170">
        <v>21092509.572552707</v>
      </c>
      <c r="AR957" s="172">
        <v>-2861171.02255271</v>
      </c>
      <c r="AS957" s="173">
        <v>-0.15693696953220754</v>
      </c>
      <c r="AT957" s="172">
        <v>-5645736.135579031</v>
      </c>
      <c r="AU957" s="173">
        <v>-0.36549614446116591</v>
      </c>
      <c r="AV957" s="172">
        <v>-6056350.402552709</v>
      </c>
      <c r="AW957" s="173">
        <v>-0.40278573364907455</v>
      </c>
      <c r="AX957" s="172">
        <v>-1472609.3632829264</v>
      </c>
      <c r="AY957" s="173">
        <v>-8.0773518589666402E-2</v>
      </c>
      <c r="AZ957" s="172">
        <v>-4257174.4763092473</v>
      </c>
      <c r="BA957" s="173">
        <v>-0.27560283017547194</v>
      </c>
      <c r="BB957" s="172">
        <v>-1388561.6592697836</v>
      </c>
      <c r="BC957" s="173">
        <v>-7.0471240858981335E-2</v>
      </c>
      <c r="BE957" s="169">
        <v>1864715.2858052654</v>
      </c>
      <c r="BF957" s="169">
        <v>1758909.7960749289</v>
      </c>
      <c r="BG957" s="169">
        <v>1774347.7374705465</v>
      </c>
      <c r="BH957" s="169">
        <v>1640495.3504869284</v>
      </c>
      <c r="BI957" s="169">
        <v>1622655.8006515128</v>
      </c>
      <c r="BJ957" s="169">
        <v>1929205.0388985572</v>
      </c>
      <c r="BK957" s="169">
        <v>1722630.1867869028</v>
      </c>
      <c r="BL957" s="169">
        <v>1765372.3255963838</v>
      </c>
      <c r="BM957" s="169">
        <v>1804764.9952657686</v>
      </c>
      <c r="BN957" s="169">
        <v>1586685.4284269346</v>
      </c>
      <c r="BO957" s="169">
        <v>1834527.9411573801</v>
      </c>
      <c r="BP957" s="169">
        <v>1788199.6859316006</v>
      </c>
      <c r="BQ957" s="174">
        <v>21092509.572552711</v>
      </c>
    </row>
    <row r="958" spans="11:69" x14ac:dyDescent="0.25">
      <c r="K958" s="165" t="s">
        <v>315</v>
      </c>
      <c r="N958" s="57" t="s">
        <v>1896</v>
      </c>
      <c r="V958" s="57" t="s">
        <v>406</v>
      </c>
      <c r="W958" s="57" t="s">
        <v>417</v>
      </c>
      <c r="X958" s="57">
        <v>152</v>
      </c>
      <c r="AB958" s="166" t="s">
        <v>411</v>
      </c>
      <c r="AC958" s="209">
        <v>4700175</v>
      </c>
      <c r="AD958" s="210" t="s">
        <v>1897</v>
      </c>
      <c r="AE958" s="169">
        <v>0</v>
      </c>
      <c r="AF958" s="38">
        <v>377.66</v>
      </c>
      <c r="AG958" s="38">
        <v>0</v>
      </c>
      <c r="AH958" s="170">
        <v>0</v>
      </c>
      <c r="AI958" s="171">
        <v>0</v>
      </c>
      <c r="AJ958" s="172">
        <v>0</v>
      </c>
      <c r="AK958" s="151">
        <v>0</v>
      </c>
      <c r="AL958" s="172">
        <v>0</v>
      </c>
      <c r="AM958" s="211">
        <v>0</v>
      </c>
      <c r="AN958" s="171">
        <v>0</v>
      </c>
      <c r="AO958" s="170">
        <v>0</v>
      </c>
      <c r="AP958" s="170">
        <v>0</v>
      </c>
      <c r="AQ958" s="170">
        <v>0</v>
      </c>
      <c r="AR958" s="172">
        <v>0</v>
      </c>
      <c r="AS958" s="173">
        <v>0</v>
      </c>
      <c r="AT958" s="172">
        <v>0</v>
      </c>
      <c r="AU958" s="173">
        <v>0</v>
      </c>
      <c r="AV958" s="172">
        <v>0</v>
      </c>
      <c r="AW958" s="173">
        <v>0</v>
      </c>
      <c r="AX958" s="172">
        <v>0</v>
      </c>
      <c r="AY958" s="173">
        <v>0</v>
      </c>
      <c r="AZ958" s="172">
        <v>0</v>
      </c>
      <c r="BA958" s="173">
        <v>0</v>
      </c>
      <c r="BB958" s="172">
        <v>0</v>
      </c>
      <c r="BC958" s="173">
        <v>0</v>
      </c>
      <c r="BE958" s="169">
        <v>0</v>
      </c>
      <c r="BF958" s="169">
        <v>0</v>
      </c>
      <c r="BG958" s="169">
        <v>0</v>
      </c>
      <c r="BH958" s="169">
        <v>0</v>
      </c>
      <c r="BI958" s="169">
        <v>0</v>
      </c>
      <c r="BJ958" s="169">
        <v>0</v>
      </c>
      <c r="BK958" s="169">
        <v>0</v>
      </c>
      <c r="BL958" s="169">
        <v>0</v>
      </c>
      <c r="BM958" s="169">
        <v>0</v>
      </c>
      <c r="BN958" s="169">
        <v>0</v>
      </c>
      <c r="BO958" s="169">
        <v>0</v>
      </c>
      <c r="BP958" s="169">
        <v>0</v>
      </c>
      <c r="BQ958" s="174">
        <v>0</v>
      </c>
    </row>
    <row r="959" spans="11:69" x14ac:dyDescent="0.25">
      <c r="K959" s="165" t="s">
        <v>315</v>
      </c>
      <c r="N959" s="57" t="s">
        <v>1898</v>
      </c>
      <c r="V959" s="57" t="s">
        <v>406</v>
      </c>
      <c r="W959" s="57" t="s">
        <v>417</v>
      </c>
      <c r="X959" s="57">
        <v>152</v>
      </c>
      <c r="AB959" s="166" t="s">
        <v>411</v>
      </c>
      <c r="AC959" s="209">
        <v>4700200</v>
      </c>
      <c r="AD959" s="210" t="s">
        <v>1899</v>
      </c>
      <c r="AE959" s="169">
        <v>2.2699999999999999E-13</v>
      </c>
      <c r="AF959" s="38">
        <v>0</v>
      </c>
      <c r="AG959" s="38">
        <v>-3606</v>
      </c>
      <c r="AH959" s="170">
        <v>-2763.6512629727831</v>
      </c>
      <c r="AI959" s="171">
        <v>-634.28</v>
      </c>
      <c r="AJ959" s="172">
        <v>-1902.84</v>
      </c>
      <c r="AK959" s="151">
        <v>-1006.28</v>
      </c>
      <c r="AL959" s="172">
        <v>-1207.5360000000001</v>
      </c>
      <c r="AM959" s="211">
        <v>-2309.906593578929</v>
      </c>
      <c r="AN959" s="171">
        <v>-1460.0246693938541</v>
      </c>
      <c r="AO959" s="170">
        <v>-1725.0514285714301</v>
      </c>
      <c r="AP959" s="170">
        <v>-2059.2430667641802</v>
      </c>
      <c r="AQ959" s="170">
        <v>-2193.9085918979972</v>
      </c>
      <c r="AR959" s="172">
        <v>291.06859189799729</v>
      </c>
      <c r="AS959" s="173">
        <v>0.15296535278741108</v>
      </c>
      <c r="AT959" s="172">
        <v>-569.7426710747859</v>
      </c>
      <c r="AU959" s="173">
        <v>-0.20615577613143907</v>
      </c>
      <c r="AV959" s="172">
        <v>-1412.0914081020028</v>
      </c>
      <c r="AW959" s="173">
        <v>-0.39159495510316217</v>
      </c>
      <c r="AX959" s="172">
        <v>156.40306676418027</v>
      </c>
      <c r="AY959" s="173">
        <v>8.2194544346440204E-2</v>
      </c>
      <c r="AZ959" s="172">
        <v>-704.40819620860293</v>
      </c>
      <c r="BA959" s="173">
        <v>-0.25488317055274567</v>
      </c>
      <c r="BB959" s="172">
        <v>134.66552513381703</v>
      </c>
      <c r="BC959" s="173">
        <v>6.5395643334822798E-2</v>
      </c>
      <c r="BE959" s="169">
        <v>-193.951729839905</v>
      </c>
      <c r="BF959" s="169">
        <v>-182.77936497280399</v>
      </c>
      <c r="BG959" s="169">
        <v>-184.40951019975199</v>
      </c>
      <c r="BH959" s="169">
        <v>-170.492650524569</v>
      </c>
      <c r="BI959" s="169">
        <v>-168.606532069987</v>
      </c>
      <c r="BJ959" s="169">
        <v>-201.01697553924001</v>
      </c>
      <c r="BK959" s="169">
        <v>-179.17649378904301</v>
      </c>
      <c r="BL959" s="169">
        <v>-183.69547961215304</v>
      </c>
      <c r="BM959" s="169">
        <v>-187.860337074337</v>
      </c>
      <c r="BN959" s="169">
        <v>-164.80350140106299</v>
      </c>
      <c r="BO959" s="169">
        <v>-191.00707549886101</v>
      </c>
      <c r="BP959" s="169">
        <v>-186.10894137628301</v>
      </c>
      <c r="BQ959" s="174">
        <v>-2193.9085918979972</v>
      </c>
    </row>
    <row r="960" spans="11:69" x14ac:dyDescent="0.25">
      <c r="K960" s="165" t="s">
        <v>315</v>
      </c>
      <c r="N960" s="57" t="s">
        <v>1900</v>
      </c>
      <c r="V960" s="57" t="s">
        <v>406</v>
      </c>
      <c r="W960" s="57" t="s">
        <v>417</v>
      </c>
      <c r="X960" s="57">
        <v>152</v>
      </c>
      <c r="AB960" s="166" t="s">
        <v>411</v>
      </c>
      <c r="AC960" s="209">
        <v>4700305</v>
      </c>
      <c r="AD960" s="210" t="s">
        <v>1901</v>
      </c>
      <c r="AE960" s="169">
        <v>16594.019999999997</v>
      </c>
      <c r="AF960" s="38">
        <v>18993.409999999996</v>
      </c>
      <c r="AG960" s="38">
        <v>2700.8299999999995</v>
      </c>
      <c r="AH960" s="170">
        <v>0</v>
      </c>
      <c r="AI960" s="171">
        <v>0</v>
      </c>
      <c r="AJ960" s="172">
        <v>0</v>
      </c>
      <c r="AK960" s="151">
        <v>0</v>
      </c>
      <c r="AL960" s="172">
        <v>0</v>
      </c>
      <c r="AM960" s="211">
        <v>0</v>
      </c>
      <c r="AN960" s="171">
        <v>0</v>
      </c>
      <c r="AO960" s="170">
        <v>0</v>
      </c>
      <c r="AP960" s="170">
        <v>0</v>
      </c>
      <c r="AQ960" s="170">
        <v>0</v>
      </c>
      <c r="AR960" s="172">
        <v>0</v>
      </c>
      <c r="AS960" s="173">
        <v>0</v>
      </c>
      <c r="AT960" s="172">
        <v>0</v>
      </c>
      <c r="AU960" s="173">
        <v>0</v>
      </c>
      <c r="AV960" s="172">
        <v>2700.8299999999995</v>
      </c>
      <c r="AW960" s="173">
        <v>1</v>
      </c>
      <c r="AX960" s="172">
        <v>0</v>
      </c>
      <c r="AY960" s="173">
        <v>0</v>
      </c>
      <c r="AZ960" s="172">
        <v>0</v>
      </c>
      <c r="BA960" s="173">
        <v>0</v>
      </c>
      <c r="BB960" s="172">
        <v>0</v>
      </c>
      <c r="BC960" s="173">
        <v>0</v>
      </c>
      <c r="BE960" s="169">
        <v>0</v>
      </c>
      <c r="BF960" s="169">
        <v>0</v>
      </c>
      <c r="BG960" s="169">
        <v>0</v>
      </c>
      <c r="BH960" s="169">
        <v>0</v>
      </c>
      <c r="BI960" s="169">
        <v>0</v>
      </c>
      <c r="BJ960" s="169">
        <v>0</v>
      </c>
      <c r="BK960" s="169">
        <v>0</v>
      </c>
      <c r="BL960" s="169">
        <v>0</v>
      </c>
      <c r="BM960" s="169">
        <v>0</v>
      </c>
      <c r="BN960" s="169">
        <v>0</v>
      </c>
      <c r="BO960" s="169">
        <v>0</v>
      </c>
      <c r="BP960" s="169">
        <v>0</v>
      </c>
      <c r="BQ960" s="174">
        <v>0</v>
      </c>
    </row>
    <row r="961" spans="11:69" x14ac:dyDescent="0.25">
      <c r="K961" s="165" t="s">
        <v>315</v>
      </c>
      <c r="N961" s="57" t="s">
        <v>1902</v>
      </c>
      <c r="V961" s="57" t="s">
        <v>406</v>
      </c>
      <c r="W961" s="57" t="s">
        <v>417</v>
      </c>
      <c r="X961" s="57">
        <v>152</v>
      </c>
      <c r="AB961" s="166" t="s">
        <v>411</v>
      </c>
      <c r="AC961" s="209">
        <v>4700905</v>
      </c>
      <c r="AD961" s="210" t="s">
        <v>1903</v>
      </c>
      <c r="AE961" s="169">
        <v>0</v>
      </c>
      <c r="AF961" s="38">
        <v>-399447.94</v>
      </c>
      <c r="AG961" s="38">
        <v>-878017.56</v>
      </c>
      <c r="AH961" s="170">
        <v>-909469.36524860177</v>
      </c>
      <c r="AI961" s="171">
        <v>-266721.09000000003</v>
      </c>
      <c r="AJ961" s="172">
        <v>-800163.27</v>
      </c>
      <c r="AK961" s="151">
        <v>-633031.60000000009</v>
      </c>
      <c r="AL961" s="172">
        <v>-759637.92000000016</v>
      </c>
      <c r="AM961" s="211">
        <v>-757891.13770716812</v>
      </c>
      <c r="AN961" s="171">
        <v>-784609.82754143374</v>
      </c>
      <c r="AO961" s="170">
        <v>-791943.05142857099</v>
      </c>
      <c r="AP961" s="170">
        <v>-671046.07836594596</v>
      </c>
      <c r="AQ961" s="170">
        <v>-671046.07836594584</v>
      </c>
      <c r="AR961" s="172">
        <v>-129117.19163405418</v>
      </c>
      <c r="AS961" s="173">
        <v>-0.16136355725757592</v>
      </c>
      <c r="AT961" s="172">
        <v>-238423.28688265593</v>
      </c>
      <c r="AU961" s="173">
        <v>-0.2621564793636379</v>
      </c>
      <c r="AV961" s="172">
        <v>-206971.48163405422</v>
      </c>
      <c r="AW961" s="173">
        <v>-0.2357259023772306</v>
      </c>
      <c r="AX961" s="172">
        <v>-129117.19163405406</v>
      </c>
      <c r="AY961" s="173">
        <v>-0.16136355725757576</v>
      </c>
      <c r="AZ961" s="172">
        <v>-238423.28688265581</v>
      </c>
      <c r="BA961" s="173">
        <v>-0.26215647936363778</v>
      </c>
      <c r="BB961" s="172">
        <v>-1.1641532182693481E-10</v>
      </c>
      <c r="BC961" s="173">
        <v>-1.7348335022002659E-16</v>
      </c>
      <c r="BE961" s="169">
        <v>-55920.506530495499</v>
      </c>
      <c r="BF961" s="169">
        <v>-55920.506530495499</v>
      </c>
      <c r="BG961" s="169">
        <v>-55920.506530495499</v>
      </c>
      <c r="BH961" s="169">
        <v>-55920.506530495499</v>
      </c>
      <c r="BI961" s="169">
        <v>-55920.506530495499</v>
      </c>
      <c r="BJ961" s="169">
        <v>-55920.506530495499</v>
      </c>
      <c r="BK961" s="169">
        <v>-55920.506530495499</v>
      </c>
      <c r="BL961" s="169">
        <v>-55920.506530495499</v>
      </c>
      <c r="BM961" s="169">
        <v>-55920.506530495499</v>
      </c>
      <c r="BN961" s="169">
        <v>-55920.506530495499</v>
      </c>
      <c r="BO961" s="169">
        <v>-55920.506530495499</v>
      </c>
      <c r="BP961" s="169">
        <v>-55920.506530495499</v>
      </c>
      <c r="BQ961" s="174">
        <v>-671046.07836594584</v>
      </c>
    </row>
    <row r="962" spans="11:69" x14ac:dyDescent="0.25">
      <c r="K962" s="165" t="s">
        <v>315</v>
      </c>
      <c r="N962" s="57" t="s">
        <v>1904</v>
      </c>
      <c r="V962" s="57" t="s">
        <v>406</v>
      </c>
      <c r="W962" s="57" t="s">
        <v>417</v>
      </c>
      <c r="X962" s="57">
        <v>152</v>
      </c>
      <c r="AB962" s="166" t="s">
        <v>411</v>
      </c>
      <c r="AC962" s="209">
        <v>4700910</v>
      </c>
      <c r="AD962" s="210" t="s">
        <v>1905</v>
      </c>
      <c r="AE962" s="169">
        <v>0</v>
      </c>
      <c r="AF962" s="38">
        <v>-249.52999999999992</v>
      </c>
      <c r="AG962" s="38">
        <v>-611.48</v>
      </c>
      <c r="AH962" s="170">
        <v>-2696.6403848958839</v>
      </c>
      <c r="AI962" s="171">
        <v>0</v>
      </c>
      <c r="AJ962" s="172">
        <v>0</v>
      </c>
      <c r="AK962" s="151">
        <v>0</v>
      </c>
      <c r="AL962" s="172">
        <v>0</v>
      </c>
      <c r="AM962" s="211">
        <v>-2247.20032074657</v>
      </c>
      <c r="AN962" s="171">
        <v>-449.44006414931391</v>
      </c>
      <c r="AO962" s="170">
        <v>0</v>
      </c>
      <c r="AP962" s="170">
        <v>0</v>
      </c>
      <c r="AQ962" s="170">
        <v>0</v>
      </c>
      <c r="AR962" s="172">
        <v>0</v>
      </c>
      <c r="AS962" s="173">
        <v>0</v>
      </c>
      <c r="AT962" s="172">
        <v>-2696.6403848958839</v>
      </c>
      <c r="AU962" s="173">
        <v>-1</v>
      </c>
      <c r="AV962" s="172">
        <v>-611.48</v>
      </c>
      <c r="AW962" s="173">
        <v>-1</v>
      </c>
      <c r="AX962" s="172">
        <v>0</v>
      </c>
      <c r="AY962" s="173">
        <v>0</v>
      </c>
      <c r="AZ962" s="172">
        <v>-2696.6403848958839</v>
      </c>
      <c r="BA962" s="173">
        <v>-1</v>
      </c>
      <c r="BB962" s="172">
        <v>0</v>
      </c>
      <c r="BC962" s="173">
        <v>0</v>
      </c>
      <c r="BE962" s="169">
        <v>0</v>
      </c>
      <c r="BF962" s="169">
        <v>0</v>
      </c>
      <c r="BG962" s="169">
        <v>0</v>
      </c>
      <c r="BH962" s="169">
        <v>0</v>
      </c>
      <c r="BI962" s="169">
        <v>0</v>
      </c>
      <c r="BJ962" s="169">
        <v>0</v>
      </c>
      <c r="BK962" s="169">
        <v>0</v>
      </c>
      <c r="BL962" s="169">
        <v>0</v>
      </c>
      <c r="BM962" s="169">
        <v>0</v>
      </c>
      <c r="BN962" s="169">
        <v>0</v>
      </c>
      <c r="BO962" s="169">
        <v>0</v>
      </c>
      <c r="BP962" s="169">
        <v>0</v>
      </c>
      <c r="BQ962" s="174">
        <v>0</v>
      </c>
    </row>
    <row r="963" spans="11:69" x14ac:dyDescent="0.25">
      <c r="K963" s="165" t="s">
        <v>315</v>
      </c>
      <c r="N963" s="57" t="s">
        <v>1906</v>
      </c>
      <c r="V963" s="57" t="s">
        <v>406</v>
      </c>
      <c r="W963" s="57" t="s">
        <v>417</v>
      </c>
      <c r="X963" s="57">
        <v>152</v>
      </c>
      <c r="AB963" s="166" t="s">
        <v>411</v>
      </c>
      <c r="AC963" s="209">
        <v>4700920</v>
      </c>
      <c r="AD963" s="210" t="s">
        <v>1907</v>
      </c>
      <c r="AE963" s="169">
        <v>0</v>
      </c>
      <c r="AF963" s="38">
        <v>0</v>
      </c>
      <c r="AG963" s="38">
        <v>0</v>
      </c>
      <c r="AH963" s="170">
        <v>0</v>
      </c>
      <c r="AI963" s="171">
        <v>0</v>
      </c>
      <c r="AJ963" s="172">
        <v>0</v>
      </c>
      <c r="AK963" s="151">
        <v>-3151.4799999999996</v>
      </c>
      <c r="AL963" s="172">
        <v>-3781.7759999999998</v>
      </c>
      <c r="AM963" s="211">
        <v>0</v>
      </c>
      <c r="AN963" s="171">
        <v>-3151.4799999999996</v>
      </c>
      <c r="AO963" s="170">
        <v>4310.8628571428599</v>
      </c>
      <c r="AP963" s="170">
        <v>0</v>
      </c>
      <c r="AQ963" s="170">
        <v>0</v>
      </c>
      <c r="AR963" s="172">
        <v>0</v>
      </c>
      <c r="AS963" s="173">
        <v>0</v>
      </c>
      <c r="AT963" s="172">
        <v>0</v>
      </c>
      <c r="AU963" s="173">
        <v>0</v>
      </c>
      <c r="AV963" s="172">
        <v>0</v>
      </c>
      <c r="AW963" s="173">
        <v>0</v>
      </c>
      <c r="AX963" s="172">
        <v>0</v>
      </c>
      <c r="AY963" s="173">
        <v>0</v>
      </c>
      <c r="AZ963" s="172">
        <v>0</v>
      </c>
      <c r="BA963" s="173">
        <v>0</v>
      </c>
      <c r="BB963" s="172">
        <v>0</v>
      </c>
      <c r="BC963" s="173">
        <v>0</v>
      </c>
      <c r="BE963" s="169">
        <v>0</v>
      </c>
      <c r="BF963" s="169">
        <v>0</v>
      </c>
      <c r="BG963" s="169">
        <v>0</v>
      </c>
      <c r="BH963" s="169">
        <v>0</v>
      </c>
      <c r="BI963" s="169">
        <v>0</v>
      </c>
      <c r="BJ963" s="169">
        <v>0</v>
      </c>
      <c r="BK963" s="169">
        <v>0</v>
      </c>
      <c r="BL963" s="169">
        <v>0</v>
      </c>
      <c r="BM963" s="169">
        <v>0</v>
      </c>
      <c r="BN963" s="169">
        <v>0</v>
      </c>
      <c r="BO963" s="169">
        <v>0</v>
      </c>
      <c r="BP963" s="169">
        <v>0</v>
      </c>
      <c r="BQ963" s="174">
        <v>0</v>
      </c>
    </row>
    <row r="964" spans="11:69" x14ac:dyDescent="0.25">
      <c r="K964" s="165" t="s">
        <v>315</v>
      </c>
      <c r="N964" s="57" t="s">
        <v>1908</v>
      </c>
      <c r="V964" s="57" t="s">
        <v>406</v>
      </c>
      <c r="W964" s="57" t="s">
        <v>417</v>
      </c>
      <c r="X964" s="57">
        <v>152</v>
      </c>
      <c r="AB964" s="166" t="s">
        <v>411</v>
      </c>
      <c r="AC964" s="209">
        <v>4700925</v>
      </c>
      <c r="AD964" s="210" t="s">
        <v>1909</v>
      </c>
      <c r="AE964" s="169">
        <v>0</v>
      </c>
      <c r="AF964" s="38">
        <v>-59.680000000000021</v>
      </c>
      <c r="AG964" s="38">
        <v>-828.26</v>
      </c>
      <c r="AH964" s="170">
        <v>-965.17101732741844</v>
      </c>
      <c r="AI964" s="171">
        <v>-313.99</v>
      </c>
      <c r="AJ964" s="172">
        <v>-941.97</v>
      </c>
      <c r="AK964" s="151">
        <v>6.6900000000001114</v>
      </c>
      <c r="AL964" s="172">
        <v>8.0280000000001337</v>
      </c>
      <c r="AM964" s="211">
        <v>-804.30918110618211</v>
      </c>
      <c r="AN964" s="171">
        <v>-154.17183622123622</v>
      </c>
      <c r="AO964" s="170">
        <v>-450.41142857142898</v>
      </c>
      <c r="AP964" s="170">
        <v>-789.97036997008104</v>
      </c>
      <c r="AQ964" s="170">
        <v>-789.9703699700807</v>
      </c>
      <c r="AR964" s="172">
        <v>-151.99963002991933</v>
      </c>
      <c r="AS964" s="173">
        <v>-0.16136355725757648</v>
      </c>
      <c r="AT964" s="172">
        <v>-175.20064735733774</v>
      </c>
      <c r="AU964" s="173">
        <v>-0.1815229054872291</v>
      </c>
      <c r="AV964" s="172">
        <v>-38.289630029919294</v>
      </c>
      <c r="AW964" s="173">
        <v>-4.622899817680353E-2</v>
      </c>
      <c r="AX964" s="172">
        <v>-151.99963002991899</v>
      </c>
      <c r="AY964" s="173">
        <v>-0.16136355725757612</v>
      </c>
      <c r="AZ964" s="172">
        <v>-175.2006473573374</v>
      </c>
      <c r="BA964" s="173">
        <v>-0.18152290548722874</v>
      </c>
      <c r="BB964" s="172">
        <v>-3.4106051316484809E-13</v>
      </c>
      <c r="BC964" s="173">
        <v>-4.3173836150052723E-16</v>
      </c>
      <c r="BE964" s="169">
        <v>-65.830864164173406</v>
      </c>
      <c r="BF964" s="169">
        <v>-65.830864164173406</v>
      </c>
      <c r="BG964" s="169">
        <v>-65.830864164173406</v>
      </c>
      <c r="BH964" s="169">
        <v>-65.830864164173406</v>
      </c>
      <c r="BI964" s="169">
        <v>-65.830864164173406</v>
      </c>
      <c r="BJ964" s="169">
        <v>-65.830864164173406</v>
      </c>
      <c r="BK964" s="169">
        <v>-65.830864164173406</v>
      </c>
      <c r="BL964" s="169">
        <v>-65.830864164173406</v>
      </c>
      <c r="BM964" s="169">
        <v>-65.830864164173406</v>
      </c>
      <c r="BN964" s="169">
        <v>-65.830864164173406</v>
      </c>
      <c r="BO964" s="169">
        <v>-65.830864164173406</v>
      </c>
      <c r="BP964" s="169">
        <v>-65.830864164173406</v>
      </c>
      <c r="BQ964" s="174">
        <v>-789.9703699700807</v>
      </c>
    </row>
    <row r="965" spans="11:69" x14ac:dyDescent="0.25">
      <c r="K965" s="165" t="s">
        <v>315</v>
      </c>
      <c r="N965" s="57" t="s">
        <v>1910</v>
      </c>
      <c r="V965" s="57" t="s">
        <v>406</v>
      </c>
      <c r="W965" s="57" t="s">
        <v>417</v>
      </c>
      <c r="X965" s="57">
        <v>152</v>
      </c>
      <c r="AB965" s="166" t="s">
        <v>411</v>
      </c>
      <c r="AC965" s="209">
        <v>4700995</v>
      </c>
      <c r="AD965" s="210" t="s">
        <v>1911</v>
      </c>
      <c r="AE965" s="169">
        <v>0</v>
      </c>
      <c r="AF965" s="38">
        <v>-13945.18</v>
      </c>
      <c r="AG965" s="38">
        <v>-194285.56000000003</v>
      </c>
      <c r="AH965" s="170">
        <v>-50821.171972696575</v>
      </c>
      <c r="AI965" s="171">
        <v>-69203.19</v>
      </c>
      <c r="AJ965" s="172">
        <v>-207609.57</v>
      </c>
      <c r="AK965" s="151">
        <v>-156317.60999999999</v>
      </c>
      <c r="AL965" s="172">
        <v>-187581.13199999998</v>
      </c>
      <c r="AM965" s="211">
        <v>-42350.976643913811</v>
      </c>
      <c r="AN965" s="171">
        <v>-164787.80532878276</v>
      </c>
      <c r="AO965" s="170">
        <v>-173350.61142857099</v>
      </c>
      <c r="AP965" s="170">
        <v>-174108.951264084</v>
      </c>
      <c r="AQ965" s="170">
        <v>-174108.95126408397</v>
      </c>
      <c r="AR965" s="172">
        <v>-33500.618735916039</v>
      </c>
      <c r="AS965" s="173">
        <v>-0.16136355725757748</v>
      </c>
      <c r="AT965" s="172">
        <v>123287.77929138739</v>
      </c>
      <c r="AU965" s="173">
        <v>2.4259137384242759</v>
      </c>
      <c r="AV965" s="172">
        <v>-20176.608735916059</v>
      </c>
      <c r="AW965" s="173">
        <v>-0.10385027449243298</v>
      </c>
      <c r="AX965" s="172">
        <v>-33500.61873591601</v>
      </c>
      <c r="AY965" s="173">
        <v>-0.16136355725757734</v>
      </c>
      <c r="AZ965" s="172">
        <v>123287.77929138741</v>
      </c>
      <c r="BA965" s="173">
        <v>2.4259137384242764</v>
      </c>
      <c r="BB965" s="172">
        <v>-2.9103830456733704E-11</v>
      </c>
      <c r="BC965" s="173">
        <v>-1.671587258749825E-16</v>
      </c>
      <c r="BE965" s="169">
        <v>-14509.079272007</v>
      </c>
      <c r="BF965" s="169">
        <v>-14509.079272007</v>
      </c>
      <c r="BG965" s="169">
        <v>-14509.079272007</v>
      </c>
      <c r="BH965" s="169">
        <v>-14509.079272007</v>
      </c>
      <c r="BI965" s="169">
        <v>-14509.079272007</v>
      </c>
      <c r="BJ965" s="169">
        <v>-14509.079272007</v>
      </c>
      <c r="BK965" s="169">
        <v>-14509.079272007</v>
      </c>
      <c r="BL965" s="169">
        <v>-14509.079272007</v>
      </c>
      <c r="BM965" s="169">
        <v>-14509.079272007</v>
      </c>
      <c r="BN965" s="169">
        <v>-14509.079272007</v>
      </c>
      <c r="BO965" s="169">
        <v>-14509.079272007</v>
      </c>
      <c r="BP965" s="169">
        <v>-14509.079272007</v>
      </c>
      <c r="BQ965" s="174">
        <v>-174108.95126408397</v>
      </c>
    </row>
    <row r="966" spans="11:69" x14ac:dyDescent="0.25">
      <c r="K966" s="165" t="s">
        <v>315</v>
      </c>
      <c r="N966" s="57" t="s">
        <v>1912</v>
      </c>
      <c r="V966" s="57" t="s">
        <v>406</v>
      </c>
      <c r="W966" s="57" t="s">
        <v>417</v>
      </c>
      <c r="X966" s="57">
        <v>152</v>
      </c>
      <c r="AB966" s="166" t="s">
        <v>411</v>
      </c>
      <c r="AC966" s="209">
        <v>4750115</v>
      </c>
      <c r="AD966" s="210" t="s">
        <v>1913</v>
      </c>
      <c r="AE966" s="169">
        <v>-805439.84</v>
      </c>
      <c r="AF966" s="38">
        <v>-418643.19</v>
      </c>
      <c r="AG966" s="38">
        <v>-293301.57</v>
      </c>
      <c r="AH966" s="170">
        <v>-451772.00000000029</v>
      </c>
      <c r="AI966" s="171">
        <v>-42745.270000000011</v>
      </c>
      <c r="AJ966" s="172">
        <v>-128235.81000000003</v>
      </c>
      <c r="AK966" s="151">
        <v>-96461.74</v>
      </c>
      <c r="AL966" s="172">
        <v>-115754.08800000002</v>
      </c>
      <c r="AM966" s="211">
        <v>-376476.66666666698</v>
      </c>
      <c r="AN966" s="171">
        <v>-171757.0733333333</v>
      </c>
      <c r="AO966" s="170">
        <v>-163082.91428571401</v>
      </c>
      <c r="AP966" s="170">
        <v>-129415.623291025</v>
      </c>
      <c r="AQ966" s="170">
        <v>-208890.21706039601</v>
      </c>
      <c r="AR966" s="172">
        <v>80654.407060395984</v>
      </c>
      <c r="AS966" s="173">
        <v>0.62895385509239554</v>
      </c>
      <c r="AT966" s="172">
        <v>-242881.78293960428</v>
      </c>
      <c r="AU966" s="173">
        <v>-0.53762026628388682</v>
      </c>
      <c r="AV966" s="172">
        <v>-84411.352939603996</v>
      </c>
      <c r="AW966" s="173">
        <v>-0.28779713978211569</v>
      </c>
      <c r="AX966" s="172">
        <v>1179.8132910249697</v>
      </c>
      <c r="AY966" s="173">
        <v>9.2003418625808929E-3</v>
      </c>
      <c r="AZ966" s="172">
        <v>-322356.37670897529</v>
      </c>
      <c r="BA966" s="173">
        <v>-0.71353775069941272</v>
      </c>
      <c r="BB966" s="172">
        <v>79474.593769371015</v>
      </c>
      <c r="BC966" s="173">
        <v>0.61410355062503952</v>
      </c>
      <c r="BE966" s="169">
        <v>-17741.360901034499</v>
      </c>
      <c r="BF966" s="169">
        <v>-17169.058936496502</v>
      </c>
      <c r="BG966" s="169">
        <v>-17741.360901034499</v>
      </c>
      <c r="BH966" s="169">
        <v>-17741.360901034601</v>
      </c>
      <c r="BI966" s="169">
        <v>-16024.455007386499</v>
      </c>
      <c r="BJ966" s="169">
        <v>-17741.360901034601</v>
      </c>
      <c r="BK966" s="169">
        <v>-17169.0589364966</v>
      </c>
      <c r="BL966" s="169">
        <v>-17741.360901034699</v>
      </c>
      <c r="BM966" s="169">
        <v>-17169.0589364966</v>
      </c>
      <c r="BN966" s="169">
        <v>-17741.360901034699</v>
      </c>
      <c r="BO966" s="169">
        <v>-17741.360901034699</v>
      </c>
      <c r="BP966" s="169">
        <v>-17169.058936277499</v>
      </c>
      <c r="BQ966" s="174">
        <v>-208890.21706039601</v>
      </c>
    </row>
    <row r="967" spans="11:69" x14ac:dyDescent="0.25">
      <c r="K967" s="165" t="s">
        <v>315</v>
      </c>
      <c r="N967" s="57" t="s">
        <v>1914</v>
      </c>
      <c r="V967" s="57" t="s">
        <v>406</v>
      </c>
      <c r="W967" s="57" t="s">
        <v>417</v>
      </c>
      <c r="X967" s="57">
        <v>152</v>
      </c>
      <c r="AB967" s="166" t="s">
        <v>411</v>
      </c>
      <c r="AC967" s="209">
        <v>4750116</v>
      </c>
      <c r="AD967" s="210" t="s">
        <v>1915</v>
      </c>
      <c r="AE967" s="169">
        <v>30623.619999999995</v>
      </c>
      <c r="AF967" s="38">
        <v>24351.26</v>
      </c>
      <c r="AG967" s="38">
        <v>19668.89</v>
      </c>
      <c r="AH967" s="170">
        <v>109304.00000000004</v>
      </c>
      <c r="AI967" s="171">
        <v>4623.0700000000006</v>
      </c>
      <c r="AJ967" s="172">
        <v>13869.210000000003</v>
      </c>
      <c r="AK967" s="151">
        <v>16794.16</v>
      </c>
      <c r="AL967" s="172">
        <v>20152.991999999998</v>
      </c>
      <c r="AM967" s="211">
        <v>91086.666666666701</v>
      </c>
      <c r="AN967" s="171">
        <v>35011.493333333347</v>
      </c>
      <c r="AO967" s="170">
        <v>18394.902857142901</v>
      </c>
      <c r="AP967" s="170">
        <v>13996.811473363898</v>
      </c>
      <c r="AQ967" s="170">
        <v>22592.303096585983</v>
      </c>
      <c r="AR967" s="172">
        <v>-8723.0930965859807</v>
      </c>
      <c r="AS967" s="173">
        <v>-0.62895385509239377</v>
      </c>
      <c r="AT967" s="172">
        <v>86711.696903414064</v>
      </c>
      <c r="AU967" s="173">
        <v>0.79330762738247484</v>
      </c>
      <c r="AV967" s="172">
        <v>-2923.413096585984</v>
      </c>
      <c r="AW967" s="173">
        <v>-0.14863132065846035</v>
      </c>
      <c r="AX967" s="172">
        <v>-127.60147336389491</v>
      </c>
      <c r="AY967" s="173">
        <v>-9.2003418625786829E-3</v>
      </c>
      <c r="AZ967" s="172">
        <v>95307.18852663615</v>
      </c>
      <c r="BA967" s="173">
        <v>0.87194602692157752</v>
      </c>
      <c r="BB967" s="172">
        <v>-8595.4916232220858</v>
      </c>
      <c r="BC967" s="173">
        <v>-0.61410355062504129</v>
      </c>
      <c r="BE967" s="169">
        <v>1918.79834519107</v>
      </c>
      <c r="BF967" s="169">
        <v>1856.9016243797</v>
      </c>
      <c r="BG967" s="169">
        <v>1918.79834519107</v>
      </c>
      <c r="BH967" s="169">
        <v>1918.79834519108</v>
      </c>
      <c r="BI967" s="169">
        <v>1733.1081827532801</v>
      </c>
      <c r="BJ967" s="169">
        <v>1918.79834519108</v>
      </c>
      <c r="BK967" s="169">
        <v>1856.90162437971</v>
      </c>
      <c r="BL967" s="169">
        <v>1918.79834519109</v>
      </c>
      <c r="BM967" s="169">
        <v>1856.90162437971</v>
      </c>
      <c r="BN967" s="169">
        <v>1918.79834519109</v>
      </c>
      <c r="BO967" s="169">
        <v>1918.79834519109</v>
      </c>
      <c r="BP967" s="169">
        <v>1856.90162435601</v>
      </c>
      <c r="BQ967" s="174">
        <v>22592.303096585983</v>
      </c>
    </row>
    <row r="968" spans="11:69" x14ac:dyDescent="0.25">
      <c r="K968" s="165" t="s">
        <v>315</v>
      </c>
      <c r="N968" s="57" t="s">
        <v>1916</v>
      </c>
      <c r="V968" s="57" t="s">
        <v>406</v>
      </c>
      <c r="W968" s="57" t="s">
        <v>417</v>
      </c>
      <c r="X968" s="57">
        <v>152</v>
      </c>
      <c r="AB968" s="166" t="s">
        <v>411</v>
      </c>
      <c r="AC968" s="209">
        <v>4750117</v>
      </c>
      <c r="AD968" s="210" t="s">
        <v>1917</v>
      </c>
      <c r="AE968" s="169">
        <v>313884.15000000002</v>
      </c>
      <c r="AF968" s="38">
        <v>444036.56</v>
      </c>
      <c r="AG968" s="38">
        <v>537659.28</v>
      </c>
      <c r="AH968" s="170">
        <v>793263</v>
      </c>
      <c r="AI968" s="171">
        <v>119552.01</v>
      </c>
      <c r="AJ968" s="172">
        <v>358656.02999999997</v>
      </c>
      <c r="AK968" s="151">
        <v>364860.4</v>
      </c>
      <c r="AL968" s="172">
        <v>437832.48</v>
      </c>
      <c r="AM968" s="211">
        <v>661052.5</v>
      </c>
      <c r="AN968" s="171">
        <v>497070.9</v>
      </c>
      <c r="AO968" s="170">
        <v>397767.30857142899</v>
      </c>
      <c r="AP968" s="170">
        <v>361955.78808707499</v>
      </c>
      <c r="AQ968" s="170">
        <v>584234.12272063328</v>
      </c>
      <c r="AR968" s="172">
        <v>-225578.09272063331</v>
      </c>
      <c r="AS968" s="173">
        <v>-0.6289538550923941</v>
      </c>
      <c r="AT968" s="172">
        <v>209028.87727936672</v>
      </c>
      <c r="AU968" s="173">
        <v>0.26350513925314395</v>
      </c>
      <c r="AV968" s="172">
        <v>-46574.842720633256</v>
      </c>
      <c r="AW968" s="173">
        <v>-8.6625200109320635E-2</v>
      </c>
      <c r="AX968" s="172">
        <v>-3299.7580870750244</v>
      </c>
      <c r="AY968" s="173">
        <v>-9.200341862577982E-3</v>
      </c>
      <c r="AZ968" s="172">
        <v>431307.21191292501</v>
      </c>
      <c r="BA968" s="173">
        <v>0.54371275593709145</v>
      </c>
      <c r="BB968" s="172">
        <v>-222278.33463355829</v>
      </c>
      <c r="BC968" s="173">
        <v>-0.61410355062504274</v>
      </c>
      <c r="BE968" s="169">
        <v>49619.884395491797</v>
      </c>
      <c r="BF968" s="169">
        <v>48019.242963411198</v>
      </c>
      <c r="BG968" s="169">
        <v>49619.884395491797</v>
      </c>
      <c r="BH968" s="169">
        <v>49619.884395492001</v>
      </c>
      <c r="BI968" s="169">
        <v>44817.960099155302</v>
      </c>
      <c r="BJ968" s="169">
        <v>49619.884395492096</v>
      </c>
      <c r="BK968" s="169">
        <v>48019.2429634117</v>
      </c>
      <c r="BL968" s="169">
        <v>49619.884395492292</v>
      </c>
      <c r="BM968" s="169">
        <v>48019.2429634117</v>
      </c>
      <c r="BN968" s="169">
        <v>49619.884395492292</v>
      </c>
      <c r="BO968" s="169">
        <v>49619.884395492292</v>
      </c>
      <c r="BP968" s="169">
        <v>48019.242962798802</v>
      </c>
      <c r="BQ968" s="174">
        <v>584234.12272063317</v>
      </c>
    </row>
    <row r="969" spans="11:69" x14ac:dyDescent="0.25">
      <c r="K969" s="165" t="s">
        <v>315</v>
      </c>
      <c r="N969" s="57" t="s">
        <v>1918</v>
      </c>
      <c r="V969" s="57" t="s">
        <v>406</v>
      </c>
      <c r="W969" s="57" t="s">
        <v>417</v>
      </c>
      <c r="X969" s="57">
        <v>152</v>
      </c>
      <c r="AB969" s="166" t="s">
        <v>411</v>
      </c>
      <c r="AC969" s="209">
        <v>4750120</v>
      </c>
      <c r="AD969" s="210" t="s">
        <v>1919</v>
      </c>
      <c r="AE969" s="169">
        <v>2284726.59</v>
      </c>
      <c r="AF969" s="38">
        <v>2424739.65</v>
      </c>
      <c r="AG969" s="38">
        <v>2663124.96</v>
      </c>
      <c r="AH969" s="170">
        <v>5266353.9999999963</v>
      </c>
      <c r="AI969" s="171">
        <v>159970.09</v>
      </c>
      <c r="AJ969" s="172">
        <v>479910.27</v>
      </c>
      <c r="AK969" s="151">
        <v>568404.54</v>
      </c>
      <c r="AL969" s="172">
        <v>682085.44800000009</v>
      </c>
      <c r="AM969" s="211">
        <v>4388628.3333333302</v>
      </c>
      <c r="AN969" s="171">
        <v>1446130.2066666661</v>
      </c>
      <c r="AO969" s="170">
        <v>660320.74285714305</v>
      </c>
      <c r="AP969" s="170">
        <v>1928070.5380819598</v>
      </c>
      <c r="AQ969" s="170">
        <v>2657636.7935872301</v>
      </c>
      <c r="AR969" s="172">
        <v>-2177726.5235872301</v>
      </c>
      <c r="AS969" s="173">
        <v>-4.5377785384489275</v>
      </c>
      <c r="AT969" s="172">
        <v>2608717.2064127661</v>
      </c>
      <c r="AU969" s="173">
        <v>0.49535545966199157</v>
      </c>
      <c r="AV969" s="172">
        <v>5488.1664127698168</v>
      </c>
      <c r="AW969" s="173">
        <v>2.0607994349502159E-3</v>
      </c>
      <c r="AX969" s="172">
        <v>-1448160.2680819598</v>
      </c>
      <c r="AY969" s="173">
        <v>-3.0175646544966828</v>
      </c>
      <c r="AZ969" s="172">
        <v>3338283.4619180365</v>
      </c>
      <c r="BA969" s="173">
        <v>0.63388892237742445</v>
      </c>
      <c r="BB969" s="172">
        <v>-729566.25550527032</v>
      </c>
      <c r="BC969" s="173">
        <v>-0.37839189028376585</v>
      </c>
      <c r="BE969" s="169">
        <v>225717.09753767401</v>
      </c>
      <c r="BF969" s="169">
        <v>218435.900843132</v>
      </c>
      <c r="BG969" s="169">
        <v>225717.09753767401</v>
      </c>
      <c r="BH969" s="169">
        <v>225717.097537675</v>
      </c>
      <c r="BI969" s="169">
        <v>203873.50745347698</v>
      </c>
      <c r="BJ969" s="169">
        <v>225717.09753767599</v>
      </c>
      <c r="BK969" s="169">
        <v>218435.90084313502</v>
      </c>
      <c r="BL969" s="169">
        <v>225717.09753767701</v>
      </c>
      <c r="BM969" s="169">
        <v>218435.90084313502</v>
      </c>
      <c r="BN969" s="169">
        <v>225717.09753767701</v>
      </c>
      <c r="BO969" s="169">
        <v>225717.09753767701</v>
      </c>
      <c r="BP969" s="169">
        <v>218435.90084062101</v>
      </c>
      <c r="BQ969" s="174">
        <v>2657636.7935872301</v>
      </c>
    </row>
    <row r="970" spans="11:69" x14ac:dyDescent="0.25">
      <c r="K970" s="165" t="s">
        <v>315</v>
      </c>
      <c r="N970" s="57" t="s">
        <v>1920</v>
      </c>
      <c r="V970" s="57" t="s">
        <v>406</v>
      </c>
      <c r="W970" s="57" t="s">
        <v>417</v>
      </c>
      <c r="X970" s="57">
        <v>152</v>
      </c>
      <c r="AB970" s="166" t="s">
        <v>411</v>
      </c>
      <c r="AC970" s="209">
        <v>4750121</v>
      </c>
      <c r="AD970" s="210" t="s">
        <v>1921</v>
      </c>
      <c r="AE970" s="169">
        <v>77731.09</v>
      </c>
      <c r="AF970" s="38">
        <v>115911.37000000002</v>
      </c>
      <c r="AG970" s="38">
        <v>137969.65</v>
      </c>
      <c r="AH970" s="170">
        <v>198944.00000000035</v>
      </c>
      <c r="AI970" s="171">
        <v>61148.800000000003</v>
      </c>
      <c r="AJ970" s="172">
        <v>183446.40000000002</v>
      </c>
      <c r="AK970" s="151">
        <v>79017.149999999994</v>
      </c>
      <c r="AL970" s="172">
        <v>94820.579999999987</v>
      </c>
      <c r="AM970" s="211">
        <v>165786.66666666698</v>
      </c>
      <c r="AN970" s="171">
        <v>112174.48333333337</v>
      </c>
      <c r="AO970" s="170">
        <v>117956.828571429</v>
      </c>
      <c r="AP970" s="170">
        <v>737007.77263466094</v>
      </c>
      <c r="AQ970" s="170">
        <v>1015885.5368757165</v>
      </c>
      <c r="AR970" s="172">
        <v>-832439.1368757165</v>
      </c>
      <c r="AS970" s="173">
        <v>-4.5377785384489222</v>
      </c>
      <c r="AT970" s="172">
        <v>-816941.53687571618</v>
      </c>
      <c r="AU970" s="173">
        <v>-4.106389420518914</v>
      </c>
      <c r="AV970" s="172">
        <v>-877915.8868757165</v>
      </c>
      <c r="AW970" s="173">
        <v>-6.3631087480160788</v>
      </c>
      <c r="AX970" s="172">
        <v>-553561.37263466092</v>
      </c>
      <c r="AY970" s="173">
        <v>-3.0175646544966859</v>
      </c>
      <c r="AZ970" s="172">
        <v>-538063.77263466059</v>
      </c>
      <c r="BA970" s="173">
        <v>-2.7045991466677037</v>
      </c>
      <c r="BB970" s="172">
        <v>-278877.76424105559</v>
      </c>
      <c r="BC970" s="173">
        <v>-0.37839189028376358</v>
      </c>
      <c r="BE970" s="169">
        <v>86280.689433329302</v>
      </c>
      <c r="BF970" s="169">
        <v>83497.441387177605</v>
      </c>
      <c r="BG970" s="169">
        <v>86280.689433329302</v>
      </c>
      <c r="BH970" s="169">
        <v>86280.689433329593</v>
      </c>
      <c r="BI970" s="169">
        <v>77930.945294655699</v>
      </c>
      <c r="BJ970" s="169">
        <v>86280.689433329899</v>
      </c>
      <c r="BK970" s="169">
        <v>83497.441387178493</v>
      </c>
      <c r="BL970" s="169">
        <v>86280.689433330204</v>
      </c>
      <c r="BM970" s="169">
        <v>83497.441387178493</v>
      </c>
      <c r="BN970" s="169">
        <v>86280.689433330204</v>
      </c>
      <c r="BO970" s="169">
        <v>86280.689433330204</v>
      </c>
      <c r="BP970" s="169">
        <v>83497.441386217499</v>
      </c>
      <c r="BQ970" s="174">
        <v>1015885.5368757165</v>
      </c>
    </row>
    <row r="971" spans="11:69" x14ac:dyDescent="0.25">
      <c r="K971" s="165" t="s">
        <v>315</v>
      </c>
      <c r="N971" s="57" t="s">
        <v>1922</v>
      </c>
      <c r="V971" s="57" t="s">
        <v>406</v>
      </c>
      <c r="W971" s="57" t="s">
        <v>417</v>
      </c>
      <c r="X971" s="57">
        <v>152</v>
      </c>
      <c r="AB971" s="166" t="s">
        <v>411</v>
      </c>
      <c r="AC971" s="209">
        <v>4750130</v>
      </c>
      <c r="AD971" s="210" t="s">
        <v>1923</v>
      </c>
      <c r="AE971" s="169">
        <v>24565.45</v>
      </c>
      <c r="AF971" s="38">
        <v>49033.310000000005</v>
      </c>
      <c r="AG971" s="38">
        <v>9131.5999999999985</v>
      </c>
      <c r="AH971" s="170">
        <v>-15999.999999999962</v>
      </c>
      <c r="AI971" s="171">
        <v>5801.7100000000009</v>
      </c>
      <c r="AJ971" s="172">
        <v>17405.130000000005</v>
      </c>
      <c r="AK971" s="151">
        <v>24392.85</v>
      </c>
      <c r="AL971" s="172">
        <v>29271.42</v>
      </c>
      <c r="AM971" s="211">
        <v>-13333.333333333301</v>
      </c>
      <c r="AN971" s="171">
        <v>21726.183333333338</v>
      </c>
      <c r="AO971" s="170">
        <v>25764.737142857099</v>
      </c>
      <c r="AP971" s="170">
        <v>17541.986794763801</v>
      </c>
      <c r="AQ971" s="170">
        <v>35685.954908561813</v>
      </c>
      <c r="AR971" s="172">
        <v>-18280.824908561808</v>
      </c>
      <c r="AS971" s="173">
        <v>-1.0503124600943401</v>
      </c>
      <c r="AT971" s="172">
        <v>-51685.954908561776</v>
      </c>
      <c r="AU971" s="173">
        <v>-3.2303721817851185</v>
      </c>
      <c r="AV971" s="172">
        <v>-26554.354908561814</v>
      </c>
      <c r="AW971" s="173">
        <v>-2.9079629975647006</v>
      </c>
      <c r="AX971" s="172">
        <v>-136.85679476379664</v>
      </c>
      <c r="AY971" s="173">
        <v>-7.8630147987286854E-3</v>
      </c>
      <c r="AZ971" s="172">
        <v>-33541.986794763761</v>
      </c>
      <c r="BA971" s="173">
        <v>-2.0963741746727402</v>
      </c>
      <c r="BB971" s="172">
        <v>-18143.968113798011</v>
      </c>
      <c r="BC971" s="173">
        <v>-1.0343165985744498</v>
      </c>
      <c r="BE971" s="169">
        <v>3030.8619237425</v>
      </c>
      <c r="BF971" s="169">
        <v>2933.0921842697999</v>
      </c>
      <c r="BG971" s="169">
        <v>3030.8619237425</v>
      </c>
      <c r="BH971" s="169">
        <v>3030.8619237425196</v>
      </c>
      <c r="BI971" s="169">
        <v>2737.5527053170194</v>
      </c>
      <c r="BJ971" s="169">
        <v>3030.8619237425405</v>
      </c>
      <c r="BK971" s="169">
        <v>2933.0921842698599</v>
      </c>
      <c r="BL971" s="169">
        <v>3030.8619237425601</v>
      </c>
      <c r="BM971" s="169">
        <v>2933.0921842698599</v>
      </c>
      <c r="BN971" s="169">
        <v>3030.8619237425601</v>
      </c>
      <c r="BO971" s="169">
        <v>3030.8619237425601</v>
      </c>
      <c r="BP971" s="169">
        <v>2933.0921842375406</v>
      </c>
      <c r="BQ971" s="174">
        <v>35685.954908561813</v>
      </c>
    </row>
    <row r="972" spans="11:69" x14ac:dyDescent="0.25">
      <c r="K972" s="165" t="s">
        <v>315</v>
      </c>
      <c r="N972" s="57" t="s">
        <v>1924</v>
      </c>
      <c r="V972" s="57" t="s">
        <v>406</v>
      </c>
      <c r="W972" s="57" t="s">
        <v>417</v>
      </c>
      <c r="X972" s="57">
        <v>152</v>
      </c>
      <c r="AB972" s="166" t="s">
        <v>411</v>
      </c>
      <c r="AC972" s="209">
        <v>4750140</v>
      </c>
      <c r="AD972" s="210" t="s">
        <v>1925</v>
      </c>
      <c r="AE972" s="169">
        <v>99065.79</v>
      </c>
      <c r="AF972" s="38">
        <v>68654.349999999991</v>
      </c>
      <c r="AG972" s="38">
        <v>29661.909999999996</v>
      </c>
      <c r="AH972" s="170">
        <v>47583.999999999949</v>
      </c>
      <c r="AI972" s="171">
        <v>20518.87</v>
      </c>
      <c r="AJ972" s="172">
        <v>61556.61</v>
      </c>
      <c r="AK972" s="151">
        <v>35661.369999999995</v>
      </c>
      <c r="AL972" s="172">
        <v>42793.644</v>
      </c>
      <c r="AM972" s="211">
        <v>39653.333333333292</v>
      </c>
      <c r="AN972" s="171">
        <v>43592.036666666652</v>
      </c>
      <c r="AO972" s="170">
        <v>37874.245714285702</v>
      </c>
      <c r="AP972" s="170">
        <v>62236.389351971498</v>
      </c>
      <c r="AQ972" s="170">
        <v>74677.736823883577</v>
      </c>
      <c r="AR972" s="172">
        <v>-13121.126823883576</v>
      </c>
      <c r="AS972" s="173">
        <v>-0.21315544868184874</v>
      </c>
      <c r="AT972" s="172">
        <v>-27093.736823883628</v>
      </c>
      <c r="AU972" s="173">
        <v>-0.56938754253286095</v>
      </c>
      <c r="AV972" s="172">
        <v>-45015.826823883581</v>
      </c>
      <c r="AW972" s="173">
        <v>-1.5176307535112739</v>
      </c>
      <c r="AX972" s="172">
        <v>-679.77935197149782</v>
      </c>
      <c r="AY972" s="173">
        <v>-1.1043157704290372E-2</v>
      </c>
      <c r="AZ972" s="172">
        <v>-14652.389351971549</v>
      </c>
      <c r="BA972" s="173">
        <v>-0.30792681052394849</v>
      </c>
      <c r="BB972" s="172">
        <v>-12441.347471912079</v>
      </c>
      <c r="BC972" s="173">
        <v>-0.19990471172020147</v>
      </c>
      <c r="BE972" s="169">
        <v>6342.49271655128</v>
      </c>
      <c r="BF972" s="169">
        <v>6137.89617731213</v>
      </c>
      <c r="BG972" s="169">
        <v>6342.49271655128</v>
      </c>
      <c r="BH972" s="169">
        <v>6342.49271655129</v>
      </c>
      <c r="BI972" s="169">
        <v>5728.7030988224196</v>
      </c>
      <c r="BJ972" s="169">
        <v>6342.4927165513</v>
      </c>
      <c r="BK972" s="169">
        <v>6137.89617731216</v>
      </c>
      <c r="BL972" s="169">
        <v>6342.49271655131</v>
      </c>
      <c r="BM972" s="169">
        <v>6137.89617731216</v>
      </c>
      <c r="BN972" s="169">
        <v>6342.49271655131</v>
      </c>
      <c r="BO972" s="169">
        <v>6342.49271655131</v>
      </c>
      <c r="BP972" s="169">
        <v>6137.8961772656303</v>
      </c>
      <c r="BQ972" s="174">
        <v>74677.736823883577</v>
      </c>
    </row>
    <row r="973" spans="11:69" x14ac:dyDescent="0.25">
      <c r="K973" s="165" t="s">
        <v>315</v>
      </c>
      <c r="N973" s="57" t="s">
        <v>1926</v>
      </c>
      <c r="V973" s="57" t="s">
        <v>406</v>
      </c>
      <c r="W973" s="57" t="s">
        <v>417</v>
      </c>
      <c r="X973" s="57">
        <v>152</v>
      </c>
      <c r="AB973" s="166" t="s">
        <v>411</v>
      </c>
      <c r="AC973" s="209">
        <v>4750150</v>
      </c>
      <c r="AD973" s="210" t="s">
        <v>1927</v>
      </c>
      <c r="AE973" s="169">
        <v>0</v>
      </c>
      <c r="AF973" s="38">
        <v>9775</v>
      </c>
      <c r="AG973" s="38">
        <v>0</v>
      </c>
      <c r="AH973" s="170">
        <v>0</v>
      </c>
      <c r="AI973" s="171">
        <v>0</v>
      </c>
      <c r="AJ973" s="172">
        <v>0</v>
      </c>
      <c r="AK973" s="151">
        <v>3.6</v>
      </c>
      <c r="AL973" s="172">
        <v>4.32</v>
      </c>
      <c r="AM973" s="211">
        <v>0</v>
      </c>
      <c r="AN973" s="171">
        <v>3.6</v>
      </c>
      <c r="AO973" s="170">
        <v>6.1714285714285699</v>
      </c>
      <c r="AP973" s="170">
        <v>0</v>
      </c>
      <c r="AQ973" s="170">
        <v>0</v>
      </c>
      <c r="AR973" s="172">
        <v>0</v>
      </c>
      <c r="AS973" s="173">
        <v>0</v>
      </c>
      <c r="AT973" s="172">
        <v>0</v>
      </c>
      <c r="AU973" s="173">
        <v>0</v>
      </c>
      <c r="AV973" s="172">
        <v>0</v>
      </c>
      <c r="AW973" s="173">
        <v>0</v>
      </c>
      <c r="AX973" s="172">
        <v>0</v>
      </c>
      <c r="AY973" s="173">
        <v>0</v>
      </c>
      <c r="AZ973" s="172">
        <v>0</v>
      </c>
      <c r="BA973" s="173">
        <v>0</v>
      </c>
      <c r="BB973" s="172">
        <v>0</v>
      </c>
      <c r="BC973" s="173">
        <v>0</v>
      </c>
      <c r="BE973" s="169">
        <v>0</v>
      </c>
      <c r="BF973" s="169">
        <v>0</v>
      </c>
      <c r="BG973" s="169">
        <v>0</v>
      </c>
      <c r="BH973" s="169">
        <v>0</v>
      </c>
      <c r="BI973" s="169">
        <v>0</v>
      </c>
      <c r="BJ973" s="169">
        <v>0</v>
      </c>
      <c r="BK973" s="169">
        <v>0</v>
      </c>
      <c r="BL973" s="169">
        <v>0</v>
      </c>
      <c r="BM973" s="169">
        <v>0</v>
      </c>
      <c r="BN973" s="169">
        <v>0</v>
      </c>
      <c r="BO973" s="169">
        <v>0</v>
      </c>
      <c r="BP973" s="169">
        <v>0</v>
      </c>
      <c r="BQ973" s="174">
        <v>0</v>
      </c>
    </row>
    <row r="974" spans="11:69" x14ac:dyDescent="0.25">
      <c r="K974" s="165" t="s">
        <v>315</v>
      </c>
      <c r="N974" s="57" t="s">
        <v>1928</v>
      </c>
      <c r="V974" s="57" t="s">
        <v>406</v>
      </c>
      <c r="W974" s="57" t="s">
        <v>417</v>
      </c>
      <c r="X974" s="57">
        <v>152</v>
      </c>
      <c r="AB974" s="166" t="s">
        <v>411</v>
      </c>
      <c r="AC974" s="209">
        <v>4750151</v>
      </c>
      <c r="AD974" s="210" t="s">
        <v>1929</v>
      </c>
      <c r="AE974" s="169">
        <v>-2118.2000000000003</v>
      </c>
      <c r="AF974" s="38">
        <v>47.509999999999991</v>
      </c>
      <c r="AG974" s="38">
        <v>28.739999999999991</v>
      </c>
      <c r="AH974" s="170">
        <v>0</v>
      </c>
      <c r="AI974" s="171">
        <v>6.37</v>
      </c>
      <c r="AJ974" s="172">
        <v>19.11</v>
      </c>
      <c r="AK974" s="151">
        <v>83425.83</v>
      </c>
      <c r="AL974" s="172">
        <v>100110.99600000001</v>
      </c>
      <c r="AM974" s="211">
        <v>0</v>
      </c>
      <c r="AN974" s="171">
        <v>83425.83</v>
      </c>
      <c r="AO974" s="170">
        <v>5.5199999999860303</v>
      </c>
      <c r="AP974" s="170">
        <v>19.2745392760431</v>
      </c>
      <c r="AQ974" s="170">
        <v>20.53501017447136</v>
      </c>
      <c r="AR974" s="172">
        <v>-1.4250101744713604</v>
      </c>
      <c r="AS974" s="173">
        <v>-7.4568821270086891E-2</v>
      </c>
      <c r="AT974" s="172">
        <v>-20.53501017447136</v>
      </c>
      <c r="AU974" s="173">
        <v>0</v>
      </c>
      <c r="AV974" s="172">
        <v>8.2049898255286315</v>
      </c>
      <c r="AW974" s="173">
        <v>0.28549025141018214</v>
      </c>
      <c r="AX974" s="172">
        <v>-0.16453927604310081</v>
      </c>
      <c r="AY974" s="173">
        <v>-8.6101138693407027E-3</v>
      </c>
      <c r="AZ974" s="172">
        <v>-19.2745392760431</v>
      </c>
      <c r="BA974" s="173">
        <v>0</v>
      </c>
      <c r="BB974" s="172">
        <v>-1.2604708984282595</v>
      </c>
      <c r="BC974" s="173">
        <v>-6.5395643463962663E-2</v>
      </c>
      <c r="BE974" s="169">
        <v>1.7440693572772299</v>
      </c>
      <c r="BF974" s="169">
        <v>1.68780905543118</v>
      </c>
      <c r="BG974" s="169">
        <v>1.7440693572772299</v>
      </c>
      <c r="BH974" s="169">
        <v>1.74406935728122</v>
      </c>
      <c r="BI974" s="169">
        <v>1.57528845174211</v>
      </c>
      <c r="BJ974" s="169">
        <v>1.74406935728521</v>
      </c>
      <c r="BK974" s="169">
        <v>1.6878090554427601</v>
      </c>
      <c r="BL974" s="169">
        <v>1.7440693572892001</v>
      </c>
      <c r="BM974" s="169">
        <v>1.6878090554427601</v>
      </c>
      <c r="BN974" s="169">
        <v>1.7440693572892001</v>
      </c>
      <c r="BO974" s="169">
        <v>1.7440693572892001</v>
      </c>
      <c r="BP974" s="169">
        <v>1.6878090554240599</v>
      </c>
      <c r="BQ974" s="174">
        <v>20.53501017447136</v>
      </c>
    </row>
    <row r="975" spans="11:69" x14ac:dyDescent="0.25">
      <c r="K975" s="165" t="s">
        <v>315</v>
      </c>
      <c r="N975" s="57" t="s">
        <v>1930</v>
      </c>
      <c r="V975" s="57" t="s">
        <v>406</v>
      </c>
      <c r="W975" s="57" t="s">
        <v>417</v>
      </c>
      <c r="X975" s="57">
        <v>152</v>
      </c>
      <c r="AB975" s="166" t="s">
        <v>411</v>
      </c>
      <c r="AC975" s="209">
        <v>4750170</v>
      </c>
      <c r="AD975" s="210" t="s">
        <v>1931</v>
      </c>
      <c r="AE975" s="169">
        <v>982120.43000000017</v>
      </c>
      <c r="AF975" s="38">
        <v>1358862.1100000003</v>
      </c>
      <c r="AG975" s="38">
        <v>1456603.67</v>
      </c>
      <c r="AH975" s="170">
        <v>1698821.000000004</v>
      </c>
      <c r="AI975" s="171">
        <v>540000.39</v>
      </c>
      <c r="AJ975" s="172">
        <v>1620001.17</v>
      </c>
      <c r="AK975" s="151">
        <v>1321290.7600000002</v>
      </c>
      <c r="AL975" s="172">
        <v>1585548.9120000005</v>
      </c>
      <c r="AM975" s="211">
        <v>1415684.16666667</v>
      </c>
      <c r="AN975" s="171">
        <v>1604427.5933333342</v>
      </c>
      <c r="AO975" s="170">
        <v>1370116.83428571</v>
      </c>
      <c r="AP975" s="170">
        <v>1633935.1473926899</v>
      </c>
      <c r="AQ975" s="170">
        <v>1691201.956580515</v>
      </c>
      <c r="AR975" s="172">
        <v>-71200.786580515094</v>
      </c>
      <c r="AS975" s="173">
        <v>-4.3951071085038228E-2</v>
      </c>
      <c r="AT975" s="172">
        <v>7619.0434194889385</v>
      </c>
      <c r="AU975" s="173">
        <v>4.4849006572728499E-3</v>
      </c>
      <c r="AV975" s="172">
        <v>-234598.28658051509</v>
      </c>
      <c r="AW975" s="173">
        <v>-0.16105842063443043</v>
      </c>
      <c r="AX975" s="172">
        <v>-13933.977392690023</v>
      </c>
      <c r="AY975" s="173">
        <v>-8.6012144007834423E-3</v>
      </c>
      <c r="AZ975" s="172">
        <v>64885.852607314009</v>
      </c>
      <c r="BA975" s="173">
        <v>3.8194637697152235E-2</v>
      </c>
      <c r="BB975" s="172">
        <v>-57266.809187825071</v>
      </c>
      <c r="BC975" s="173">
        <v>-3.5048397899517074E-2</v>
      </c>
      <c r="BE975" s="169">
        <v>143636.330558952</v>
      </c>
      <c r="BF975" s="169">
        <v>139002.90054102501</v>
      </c>
      <c r="BG975" s="169">
        <v>143636.330558952</v>
      </c>
      <c r="BH975" s="169">
        <v>143636.330558952</v>
      </c>
      <c r="BI975" s="169">
        <v>129736.040504902</v>
      </c>
      <c r="BJ975" s="169">
        <v>143636.330558952</v>
      </c>
      <c r="BK975" s="169">
        <v>139002.90054102501</v>
      </c>
      <c r="BL975" s="169">
        <v>143636.330558952</v>
      </c>
      <c r="BM975" s="169">
        <v>139002.90054102501</v>
      </c>
      <c r="BN975" s="169">
        <v>143636.330558952</v>
      </c>
      <c r="BO975" s="169">
        <v>143636.330558952</v>
      </c>
      <c r="BP975" s="169">
        <v>139002.90053987401</v>
      </c>
      <c r="BQ975" s="174">
        <v>1691201.956580515</v>
      </c>
    </row>
    <row r="976" spans="11:69" x14ac:dyDescent="0.25">
      <c r="K976" s="165" t="s">
        <v>315</v>
      </c>
      <c r="N976" s="57" t="s">
        <v>1932</v>
      </c>
      <c r="V976" s="57" t="s">
        <v>406</v>
      </c>
      <c r="W976" s="57" t="s">
        <v>417</v>
      </c>
      <c r="X976" s="57">
        <v>152</v>
      </c>
      <c r="AB976" s="166" t="s">
        <v>411</v>
      </c>
      <c r="AC976" s="209">
        <v>4750171</v>
      </c>
      <c r="AD976" s="210" t="s">
        <v>1933</v>
      </c>
      <c r="AE976" s="169">
        <v>1369316.5999999999</v>
      </c>
      <c r="AF976" s="38">
        <v>999687.95000000007</v>
      </c>
      <c r="AG976" s="38">
        <v>978517.63000000012</v>
      </c>
      <c r="AH976" s="170">
        <v>932469</v>
      </c>
      <c r="AI976" s="171">
        <v>375997.4</v>
      </c>
      <c r="AJ976" s="172">
        <v>1127992.2000000002</v>
      </c>
      <c r="AK976" s="151">
        <v>716869.95</v>
      </c>
      <c r="AL976" s="172">
        <v>860243.94</v>
      </c>
      <c r="AM976" s="211">
        <v>777057.5</v>
      </c>
      <c r="AN976" s="171">
        <v>872281.45</v>
      </c>
      <c r="AO976" s="170">
        <v>931627.52571428614</v>
      </c>
      <c r="AP976" s="170">
        <v>1137694.3027546101</v>
      </c>
      <c r="AQ976" s="170">
        <v>1177568.6653655705</v>
      </c>
      <c r="AR976" s="172">
        <v>-49576.465365570271</v>
      </c>
      <c r="AS976" s="173">
        <v>-4.395107108503965E-2</v>
      </c>
      <c r="AT976" s="172">
        <v>-245099.66536557046</v>
      </c>
      <c r="AU976" s="173">
        <v>-0.26285020238267487</v>
      </c>
      <c r="AV976" s="172">
        <v>-199051.03536557034</v>
      </c>
      <c r="AW976" s="173">
        <v>-0.20342100056548834</v>
      </c>
      <c r="AX976" s="172">
        <v>-9702.1027546098921</v>
      </c>
      <c r="AY976" s="173">
        <v>-8.6012144007821065E-3</v>
      </c>
      <c r="AZ976" s="172">
        <v>-205225.30275461008</v>
      </c>
      <c r="BA976" s="173">
        <v>-0.2200880702249727</v>
      </c>
      <c r="BB976" s="172">
        <v>-39874.362610960379</v>
      </c>
      <c r="BC976" s="173">
        <v>-3.5048397899519849E-2</v>
      </c>
      <c r="BE976" s="169">
        <v>100012.681168076</v>
      </c>
      <c r="BF976" s="169">
        <v>96786.4656465968</v>
      </c>
      <c r="BG976" s="169">
        <v>100012.681168076</v>
      </c>
      <c r="BH976" s="169">
        <v>100012.681168076</v>
      </c>
      <c r="BI976" s="169">
        <v>90334.034603452601</v>
      </c>
      <c r="BJ976" s="169">
        <v>100012.681168076</v>
      </c>
      <c r="BK976" s="169">
        <v>96786.465646596698</v>
      </c>
      <c r="BL976" s="169">
        <v>100012.681168076</v>
      </c>
      <c r="BM976" s="169">
        <v>96786.465646596698</v>
      </c>
      <c r="BN976" s="169">
        <v>100012.681168076</v>
      </c>
      <c r="BO976" s="169">
        <v>100012.681168076</v>
      </c>
      <c r="BP976" s="169">
        <v>96786.465645795499</v>
      </c>
      <c r="BQ976" s="174">
        <v>1177568.6653655705</v>
      </c>
    </row>
    <row r="977" spans="2:96" ht="18.75" hidden="1" x14ac:dyDescent="0.3">
      <c r="B977" s="150" t="s">
        <v>305</v>
      </c>
      <c r="C977" s="150" t="s">
        <v>305</v>
      </c>
      <c r="J977" s="150" t="s">
        <v>305</v>
      </c>
      <c r="K977" s="165" t="s">
        <v>308</v>
      </c>
      <c r="N977" s="57" t="s">
        <v>310</v>
      </c>
      <c r="AC977" s="175"/>
      <c r="AD977" s="195"/>
      <c r="AE977" s="38"/>
      <c r="AI977" s="193"/>
      <c r="AS977" s="57"/>
      <c r="AU977" s="57"/>
      <c r="AW977" s="57"/>
      <c r="AY977" s="57"/>
      <c r="BA977" s="57"/>
      <c r="BB977" s="57"/>
      <c r="BC977" s="57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196"/>
    </row>
    <row r="978" spans="2:96" ht="17.25" x14ac:dyDescent="0.3">
      <c r="K978" s="165" t="s">
        <v>312</v>
      </c>
      <c r="V978" s="57" t="s">
        <v>406</v>
      </c>
      <c r="W978" s="57" t="s">
        <v>417</v>
      </c>
      <c r="AB978" s="166" t="s">
        <v>411</v>
      </c>
      <c r="AC978" s="197" t="s">
        <v>1934</v>
      </c>
      <c r="AD978" s="168"/>
      <c r="AE978" s="198">
        <v>277383396.06000006</v>
      </c>
      <c r="AF978" s="198">
        <v>327410006.77000004</v>
      </c>
      <c r="AG978" s="198">
        <v>391741918.99999994</v>
      </c>
      <c r="AH978" s="199">
        <v>392491134.83398354</v>
      </c>
      <c r="AI978" s="200">
        <v>142124411.54999998</v>
      </c>
      <c r="AJ978" s="199">
        <v>426373234.64999998</v>
      </c>
      <c r="AK978" s="200">
        <v>348120634.34999996</v>
      </c>
      <c r="AL978" s="199">
        <v>417744761.21999991</v>
      </c>
      <c r="AM978" s="200">
        <v>327958482.02679974</v>
      </c>
      <c r="AN978" s="200">
        <v>412653287.15718377</v>
      </c>
      <c r="AO978" s="199">
        <v>415383051.12</v>
      </c>
      <c r="AP978" s="199">
        <v>426975376.13442457</v>
      </c>
      <c r="AQ978" s="199">
        <v>463287129.9694401</v>
      </c>
      <c r="AR978" s="199">
        <v>-36913895.319440126</v>
      </c>
      <c r="AS978" s="201">
        <v>-8.657648351154569E-2</v>
      </c>
      <c r="AT978" s="199">
        <v>-70795995.135456562</v>
      </c>
      <c r="AU978" s="201">
        <v>-0.18037603617570103</v>
      </c>
      <c r="AV978" s="199">
        <v>-71545210.969440162</v>
      </c>
      <c r="AW978" s="201">
        <v>-0.182633533710341</v>
      </c>
      <c r="AX978" s="199">
        <v>-602141.48442459106</v>
      </c>
      <c r="AY978" s="201">
        <v>-1.4122403459937518E-3</v>
      </c>
      <c r="AZ978" s="199">
        <v>-34484241.300441027</v>
      </c>
      <c r="BA978" s="201">
        <v>-8.7859924059245878E-2</v>
      </c>
      <c r="BB978" s="199">
        <v>-36311753.835015535</v>
      </c>
      <c r="BC978" s="201">
        <v>-8.5044140399289703E-2</v>
      </c>
      <c r="BE978" s="198">
        <v>42076127.59791065</v>
      </c>
      <c r="BF978" s="198">
        <v>37414014.803379618</v>
      </c>
      <c r="BG978" s="198">
        <v>38810685.310984999</v>
      </c>
      <c r="BH978" s="198">
        <v>37515152.898219533</v>
      </c>
      <c r="BI978" s="198">
        <v>35573550.68747814</v>
      </c>
      <c r="BJ978" s="198">
        <v>39590204.769446291</v>
      </c>
      <c r="BK978" s="198">
        <v>39377691.780827455</v>
      </c>
      <c r="BL978" s="198">
        <v>38836485.099355072</v>
      </c>
      <c r="BM978" s="198">
        <v>38737386.516665846</v>
      </c>
      <c r="BN978" s="198">
        <v>39032979.46781455</v>
      </c>
      <c r="BO978" s="198">
        <v>39154638.687346116</v>
      </c>
      <c r="BP978" s="198">
        <v>37168212.350011855</v>
      </c>
      <c r="BQ978" s="202">
        <v>463287129.96944016</v>
      </c>
    </row>
    <row r="979" spans="2:96" ht="18.75" x14ac:dyDescent="0.3">
      <c r="K979" s="165" t="s">
        <v>312</v>
      </c>
      <c r="AC979" s="175"/>
      <c r="AD979" s="203"/>
      <c r="AE979" s="204"/>
      <c r="AI979" s="205"/>
      <c r="AS979" s="57"/>
      <c r="AU979" s="57"/>
      <c r="AW979" s="57"/>
      <c r="AY979" s="57"/>
      <c r="BA979" s="57"/>
      <c r="BB979" s="57"/>
      <c r="BC979" s="57"/>
      <c r="BE979" s="204"/>
      <c r="BF979" s="204"/>
      <c r="BG979" s="204"/>
      <c r="BH979" s="204"/>
      <c r="BI979" s="204"/>
      <c r="BJ979" s="204"/>
      <c r="BK979" s="204"/>
      <c r="BL979" s="204"/>
      <c r="BM979" s="204"/>
      <c r="BN979" s="204"/>
      <c r="BO979" s="204"/>
      <c r="BP979" s="204"/>
      <c r="BQ979" s="206"/>
    </row>
    <row r="980" spans="2:96" ht="18.75" x14ac:dyDescent="0.3">
      <c r="K980" s="165" t="s">
        <v>312</v>
      </c>
      <c r="M980" s="57" t="s">
        <v>419</v>
      </c>
      <c r="N980" s="57" t="s">
        <v>1935</v>
      </c>
      <c r="V980" s="57" t="s">
        <v>406</v>
      </c>
      <c r="W980" s="57" t="s">
        <v>420</v>
      </c>
      <c r="X980" s="57">
        <v>153</v>
      </c>
      <c r="AB980" s="166" t="s">
        <v>411</v>
      </c>
      <c r="AC980" s="192" t="s">
        <v>421</v>
      </c>
      <c r="AD980" s="168"/>
      <c r="AE980" s="63"/>
      <c r="AI980" s="193"/>
      <c r="AS980" s="57"/>
      <c r="AU980" s="57"/>
      <c r="AW980" s="57"/>
      <c r="AY980" s="57"/>
      <c r="BA980" s="57"/>
      <c r="BB980" s="57"/>
      <c r="BC980" s="57"/>
      <c r="BE980" s="63"/>
      <c r="BF980" s="63"/>
      <c r="BG980" s="63"/>
      <c r="BH980" s="63"/>
      <c r="BI980" s="63"/>
      <c r="BJ980" s="63"/>
      <c r="BK980" s="63"/>
      <c r="BL980" s="63"/>
      <c r="BM980" s="63"/>
      <c r="BN980" s="63"/>
      <c r="BO980" s="63"/>
      <c r="BP980" s="63"/>
      <c r="BQ980" s="194"/>
      <c r="BS980" s="57">
        <v>283779.45999999996</v>
      </c>
      <c r="BT980" s="57">
        <v>1470610.6600000001</v>
      </c>
      <c r="BU980" s="57">
        <v>6031103.3300000001</v>
      </c>
      <c r="BV980" s="57">
        <v>3051177.438866029</v>
      </c>
      <c r="BW980" s="57">
        <v>1975232.17</v>
      </c>
      <c r="BX980" s="57">
        <v>5925696.5099999998</v>
      </c>
      <c r="BY980" s="57">
        <v>5341084.28</v>
      </c>
      <c r="BZ980" s="57">
        <v>6409301.1360000009</v>
      </c>
      <c r="CA980" s="57">
        <v>2546498.3159490125</v>
      </c>
      <c r="CB980" s="57">
        <v>5845763.4029170163</v>
      </c>
      <c r="CC980" s="57">
        <v>6787312.731428572</v>
      </c>
      <c r="CD980" s="57">
        <v>4102991.4598662965</v>
      </c>
      <c r="CE980" s="57">
        <v>4107323.0719455336</v>
      </c>
      <c r="CG980" s="57">
        <v>372977.39714562736</v>
      </c>
      <c r="CH980" s="57">
        <v>323013.91645415052</v>
      </c>
      <c r="CI980" s="57">
        <v>337342.96191050677</v>
      </c>
      <c r="CJ980" s="57">
        <v>333536.85084330221</v>
      </c>
      <c r="CK980" s="57">
        <v>315836.74456775287</v>
      </c>
      <c r="CL980" s="57">
        <v>350461.91251932015</v>
      </c>
      <c r="CM980" s="57">
        <v>355068.48396045627</v>
      </c>
      <c r="CN980" s="57">
        <v>345732.60080277442</v>
      </c>
      <c r="CO980" s="57">
        <v>345217.49733707466</v>
      </c>
      <c r="CP980" s="57">
        <v>352792.7097004684</v>
      </c>
      <c r="CQ980" s="57">
        <v>347732.94425920997</v>
      </c>
      <c r="CR980" s="57">
        <v>327609.05244488962</v>
      </c>
    </row>
    <row r="981" spans="2:96" x14ac:dyDescent="0.25">
      <c r="K981" s="165" t="s">
        <v>315</v>
      </c>
      <c r="N981" s="57" t="s">
        <v>1936</v>
      </c>
      <c r="V981" s="57" t="s">
        <v>406</v>
      </c>
      <c r="W981" s="57" t="s">
        <v>420</v>
      </c>
      <c r="X981" s="57">
        <v>153</v>
      </c>
      <c r="AB981" s="166" t="s">
        <v>411</v>
      </c>
      <c r="AC981" s="209">
        <v>4810090</v>
      </c>
      <c r="AD981" s="210" t="s">
        <v>1937</v>
      </c>
      <c r="AE981" s="169">
        <v>0</v>
      </c>
      <c r="AF981" s="38">
        <v>1722.33</v>
      </c>
      <c r="AG981" s="38">
        <v>33472.859999999993</v>
      </c>
      <c r="AH981" s="170">
        <v>97354.695055213597</v>
      </c>
      <c r="AI981" s="171">
        <v>0</v>
      </c>
      <c r="AJ981" s="172">
        <v>0</v>
      </c>
      <c r="AK981" s="151">
        <v>0</v>
      </c>
      <c r="AL981" s="172">
        <v>0</v>
      </c>
      <c r="AM981" s="211">
        <v>81130.398815636276</v>
      </c>
      <c r="AN981" s="171">
        <v>16224.296239577321</v>
      </c>
      <c r="AO981" s="170">
        <v>0</v>
      </c>
      <c r="AP981" s="170">
        <v>0</v>
      </c>
      <c r="AQ981" s="170">
        <v>0</v>
      </c>
      <c r="AR981" s="172">
        <v>0</v>
      </c>
      <c r="AS981" s="173">
        <v>0</v>
      </c>
      <c r="AT981" s="172">
        <v>97354.695055213597</v>
      </c>
      <c r="AU981" s="173">
        <v>1</v>
      </c>
      <c r="AV981" s="172">
        <v>33472.859999999993</v>
      </c>
      <c r="AW981" s="173">
        <v>1</v>
      </c>
      <c r="AX981" s="172">
        <v>0</v>
      </c>
      <c r="AY981" s="173">
        <v>0</v>
      </c>
      <c r="AZ981" s="172">
        <v>97354.695055213597</v>
      </c>
      <c r="BA981" s="173">
        <v>1</v>
      </c>
      <c r="BB981" s="172">
        <v>0</v>
      </c>
      <c r="BC981" s="173">
        <v>0</v>
      </c>
      <c r="BE981" s="169">
        <v>0</v>
      </c>
      <c r="BF981" s="169">
        <v>0</v>
      </c>
      <c r="BG981" s="169">
        <v>0</v>
      </c>
      <c r="BH981" s="169">
        <v>0</v>
      </c>
      <c r="BI981" s="169">
        <v>0</v>
      </c>
      <c r="BJ981" s="169">
        <v>0</v>
      </c>
      <c r="BK981" s="169">
        <v>0</v>
      </c>
      <c r="BL981" s="169">
        <v>0</v>
      </c>
      <c r="BM981" s="169">
        <v>0</v>
      </c>
      <c r="BN981" s="169">
        <v>0</v>
      </c>
      <c r="BO981" s="169">
        <v>0</v>
      </c>
      <c r="BP981" s="169">
        <v>0</v>
      </c>
      <c r="BQ981" s="174">
        <v>0</v>
      </c>
    </row>
    <row r="982" spans="2:96" x14ac:dyDescent="0.25">
      <c r="K982" s="165" t="s">
        <v>315</v>
      </c>
      <c r="N982" s="57" t="s">
        <v>1938</v>
      </c>
      <c r="V982" s="57" t="s">
        <v>406</v>
      </c>
      <c r="W982" s="57" t="s">
        <v>420</v>
      </c>
      <c r="X982" s="57">
        <v>153</v>
      </c>
      <c r="AB982" s="166" t="s">
        <v>411</v>
      </c>
      <c r="AC982" s="209">
        <v>4810105</v>
      </c>
      <c r="AD982" s="210" t="s">
        <v>1939</v>
      </c>
      <c r="AE982" s="169">
        <v>0</v>
      </c>
      <c r="AF982" s="38">
        <v>-1020.63</v>
      </c>
      <c r="AG982" s="38">
        <v>2249.0700000000002</v>
      </c>
      <c r="AH982" s="170">
        <v>6614.3555134061435</v>
      </c>
      <c r="AI982" s="171">
        <v>0</v>
      </c>
      <c r="AJ982" s="172">
        <v>0</v>
      </c>
      <c r="AK982" s="151">
        <v>0</v>
      </c>
      <c r="AL982" s="172">
        <v>0</v>
      </c>
      <c r="AM982" s="211">
        <v>5512.0639061587608</v>
      </c>
      <c r="AN982" s="171">
        <v>1102.2916072473827</v>
      </c>
      <c r="AO982" s="170">
        <v>0</v>
      </c>
      <c r="AP982" s="170">
        <v>0</v>
      </c>
      <c r="AQ982" s="170">
        <v>0</v>
      </c>
      <c r="AR982" s="172">
        <v>0</v>
      </c>
      <c r="AS982" s="173">
        <v>0</v>
      </c>
      <c r="AT982" s="172">
        <v>6614.3555134061435</v>
      </c>
      <c r="AU982" s="173">
        <v>1</v>
      </c>
      <c r="AV982" s="172">
        <v>2249.0700000000002</v>
      </c>
      <c r="AW982" s="173">
        <v>1</v>
      </c>
      <c r="AX982" s="172">
        <v>0</v>
      </c>
      <c r="AY982" s="173">
        <v>0</v>
      </c>
      <c r="AZ982" s="172">
        <v>6614.3555134061435</v>
      </c>
      <c r="BA982" s="173">
        <v>1</v>
      </c>
      <c r="BB982" s="172">
        <v>0</v>
      </c>
      <c r="BC982" s="173">
        <v>0</v>
      </c>
      <c r="BE982" s="169">
        <v>0</v>
      </c>
      <c r="BF982" s="169">
        <v>0</v>
      </c>
      <c r="BG982" s="169">
        <v>0</v>
      </c>
      <c r="BH982" s="169">
        <v>0</v>
      </c>
      <c r="BI982" s="169">
        <v>0</v>
      </c>
      <c r="BJ982" s="169">
        <v>0</v>
      </c>
      <c r="BK982" s="169">
        <v>0</v>
      </c>
      <c r="BL982" s="169">
        <v>0</v>
      </c>
      <c r="BM982" s="169">
        <v>0</v>
      </c>
      <c r="BN982" s="169">
        <v>0</v>
      </c>
      <c r="BO982" s="169">
        <v>0</v>
      </c>
      <c r="BP982" s="169">
        <v>0</v>
      </c>
      <c r="BQ982" s="174">
        <v>0</v>
      </c>
    </row>
    <row r="983" spans="2:96" x14ac:dyDescent="0.25">
      <c r="K983" s="165" t="s">
        <v>315</v>
      </c>
      <c r="N983" s="57" t="s">
        <v>1940</v>
      </c>
      <c r="V983" s="57" t="s">
        <v>406</v>
      </c>
      <c r="W983" s="57" t="s">
        <v>420</v>
      </c>
      <c r="X983" s="57">
        <v>153</v>
      </c>
      <c r="AB983" s="166" t="s">
        <v>411</v>
      </c>
      <c r="AC983" s="209">
        <v>4810107</v>
      </c>
      <c r="AD983" s="210" t="s">
        <v>1941</v>
      </c>
      <c r="AE983" s="169">
        <v>0</v>
      </c>
      <c r="AF983" s="38">
        <v>0</v>
      </c>
      <c r="AG983" s="38">
        <v>26851.47</v>
      </c>
      <c r="AH983" s="170">
        <v>0</v>
      </c>
      <c r="AI983" s="171">
        <v>0</v>
      </c>
      <c r="AJ983" s="172">
        <v>0</v>
      </c>
      <c r="AK983" s="151">
        <v>0</v>
      </c>
      <c r="AL983" s="172">
        <v>0</v>
      </c>
      <c r="AM983" s="211">
        <v>0</v>
      </c>
      <c r="AN983" s="171">
        <v>0</v>
      </c>
      <c r="AO983" s="170">
        <v>0</v>
      </c>
      <c r="AP983" s="170">
        <v>0</v>
      </c>
      <c r="AQ983" s="170">
        <v>0</v>
      </c>
      <c r="AR983" s="172">
        <v>0</v>
      </c>
      <c r="AS983" s="173">
        <v>0</v>
      </c>
      <c r="AT983" s="172">
        <v>0</v>
      </c>
      <c r="AU983" s="173">
        <v>0</v>
      </c>
      <c r="AV983" s="172">
        <v>26851.47</v>
      </c>
      <c r="AW983" s="173">
        <v>1</v>
      </c>
      <c r="AX983" s="172">
        <v>0</v>
      </c>
      <c r="AY983" s="173">
        <v>0</v>
      </c>
      <c r="AZ983" s="172">
        <v>0</v>
      </c>
      <c r="BA983" s="173">
        <v>0</v>
      </c>
      <c r="BB983" s="172">
        <v>0</v>
      </c>
      <c r="BC983" s="173">
        <v>0</v>
      </c>
      <c r="BE983" s="169">
        <v>0</v>
      </c>
      <c r="BF983" s="169">
        <v>0</v>
      </c>
      <c r="BG983" s="169">
        <v>0</v>
      </c>
      <c r="BH983" s="169">
        <v>0</v>
      </c>
      <c r="BI983" s="169">
        <v>0</v>
      </c>
      <c r="BJ983" s="169">
        <v>0</v>
      </c>
      <c r="BK983" s="169">
        <v>0</v>
      </c>
      <c r="BL983" s="169">
        <v>0</v>
      </c>
      <c r="BM983" s="169">
        <v>0</v>
      </c>
      <c r="BN983" s="169">
        <v>0</v>
      </c>
      <c r="BO983" s="169">
        <v>0</v>
      </c>
      <c r="BP983" s="169">
        <v>0</v>
      </c>
      <c r="BQ983" s="174">
        <v>0</v>
      </c>
    </row>
    <row r="984" spans="2:96" x14ac:dyDescent="0.25">
      <c r="K984" s="165" t="s">
        <v>315</v>
      </c>
      <c r="N984" s="57" t="s">
        <v>1942</v>
      </c>
      <c r="V984" s="57" t="s">
        <v>406</v>
      </c>
      <c r="W984" s="57" t="s">
        <v>420</v>
      </c>
      <c r="X984" s="57">
        <v>153</v>
      </c>
      <c r="AB984" s="166" t="s">
        <v>411</v>
      </c>
      <c r="AC984" s="209">
        <v>4810110</v>
      </c>
      <c r="AD984" s="210" t="s">
        <v>1943</v>
      </c>
      <c r="AE984" s="169">
        <v>0</v>
      </c>
      <c r="AF984" s="38">
        <v>0</v>
      </c>
      <c r="AG984" s="38">
        <v>12966.14</v>
      </c>
      <c r="AH984" s="170">
        <v>915.21715030949406</v>
      </c>
      <c r="AI984" s="171">
        <v>24523.4</v>
      </c>
      <c r="AJ984" s="172">
        <v>73570.200000000012</v>
      </c>
      <c r="AK984" s="151">
        <v>43009.84</v>
      </c>
      <c r="AL984" s="172">
        <v>51611.80799999999</v>
      </c>
      <c r="AM984" s="211">
        <v>762.69493077009167</v>
      </c>
      <c r="AN984" s="171">
        <v>43162.362219539398</v>
      </c>
      <c r="AO984" s="170">
        <v>63736.097142857201</v>
      </c>
      <c r="AP984" s="170">
        <v>22922.898040423101</v>
      </c>
      <c r="AQ984" s="170">
        <v>24421.955708002242</v>
      </c>
      <c r="AR984" s="172">
        <v>49148.244291997769</v>
      </c>
      <c r="AS984" s="173">
        <v>0.66804554414692041</v>
      </c>
      <c r="AT984" s="172">
        <v>-23506.738557692748</v>
      </c>
      <c r="AU984" s="173">
        <v>-25.684329177773385</v>
      </c>
      <c r="AV984" s="172">
        <v>-11455.815708002243</v>
      </c>
      <c r="AW984" s="173">
        <v>-0.8835178170220469</v>
      </c>
      <c r="AX984" s="172">
        <v>50647.301959576915</v>
      </c>
      <c r="AY984" s="173">
        <v>0.68842142551708307</v>
      </c>
      <c r="AZ984" s="172">
        <v>-22007.680890113606</v>
      </c>
      <c r="BA984" s="173">
        <v>-24.046403503989612</v>
      </c>
      <c r="BB984" s="172">
        <v>-1499.0576675791417</v>
      </c>
      <c r="BC984" s="173">
        <v>-6.5395643471242035E-2</v>
      </c>
      <c r="BE984" s="169">
        <v>2074.2175599428001</v>
      </c>
      <c r="BF984" s="169">
        <v>2007.2692521114502</v>
      </c>
      <c r="BG984" s="169">
        <v>2074.1838460989002</v>
      </c>
      <c r="BH984" s="169">
        <v>2074.1838461110501</v>
      </c>
      <c r="BI984" s="169">
        <v>1873.4737778384399</v>
      </c>
      <c r="BJ984" s="169">
        <v>2074.1838461232001</v>
      </c>
      <c r="BK984" s="169">
        <v>2007.2222644708297</v>
      </c>
      <c r="BL984" s="169">
        <v>2074.18384613535</v>
      </c>
      <c r="BM984" s="169">
        <v>2007.2861090686899</v>
      </c>
      <c r="BN984" s="169">
        <v>2074.20070305731</v>
      </c>
      <c r="BO984" s="169">
        <v>2074.18384613535</v>
      </c>
      <c r="BP984" s="169">
        <v>2007.3668109088701</v>
      </c>
      <c r="BQ984" s="174">
        <v>24421.955708002239</v>
      </c>
    </row>
    <row r="985" spans="2:96" x14ac:dyDescent="0.25">
      <c r="K985" s="165" t="s">
        <v>315</v>
      </c>
      <c r="N985" s="57" t="s">
        <v>1944</v>
      </c>
      <c r="V985" s="57" t="s">
        <v>406</v>
      </c>
      <c r="W985" s="57" t="s">
        <v>420</v>
      </c>
      <c r="X985" s="57">
        <v>153</v>
      </c>
      <c r="AB985" s="166" t="s">
        <v>411</v>
      </c>
      <c r="AC985" s="209">
        <v>4810113</v>
      </c>
      <c r="AD985" s="210" t="s">
        <v>1945</v>
      </c>
      <c r="AE985" s="169">
        <v>0</v>
      </c>
      <c r="AF985" s="38">
        <v>92.68</v>
      </c>
      <c r="AG985" s="38">
        <v>0</v>
      </c>
      <c r="AH985" s="170">
        <v>0</v>
      </c>
      <c r="AI985" s="171">
        <v>0</v>
      </c>
      <c r="AJ985" s="172">
        <v>0</v>
      </c>
      <c r="AK985" s="151">
        <v>0</v>
      </c>
      <c r="AL985" s="172">
        <v>0</v>
      </c>
      <c r="AM985" s="211">
        <v>0</v>
      </c>
      <c r="AN985" s="171">
        <v>0</v>
      </c>
      <c r="AO985" s="170">
        <v>0</v>
      </c>
      <c r="AP985" s="170">
        <v>0</v>
      </c>
      <c r="AQ985" s="170">
        <v>0</v>
      </c>
      <c r="AR985" s="172">
        <v>0</v>
      </c>
      <c r="AS985" s="173">
        <v>0</v>
      </c>
      <c r="AT985" s="172">
        <v>0</v>
      </c>
      <c r="AU985" s="173">
        <v>0</v>
      </c>
      <c r="AV985" s="172">
        <v>0</v>
      </c>
      <c r="AW985" s="173">
        <v>0</v>
      </c>
      <c r="AX985" s="172">
        <v>0</v>
      </c>
      <c r="AY985" s="173">
        <v>0</v>
      </c>
      <c r="AZ985" s="172">
        <v>0</v>
      </c>
      <c r="BA985" s="173">
        <v>0</v>
      </c>
      <c r="BB985" s="172">
        <v>0</v>
      </c>
      <c r="BC985" s="173">
        <v>0</v>
      </c>
      <c r="BE985" s="169">
        <v>0</v>
      </c>
      <c r="BF985" s="169">
        <v>0</v>
      </c>
      <c r="BG985" s="169">
        <v>0</v>
      </c>
      <c r="BH985" s="169">
        <v>0</v>
      </c>
      <c r="BI985" s="169">
        <v>0</v>
      </c>
      <c r="BJ985" s="169">
        <v>0</v>
      </c>
      <c r="BK985" s="169">
        <v>0</v>
      </c>
      <c r="BL985" s="169">
        <v>0</v>
      </c>
      <c r="BM985" s="169">
        <v>0</v>
      </c>
      <c r="BN985" s="169">
        <v>0</v>
      </c>
      <c r="BO985" s="169">
        <v>0</v>
      </c>
      <c r="BP985" s="169">
        <v>0</v>
      </c>
      <c r="BQ985" s="174">
        <v>0</v>
      </c>
    </row>
    <row r="986" spans="2:96" x14ac:dyDescent="0.25">
      <c r="K986" s="165" t="s">
        <v>315</v>
      </c>
      <c r="N986" s="57" t="s">
        <v>1946</v>
      </c>
      <c r="V986" s="57" t="s">
        <v>406</v>
      </c>
      <c r="W986" s="57" t="s">
        <v>420</v>
      </c>
      <c r="X986" s="57">
        <v>153</v>
      </c>
      <c r="AB986" s="166" t="s">
        <v>411</v>
      </c>
      <c r="AC986" s="209">
        <v>4810114</v>
      </c>
      <c r="AD986" s="210" t="s">
        <v>1947</v>
      </c>
      <c r="AE986" s="169">
        <v>0</v>
      </c>
      <c r="AF986" s="38">
        <v>2783.32</v>
      </c>
      <c r="AG986" s="38">
        <v>0</v>
      </c>
      <c r="AH986" s="170">
        <v>0</v>
      </c>
      <c r="AI986" s="171">
        <v>0</v>
      </c>
      <c r="AJ986" s="172">
        <v>0</v>
      </c>
      <c r="AK986" s="151">
        <v>-7624.5</v>
      </c>
      <c r="AL986" s="172">
        <v>-9149.4000000000015</v>
      </c>
      <c r="AM986" s="211">
        <v>0</v>
      </c>
      <c r="AN986" s="171">
        <v>-7624.5</v>
      </c>
      <c r="AO986" s="170">
        <v>1249.3028571428599</v>
      </c>
      <c r="AP986" s="170">
        <v>0</v>
      </c>
      <c r="AQ986" s="170">
        <v>0</v>
      </c>
      <c r="AR986" s="172">
        <v>0</v>
      </c>
      <c r="AS986" s="173">
        <v>0</v>
      </c>
      <c r="AT986" s="172">
        <v>0</v>
      </c>
      <c r="AU986" s="173">
        <v>0</v>
      </c>
      <c r="AV986" s="172">
        <v>0</v>
      </c>
      <c r="AW986" s="173">
        <v>0</v>
      </c>
      <c r="AX986" s="172">
        <v>0</v>
      </c>
      <c r="AY986" s="173">
        <v>0</v>
      </c>
      <c r="AZ986" s="172">
        <v>0</v>
      </c>
      <c r="BA986" s="173">
        <v>0</v>
      </c>
      <c r="BB986" s="172">
        <v>0</v>
      </c>
      <c r="BC986" s="173">
        <v>0</v>
      </c>
      <c r="BE986" s="169">
        <v>0</v>
      </c>
      <c r="BF986" s="169">
        <v>0</v>
      </c>
      <c r="BG986" s="169">
        <v>0</v>
      </c>
      <c r="BH986" s="169">
        <v>0</v>
      </c>
      <c r="BI986" s="169">
        <v>0</v>
      </c>
      <c r="BJ986" s="169">
        <v>0</v>
      </c>
      <c r="BK986" s="169">
        <v>0</v>
      </c>
      <c r="BL986" s="169">
        <v>0</v>
      </c>
      <c r="BM986" s="169">
        <v>0</v>
      </c>
      <c r="BN986" s="169">
        <v>0</v>
      </c>
      <c r="BO986" s="169">
        <v>0</v>
      </c>
      <c r="BP986" s="169">
        <v>0</v>
      </c>
      <c r="BQ986" s="174">
        <v>0</v>
      </c>
    </row>
    <row r="987" spans="2:96" x14ac:dyDescent="0.25">
      <c r="K987" s="165" t="s">
        <v>315</v>
      </c>
      <c r="N987" s="57" t="s">
        <v>1948</v>
      </c>
      <c r="V987" s="57" t="s">
        <v>406</v>
      </c>
      <c r="W987" s="57" t="s">
        <v>420</v>
      </c>
      <c r="X987" s="57">
        <v>153</v>
      </c>
      <c r="AB987" s="166" t="s">
        <v>411</v>
      </c>
      <c r="AC987" s="209">
        <v>4810115</v>
      </c>
      <c r="AD987" s="210" t="s">
        <v>1949</v>
      </c>
      <c r="AE987" s="169">
        <v>0</v>
      </c>
      <c r="AF987" s="38">
        <v>173.89999999999998</v>
      </c>
      <c r="AG987" s="38">
        <v>23666.580000000005</v>
      </c>
      <c r="AH987" s="170">
        <v>13406.99015136494</v>
      </c>
      <c r="AI987" s="171">
        <v>1341.45</v>
      </c>
      <c r="AJ987" s="172">
        <v>4024.3500000000004</v>
      </c>
      <c r="AK987" s="151">
        <v>1341.45</v>
      </c>
      <c r="AL987" s="172">
        <v>1609.7400000000002</v>
      </c>
      <c r="AM987" s="211">
        <v>11172.6964711739</v>
      </c>
      <c r="AN987" s="171">
        <v>3575.7436801910399</v>
      </c>
      <c r="AO987" s="170">
        <v>2299.62857142857</v>
      </c>
      <c r="AP987" s="170">
        <v>1253.90123622033</v>
      </c>
      <c r="AQ987" s="170">
        <v>1335.9009146706048</v>
      </c>
      <c r="AR987" s="172">
        <v>2688.4490853293955</v>
      </c>
      <c r="AS987" s="173">
        <v>0.66804554408274508</v>
      </c>
      <c r="AT987" s="172">
        <v>12071.089236694335</v>
      </c>
      <c r="AU987" s="173">
        <v>0.90035788050947441</v>
      </c>
      <c r="AV987" s="172">
        <v>22330.679085329401</v>
      </c>
      <c r="AW987" s="173">
        <v>0.94355327577239279</v>
      </c>
      <c r="AX987" s="172">
        <v>2770.4487637796701</v>
      </c>
      <c r="AY987" s="173">
        <v>0.68842142551708219</v>
      </c>
      <c r="AZ987" s="172">
        <v>12153.08891514461</v>
      </c>
      <c r="BA987" s="173">
        <v>0.90647406896971028</v>
      </c>
      <c r="BB987" s="172">
        <v>-81.999678450274814</v>
      </c>
      <c r="BC987" s="173">
        <v>-6.5395643677207599E-2</v>
      </c>
      <c r="BE987" s="169">
        <v>113.46139384361</v>
      </c>
      <c r="BF987" s="169">
        <v>109.79926675110499</v>
      </c>
      <c r="BG987" s="169">
        <v>113.45954966882501</v>
      </c>
      <c r="BH987" s="169">
        <v>113.45954968097899</v>
      </c>
      <c r="BI987" s="169">
        <v>102.480545103434</v>
      </c>
      <c r="BJ987" s="169">
        <v>113.459549693133</v>
      </c>
      <c r="BK987" s="169">
        <v>109.796696522158</v>
      </c>
      <c r="BL987" s="169">
        <v>113.459549705287</v>
      </c>
      <c r="BM987" s="169">
        <v>109.80018887378301</v>
      </c>
      <c r="BN987" s="169">
        <v>113.46047179268</v>
      </c>
      <c r="BO987" s="169">
        <v>113.459549705287</v>
      </c>
      <c r="BP987" s="169">
        <v>109.804603330324</v>
      </c>
      <c r="BQ987" s="174">
        <v>1335.9009146706048</v>
      </c>
    </row>
    <row r="988" spans="2:96" x14ac:dyDescent="0.25">
      <c r="K988" s="165" t="s">
        <v>315</v>
      </c>
      <c r="N988" s="57" t="s">
        <v>1950</v>
      </c>
      <c r="V988" s="57" t="s">
        <v>406</v>
      </c>
      <c r="W988" s="57" t="s">
        <v>420</v>
      </c>
      <c r="X988" s="57">
        <v>153</v>
      </c>
      <c r="AB988" s="166" t="s">
        <v>411</v>
      </c>
      <c r="AC988" s="209">
        <v>4810120</v>
      </c>
      <c r="AD988" s="210" t="s">
        <v>1951</v>
      </c>
      <c r="AE988" s="169">
        <v>0</v>
      </c>
      <c r="AF988" s="38">
        <v>24080.62</v>
      </c>
      <c r="AG988" s="38">
        <v>399680.54</v>
      </c>
      <c r="AH988" s="170">
        <v>297803.69071328855</v>
      </c>
      <c r="AI988" s="171">
        <v>11687.44</v>
      </c>
      <c r="AJ988" s="172">
        <v>35062.32</v>
      </c>
      <c r="AK988" s="151">
        <v>12039.569999999998</v>
      </c>
      <c r="AL988" s="172">
        <v>14447.483999999999</v>
      </c>
      <c r="AM988" s="211">
        <v>248174.28869393063</v>
      </c>
      <c r="AN988" s="171">
        <v>61668.97201935792</v>
      </c>
      <c r="AO988" s="170">
        <v>20639.262857142901</v>
      </c>
      <c r="AP988" s="170">
        <v>10924.6676836639</v>
      </c>
      <c r="AQ988" s="170">
        <v>11639.09335668992</v>
      </c>
      <c r="AR988" s="172">
        <v>23423.226643310081</v>
      </c>
      <c r="AS988" s="173">
        <v>0.66804554414283146</v>
      </c>
      <c r="AT988" s="172">
        <v>286164.59735659865</v>
      </c>
      <c r="AU988" s="173">
        <v>0.96091689351192267</v>
      </c>
      <c r="AV988" s="172">
        <v>388041.44664331008</v>
      </c>
      <c r="AW988" s="173">
        <v>0.970879009128916</v>
      </c>
      <c r="AX988" s="172">
        <v>24137.652316336098</v>
      </c>
      <c r="AY988" s="173">
        <v>0.68842142551708208</v>
      </c>
      <c r="AZ988" s="172">
        <v>286879.02302962466</v>
      </c>
      <c r="BA988" s="173">
        <v>0.96331587544298891</v>
      </c>
      <c r="BB988" s="172">
        <v>-714.42567302602038</v>
      </c>
      <c r="BC988" s="173">
        <v>-6.539564348436247E-2</v>
      </c>
      <c r="BE988" s="169">
        <v>988.53720441611404</v>
      </c>
      <c r="BF988" s="169">
        <v>956.63076685523799</v>
      </c>
      <c r="BG988" s="169">
        <v>988.52113696511697</v>
      </c>
      <c r="BH988" s="169">
        <v>988.52113697726998</v>
      </c>
      <c r="BI988" s="169">
        <v>892.86609403027899</v>
      </c>
      <c r="BJ988" s="169">
        <v>988.52113698942298</v>
      </c>
      <c r="BK988" s="169">
        <v>956.60837335443387</v>
      </c>
      <c r="BL988" s="169">
        <v>988.52113700157486</v>
      </c>
      <c r="BM988" s="169">
        <v>956.63880061602299</v>
      </c>
      <c r="BN988" s="169">
        <v>988.52917072707805</v>
      </c>
      <c r="BO988" s="169">
        <v>988.52113700157486</v>
      </c>
      <c r="BP988" s="169">
        <v>956.67726175579196</v>
      </c>
      <c r="BQ988" s="174">
        <v>11639.09335668992</v>
      </c>
    </row>
    <row r="989" spans="2:96" x14ac:dyDescent="0.25">
      <c r="K989" s="165" t="s">
        <v>315</v>
      </c>
      <c r="N989" s="57" t="s">
        <v>1952</v>
      </c>
      <c r="V989" s="57" t="s">
        <v>406</v>
      </c>
      <c r="W989" s="57" t="s">
        <v>420</v>
      </c>
      <c r="X989" s="57">
        <v>153</v>
      </c>
      <c r="AB989" s="166" t="s">
        <v>411</v>
      </c>
      <c r="AC989" s="209">
        <v>4810125</v>
      </c>
      <c r="AD989" s="210" t="s">
        <v>1953</v>
      </c>
      <c r="AE989" s="169">
        <v>0</v>
      </c>
      <c r="AF989" s="38">
        <v>29706.879999999997</v>
      </c>
      <c r="AG989" s="38">
        <v>97758.37</v>
      </c>
      <c r="AH989" s="170">
        <v>67553.907112852336</v>
      </c>
      <c r="AI989" s="171">
        <v>333327.45</v>
      </c>
      <c r="AJ989" s="172">
        <v>999982.35000000009</v>
      </c>
      <c r="AK989" s="151">
        <v>415409.55999999994</v>
      </c>
      <c r="AL989" s="172">
        <v>498491.47199999989</v>
      </c>
      <c r="AM989" s="211">
        <v>56295.953908654992</v>
      </c>
      <c r="AN989" s="171">
        <v>426667.51320419728</v>
      </c>
      <c r="AO989" s="170">
        <v>544175.41714285698</v>
      </c>
      <c r="AP989" s="170">
        <v>311573.07512107701</v>
      </c>
      <c r="AQ989" s="170">
        <v>331948.596853483</v>
      </c>
      <c r="AR989" s="172">
        <v>668033.75314651709</v>
      </c>
      <c r="AS989" s="173">
        <v>0.66804554415037132</v>
      </c>
      <c r="AT989" s="172">
        <v>-264394.68974063068</v>
      </c>
      <c r="AU989" s="173">
        <v>-3.9138326862270976</v>
      </c>
      <c r="AV989" s="172">
        <v>-234190.22685348301</v>
      </c>
      <c r="AW989" s="173">
        <v>-2.3956028200294566</v>
      </c>
      <c r="AX989" s="172">
        <v>688409.27487892308</v>
      </c>
      <c r="AY989" s="173">
        <v>0.68842142551708341</v>
      </c>
      <c r="AZ989" s="172">
        <v>-244019.16800822469</v>
      </c>
      <c r="BA989" s="173">
        <v>-3.6122139849080512</v>
      </c>
      <c r="BB989" s="172">
        <v>-20375.521732405992</v>
      </c>
      <c r="BC989" s="173">
        <v>-6.5395643460167671E-2</v>
      </c>
      <c r="BE989" s="169">
        <v>28193.221576165801</v>
      </c>
      <c r="BF989" s="169">
        <v>27283.245441892599</v>
      </c>
      <c r="BG989" s="169">
        <v>28192.763330179601</v>
      </c>
      <c r="BH989" s="169">
        <v>28192.763330191799</v>
      </c>
      <c r="BI989" s="169">
        <v>25464.667909097599</v>
      </c>
      <c r="BJ989" s="169">
        <v>28192.763330203899</v>
      </c>
      <c r="BK989" s="169">
        <v>27282.606775095701</v>
      </c>
      <c r="BL989" s="169">
        <v>28192.763330216003</v>
      </c>
      <c r="BM989" s="169">
        <v>27283.474564921002</v>
      </c>
      <c r="BN989" s="169">
        <v>28192.992453209201</v>
      </c>
      <c r="BO989" s="169">
        <v>28192.763330216003</v>
      </c>
      <c r="BP989" s="169">
        <v>27284.571482093801</v>
      </c>
      <c r="BQ989" s="174">
        <v>331948.596853483</v>
      </c>
    </row>
    <row r="990" spans="2:96" x14ac:dyDescent="0.25">
      <c r="K990" s="165" t="s">
        <v>315</v>
      </c>
      <c r="N990" s="57" t="s">
        <v>1954</v>
      </c>
      <c r="V990" s="57" t="s">
        <v>406</v>
      </c>
      <c r="W990" s="57" t="s">
        <v>420</v>
      </c>
      <c r="X990" s="57">
        <v>153</v>
      </c>
      <c r="AB990" s="166" t="s">
        <v>411</v>
      </c>
      <c r="AC990" s="209">
        <v>4810130</v>
      </c>
      <c r="AD990" s="210" t="s">
        <v>1955</v>
      </c>
      <c r="AE990" s="169">
        <v>0</v>
      </c>
      <c r="AF990" s="38">
        <v>100.07</v>
      </c>
      <c r="AG990" s="38">
        <v>115099.59</v>
      </c>
      <c r="AH990" s="170">
        <v>0</v>
      </c>
      <c r="AI990" s="171">
        <v>26543.9</v>
      </c>
      <c r="AJ990" s="172">
        <v>79631.700000000012</v>
      </c>
      <c r="AK990" s="151">
        <v>105503.08</v>
      </c>
      <c r="AL990" s="172">
        <v>126603.69600000001</v>
      </c>
      <c r="AM990" s="211">
        <v>0</v>
      </c>
      <c r="AN990" s="171">
        <v>105503.08</v>
      </c>
      <c r="AO990" s="170">
        <v>181055.69142857101</v>
      </c>
      <c r="AP990" s="170">
        <v>24811.531569651299</v>
      </c>
      <c r="AQ990" s="170">
        <v>26434.097642132809</v>
      </c>
      <c r="AR990" s="172">
        <v>53197.602357867203</v>
      </c>
      <c r="AS990" s="173">
        <v>0.66804554414720763</v>
      </c>
      <c r="AT990" s="172">
        <v>-26434.097642132809</v>
      </c>
      <c r="AU990" s="173">
        <v>0</v>
      </c>
      <c r="AV990" s="172">
        <v>88665.492357867188</v>
      </c>
      <c r="AW990" s="173">
        <v>0.7703371693840716</v>
      </c>
      <c r="AX990" s="172">
        <v>54820.168430348713</v>
      </c>
      <c r="AY990" s="173">
        <v>0.68842142551708307</v>
      </c>
      <c r="AZ990" s="172">
        <v>-24811.531569651299</v>
      </c>
      <c r="BA990" s="173">
        <v>0</v>
      </c>
      <c r="BB990" s="172">
        <v>-1622.5660724815098</v>
      </c>
      <c r="BC990" s="173">
        <v>-6.5395643470320175E-2</v>
      </c>
      <c r="BE990" s="169">
        <v>2245.1137888451399</v>
      </c>
      <c r="BF990" s="169">
        <v>2172.6495633199502</v>
      </c>
      <c r="BG990" s="169">
        <v>2245.07729729417</v>
      </c>
      <c r="BH990" s="169">
        <v>2245.0772973063199</v>
      </c>
      <c r="BI990" s="169">
        <v>2027.8305867669601</v>
      </c>
      <c r="BJ990" s="169">
        <v>2245.0772973184698</v>
      </c>
      <c r="BK990" s="169">
        <v>2172.5987043320001</v>
      </c>
      <c r="BL990" s="169">
        <v>2245.0772973306198</v>
      </c>
      <c r="BM990" s="169">
        <v>2172.6678091307299</v>
      </c>
      <c r="BN990" s="169">
        <v>2245.0955431061202</v>
      </c>
      <c r="BO990" s="169">
        <v>2245.0772973306198</v>
      </c>
      <c r="BP990" s="169">
        <v>2172.7551600517099</v>
      </c>
      <c r="BQ990" s="174">
        <v>26434.097642132809</v>
      </c>
    </row>
    <row r="991" spans="2:96" x14ac:dyDescent="0.25">
      <c r="K991" s="165" t="s">
        <v>315</v>
      </c>
      <c r="N991" s="57" t="s">
        <v>1956</v>
      </c>
      <c r="V991" s="57" t="s">
        <v>406</v>
      </c>
      <c r="W991" s="57" t="s">
        <v>420</v>
      </c>
      <c r="X991" s="57">
        <v>153</v>
      </c>
      <c r="AB991" s="166" t="s">
        <v>411</v>
      </c>
      <c r="AC991" s="209">
        <v>4810131</v>
      </c>
      <c r="AD991" s="210" t="s">
        <v>1957</v>
      </c>
      <c r="AE991" s="169">
        <v>0</v>
      </c>
      <c r="AF991" s="38">
        <v>-20261.38</v>
      </c>
      <c r="AG991" s="38">
        <v>13425.490000000002</v>
      </c>
      <c r="AH991" s="170">
        <v>12726.48855639895</v>
      </c>
      <c r="AI991" s="171">
        <v>9985.27</v>
      </c>
      <c r="AJ991" s="172">
        <v>29955.81</v>
      </c>
      <c r="AK991" s="151">
        <v>4018.239999999998</v>
      </c>
      <c r="AL991" s="172">
        <v>4821.8879999999972</v>
      </c>
      <c r="AM991" s="211">
        <v>10605.601419795308</v>
      </c>
      <c r="AN991" s="171">
        <v>6139.1271366036399</v>
      </c>
      <c r="AO991" s="170">
        <v>20570.125714285699</v>
      </c>
      <c r="AP991" s="170">
        <v>9333.5885772811107</v>
      </c>
      <c r="AQ991" s="170">
        <v>9943.9646083499574</v>
      </c>
      <c r="AR991" s="172">
        <v>20011.845391650044</v>
      </c>
      <c r="AS991" s="173">
        <v>0.66804554414152184</v>
      </c>
      <c r="AT991" s="172">
        <v>2782.5239480489927</v>
      </c>
      <c r="AU991" s="173">
        <v>0.21864035281357511</v>
      </c>
      <c r="AV991" s="172">
        <v>3481.5253916500442</v>
      </c>
      <c r="AW991" s="173">
        <v>0.25932203529629411</v>
      </c>
      <c r="AX991" s="172">
        <v>20622.221422718889</v>
      </c>
      <c r="AY991" s="173">
        <v>0.68842142551708296</v>
      </c>
      <c r="AZ991" s="172">
        <v>3392.8999791178394</v>
      </c>
      <c r="BA991" s="173">
        <v>0.26660142458634989</v>
      </c>
      <c r="BB991" s="172">
        <v>-610.37603106884671</v>
      </c>
      <c r="BC991" s="173">
        <v>-6.5395643488568064E-2</v>
      </c>
      <c r="BE991" s="169">
        <v>844.56569540801604</v>
      </c>
      <c r="BF991" s="169">
        <v>817.30614209407702</v>
      </c>
      <c r="BG991" s="169">
        <v>844.55196803603201</v>
      </c>
      <c r="BH991" s="169">
        <v>844.5519680481849</v>
      </c>
      <c r="BI991" s="169">
        <v>762.82821753733401</v>
      </c>
      <c r="BJ991" s="169">
        <v>844.55196806033905</v>
      </c>
      <c r="BK991" s="169">
        <v>817.28701000940202</v>
      </c>
      <c r="BL991" s="169">
        <v>844.55196807249195</v>
      </c>
      <c r="BM991" s="169">
        <v>817.31300581535504</v>
      </c>
      <c r="BN991" s="169">
        <v>844.55883175848703</v>
      </c>
      <c r="BO991" s="169">
        <v>844.55196807249195</v>
      </c>
      <c r="BP991" s="169">
        <v>817.34586543774503</v>
      </c>
      <c r="BQ991" s="174">
        <v>9943.9646083499556</v>
      </c>
    </row>
    <row r="992" spans="2:96" x14ac:dyDescent="0.25">
      <c r="K992" s="165" t="s">
        <v>315</v>
      </c>
      <c r="N992" s="57" t="s">
        <v>1958</v>
      </c>
      <c r="V992" s="57" t="s">
        <v>406</v>
      </c>
      <c r="W992" s="57" t="s">
        <v>420</v>
      </c>
      <c r="X992" s="57">
        <v>153</v>
      </c>
      <c r="AB992" s="166" t="s">
        <v>411</v>
      </c>
      <c r="AC992" s="209">
        <v>4810140</v>
      </c>
      <c r="AD992" s="210" t="s">
        <v>1959</v>
      </c>
      <c r="AE992" s="169">
        <v>0</v>
      </c>
      <c r="AF992" s="38">
        <v>1821.9499999999971</v>
      </c>
      <c r="AG992" s="38">
        <v>40587.759999999995</v>
      </c>
      <c r="AH992" s="170">
        <v>86852.578258222376</v>
      </c>
      <c r="AI992" s="171">
        <v>12649.38</v>
      </c>
      <c r="AJ992" s="172">
        <v>37948.14</v>
      </c>
      <c r="AK992" s="151">
        <v>12486.08</v>
      </c>
      <c r="AL992" s="172">
        <v>14983.295999999998</v>
      </c>
      <c r="AM992" s="211">
        <v>72378.474487124855</v>
      </c>
      <c r="AN992" s="171">
        <v>26960.183771097523</v>
      </c>
      <c r="AO992" s="170">
        <v>21684.651428571397</v>
      </c>
      <c r="AP992" s="170">
        <v>11823.827365478199</v>
      </c>
      <c r="AQ992" s="170">
        <v>12597.054164468513</v>
      </c>
      <c r="AR992" s="172">
        <v>25351.085835531485</v>
      </c>
      <c r="AS992" s="173">
        <v>0.66804554414344119</v>
      </c>
      <c r="AT992" s="172">
        <v>74255.524093753862</v>
      </c>
      <c r="AU992" s="173">
        <v>0.85496050414282376</v>
      </c>
      <c r="AV992" s="172">
        <v>27990.70583553148</v>
      </c>
      <c r="AW992" s="173">
        <v>0.68963416151892798</v>
      </c>
      <c r="AX992" s="172">
        <v>26124.312634521801</v>
      </c>
      <c r="AY992" s="173">
        <v>0.68842142551708208</v>
      </c>
      <c r="AZ992" s="172">
        <v>75028.750892744181</v>
      </c>
      <c r="BA992" s="173">
        <v>0.86386325423380472</v>
      </c>
      <c r="BB992" s="172">
        <v>-773.22679899031391</v>
      </c>
      <c r="BC992" s="173">
        <v>-6.53956434824048E-2</v>
      </c>
      <c r="BE992" s="169">
        <v>1069.8992031442699</v>
      </c>
      <c r="BF992" s="169">
        <v>1035.3666919053901</v>
      </c>
      <c r="BG992" s="169">
        <v>1069.8818132545</v>
      </c>
      <c r="BH992" s="169">
        <v>1069.8818132666499</v>
      </c>
      <c r="BI992" s="169">
        <v>966.35383903430204</v>
      </c>
      <c r="BJ992" s="169">
        <v>1069.8818132788099</v>
      </c>
      <c r="BK992" s="169">
        <v>1035.3424552945401</v>
      </c>
      <c r="BL992" s="169">
        <v>1069.8818132909601</v>
      </c>
      <c r="BM992" s="169">
        <v>1035.3753868855599</v>
      </c>
      <c r="BN992" s="169">
        <v>1069.8905082358499</v>
      </c>
      <c r="BO992" s="169">
        <v>1069.8818132909601</v>
      </c>
      <c r="BP992" s="169">
        <v>1035.41701358672</v>
      </c>
      <c r="BQ992" s="174">
        <v>12597.054164468513</v>
      </c>
    </row>
    <row r="993" spans="11:69" x14ac:dyDescent="0.25">
      <c r="K993" s="165" t="s">
        <v>315</v>
      </c>
      <c r="N993" s="57" t="s">
        <v>1960</v>
      </c>
      <c r="V993" s="57" t="s">
        <v>406</v>
      </c>
      <c r="W993" s="57" t="s">
        <v>420</v>
      </c>
      <c r="X993" s="57">
        <v>153</v>
      </c>
      <c r="AB993" s="166" t="s">
        <v>411</v>
      </c>
      <c r="AC993" s="209">
        <v>4810147</v>
      </c>
      <c r="AD993" s="210" t="s">
        <v>1961</v>
      </c>
      <c r="AE993" s="169">
        <v>0</v>
      </c>
      <c r="AF993" s="38">
        <v>0</v>
      </c>
      <c r="AG993" s="38">
        <v>0</v>
      </c>
      <c r="AH993" s="170">
        <v>0</v>
      </c>
      <c r="AI993" s="171">
        <v>16398.54</v>
      </c>
      <c r="AJ993" s="172">
        <v>49195.62</v>
      </c>
      <c r="AK993" s="151">
        <v>65406.400000000001</v>
      </c>
      <c r="AL993" s="172">
        <v>78487.680000000008</v>
      </c>
      <c r="AM993" s="211">
        <v>0</v>
      </c>
      <c r="AN993" s="171">
        <v>65406.400000000001</v>
      </c>
      <c r="AO993" s="170">
        <v>112125.25714285699</v>
      </c>
      <c r="AP993" s="170">
        <v>15328.301150403302</v>
      </c>
      <c r="AQ993" s="170">
        <v>16330.705267544998</v>
      </c>
      <c r="AR993" s="172">
        <v>32864.914732455007</v>
      </c>
      <c r="AS993" s="173">
        <v>0.66804554414508865</v>
      </c>
      <c r="AT993" s="172">
        <v>-16330.705267544998</v>
      </c>
      <c r="AU993" s="173">
        <v>0</v>
      </c>
      <c r="AV993" s="172">
        <v>-16330.705267544998</v>
      </c>
      <c r="AW993" s="173">
        <v>0</v>
      </c>
      <c r="AX993" s="172">
        <v>33867.318849596704</v>
      </c>
      <c r="AY993" s="173">
        <v>0.68842142551708263</v>
      </c>
      <c r="AZ993" s="172">
        <v>-15328.301150403302</v>
      </c>
      <c r="BA993" s="173">
        <v>0</v>
      </c>
      <c r="BB993" s="172">
        <v>-1002.4041171416957</v>
      </c>
      <c r="BC993" s="173">
        <v>-6.5395643477119542E-2</v>
      </c>
      <c r="BE993" s="169">
        <v>1387.00749591913</v>
      </c>
      <c r="BF993" s="169">
        <v>1342.2398656596799</v>
      </c>
      <c r="BG993" s="169">
        <v>1386.98495182583</v>
      </c>
      <c r="BH993" s="169">
        <v>1386.9849518379799</v>
      </c>
      <c r="BI993" s="169">
        <v>1252.772237333</v>
      </c>
      <c r="BJ993" s="169">
        <v>1386.9849518501301</v>
      </c>
      <c r="BK993" s="169">
        <v>1342.2084455296199</v>
      </c>
      <c r="BL993" s="169">
        <v>1386.98495186228</v>
      </c>
      <c r="BM993" s="169">
        <v>1342.2511377416199</v>
      </c>
      <c r="BN993" s="169">
        <v>1386.99622390894</v>
      </c>
      <c r="BO993" s="169">
        <v>1386.98495186228</v>
      </c>
      <c r="BP993" s="169">
        <v>1342.30510221451</v>
      </c>
      <c r="BQ993" s="174">
        <v>16330.705267544998</v>
      </c>
    </row>
    <row r="994" spans="11:69" x14ac:dyDescent="0.25">
      <c r="K994" s="165" t="s">
        <v>315</v>
      </c>
      <c r="N994" s="57" t="s">
        <v>1962</v>
      </c>
      <c r="V994" s="57" t="s">
        <v>406</v>
      </c>
      <c r="W994" s="57" t="s">
        <v>420</v>
      </c>
      <c r="X994" s="57">
        <v>153</v>
      </c>
      <c r="AB994" s="166" t="s">
        <v>411</v>
      </c>
      <c r="AC994" s="209">
        <v>4810150</v>
      </c>
      <c r="AD994" s="210" t="s">
        <v>1963</v>
      </c>
      <c r="AE994" s="169">
        <v>0</v>
      </c>
      <c r="AF994" s="38">
        <v>0</v>
      </c>
      <c r="AG994" s="38">
        <v>2221.4899999999998</v>
      </c>
      <c r="AH994" s="170">
        <v>0</v>
      </c>
      <c r="AI994" s="171">
        <v>0</v>
      </c>
      <c r="AJ994" s="172">
        <v>0</v>
      </c>
      <c r="AK994" s="151">
        <v>0</v>
      </c>
      <c r="AL994" s="172">
        <v>0</v>
      </c>
      <c r="AM994" s="211">
        <v>0</v>
      </c>
      <c r="AN994" s="171">
        <v>0</v>
      </c>
      <c r="AO994" s="170">
        <v>0</v>
      </c>
      <c r="AP994" s="170">
        <v>0</v>
      </c>
      <c r="AQ994" s="170">
        <v>0</v>
      </c>
      <c r="AR994" s="172">
        <v>0</v>
      </c>
      <c r="AS994" s="173">
        <v>0</v>
      </c>
      <c r="AT994" s="172">
        <v>0</v>
      </c>
      <c r="AU994" s="173">
        <v>0</v>
      </c>
      <c r="AV994" s="172">
        <v>2221.4899999999998</v>
      </c>
      <c r="AW994" s="173">
        <v>1</v>
      </c>
      <c r="AX994" s="172">
        <v>0</v>
      </c>
      <c r="AY994" s="173">
        <v>0</v>
      </c>
      <c r="AZ994" s="172">
        <v>0</v>
      </c>
      <c r="BA994" s="173">
        <v>0</v>
      </c>
      <c r="BB994" s="172">
        <v>0</v>
      </c>
      <c r="BC994" s="173">
        <v>0</v>
      </c>
      <c r="BE994" s="169">
        <v>0</v>
      </c>
      <c r="BF994" s="169">
        <v>0</v>
      </c>
      <c r="BG994" s="169">
        <v>0</v>
      </c>
      <c r="BH994" s="169">
        <v>0</v>
      </c>
      <c r="BI994" s="169">
        <v>0</v>
      </c>
      <c r="BJ994" s="169">
        <v>0</v>
      </c>
      <c r="BK994" s="169">
        <v>0</v>
      </c>
      <c r="BL994" s="169">
        <v>0</v>
      </c>
      <c r="BM994" s="169">
        <v>0</v>
      </c>
      <c r="BN994" s="169">
        <v>0</v>
      </c>
      <c r="BO994" s="169">
        <v>0</v>
      </c>
      <c r="BP994" s="169">
        <v>0</v>
      </c>
      <c r="BQ994" s="174">
        <v>0</v>
      </c>
    </row>
    <row r="995" spans="11:69" x14ac:dyDescent="0.25">
      <c r="K995" s="165" t="s">
        <v>315</v>
      </c>
      <c r="N995" s="57" t="s">
        <v>1964</v>
      </c>
      <c r="V995" s="57" t="s">
        <v>406</v>
      </c>
      <c r="W995" s="57" t="s">
        <v>420</v>
      </c>
      <c r="X995" s="57">
        <v>153</v>
      </c>
      <c r="AB995" s="166" t="s">
        <v>411</v>
      </c>
      <c r="AC995" s="209">
        <v>4810155</v>
      </c>
      <c r="AD995" s="210" t="s">
        <v>1965</v>
      </c>
      <c r="AE995" s="169">
        <v>0</v>
      </c>
      <c r="AF995" s="38">
        <v>1375.03</v>
      </c>
      <c r="AG995" s="38">
        <v>69893.09</v>
      </c>
      <c r="AH995" s="170">
        <v>57843.253167484778</v>
      </c>
      <c r="AI995" s="171">
        <v>145376.13</v>
      </c>
      <c r="AJ995" s="172">
        <v>436128.39</v>
      </c>
      <c r="AK995" s="151">
        <v>145744.41</v>
      </c>
      <c r="AL995" s="172">
        <v>174893.29200000002</v>
      </c>
      <c r="AM995" s="211">
        <v>48203.594039398369</v>
      </c>
      <c r="AN995" s="171">
        <v>155384.06912808641</v>
      </c>
      <c r="AO995" s="170">
        <v>249847.56</v>
      </c>
      <c r="AP995" s="170">
        <v>135888.26204773001</v>
      </c>
      <c r="AQ995" s="170">
        <v>144774.76238317878</v>
      </c>
      <c r="AR995" s="172">
        <v>291353.62761682121</v>
      </c>
      <c r="AS995" s="173">
        <v>0.66804554415001782</v>
      </c>
      <c r="AT995" s="172">
        <v>-86931.509215694008</v>
      </c>
      <c r="AU995" s="173">
        <v>-1.5028807070028438</v>
      </c>
      <c r="AV995" s="172">
        <v>-74881.672383178782</v>
      </c>
      <c r="AW995" s="173">
        <v>-1.0713744718280274</v>
      </c>
      <c r="AX995" s="172">
        <v>300240.12795226998</v>
      </c>
      <c r="AY995" s="173">
        <v>0.68842142551708219</v>
      </c>
      <c r="AZ995" s="172">
        <v>-78045.008880245237</v>
      </c>
      <c r="BA995" s="173">
        <v>-1.3492499921169094</v>
      </c>
      <c r="BB995" s="172">
        <v>-8886.5003354487708</v>
      </c>
      <c r="BC995" s="173">
        <v>-6.5395643461297906E-2</v>
      </c>
      <c r="BE995" s="169">
        <v>12296.081360762499</v>
      </c>
      <c r="BF995" s="169">
        <v>11899.207929567399</v>
      </c>
      <c r="BG995" s="169">
        <v>12295.8815031508</v>
      </c>
      <c r="BH995" s="169">
        <v>12295.8815031629</v>
      </c>
      <c r="BI995" s="169">
        <v>11106.0606390621</v>
      </c>
      <c r="BJ995" s="169">
        <v>12295.8815031751</v>
      </c>
      <c r="BK995" s="169">
        <v>11898.929383949098</v>
      </c>
      <c r="BL995" s="169">
        <v>12295.8815031872</v>
      </c>
      <c r="BM995" s="169">
        <v>11899.3078584085</v>
      </c>
      <c r="BN995" s="169">
        <v>12295.981431993097</v>
      </c>
      <c r="BO995" s="169">
        <v>12295.8815031872</v>
      </c>
      <c r="BP995" s="169">
        <v>11899.7862635729</v>
      </c>
      <c r="BQ995" s="174">
        <v>144774.76238317878</v>
      </c>
    </row>
    <row r="996" spans="11:69" x14ac:dyDescent="0.25">
      <c r="K996" s="165" t="s">
        <v>315</v>
      </c>
      <c r="N996" s="57" t="s">
        <v>1966</v>
      </c>
      <c r="V996" s="57" t="s">
        <v>406</v>
      </c>
      <c r="W996" s="57" t="s">
        <v>420</v>
      </c>
      <c r="X996" s="57">
        <v>153</v>
      </c>
      <c r="AB996" s="166" t="s">
        <v>411</v>
      </c>
      <c r="AC996" s="209">
        <v>4810160</v>
      </c>
      <c r="AD996" s="210" t="s">
        <v>1967</v>
      </c>
      <c r="AE996" s="169">
        <v>0</v>
      </c>
      <c r="AF996" s="38">
        <v>169.47</v>
      </c>
      <c r="AG996" s="38">
        <v>1272.97</v>
      </c>
      <c r="AH996" s="170">
        <v>1897.6051220564727</v>
      </c>
      <c r="AI996" s="171">
        <v>0</v>
      </c>
      <c r="AJ996" s="172">
        <v>0</v>
      </c>
      <c r="AK996" s="151">
        <v>0</v>
      </c>
      <c r="AL996" s="172">
        <v>0</v>
      </c>
      <c r="AM996" s="211">
        <v>1581.3665715608868</v>
      </c>
      <c r="AN996" s="171">
        <v>316.23855049558597</v>
      </c>
      <c r="AO996" s="170">
        <v>0</v>
      </c>
      <c r="AP996" s="170">
        <v>0</v>
      </c>
      <c r="AQ996" s="170">
        <v>0</v>
      </c>
      <c r="AR996" s="172">
        <v>0</v>
      </c>
      <c r="AS996" s="173">
        <v>0</v>
      </c>
      <c r="AT996" s="172">
        <v>1897.6051220564727</v>
      </c>
      <c r="AU996" s="173">
        <v>1</v>
      </c>
      <c r="AV996" s="172">
        <v>1272.97</v>
      </c>
      <c r="AW996" s="173">
        <v>1</v>
      </c>
      <c r="AX996" s="172">
        <v>0</v>
      </c>
      <c r="AY996" s="173">
        <v>0</v>
      </c>
      <c r="AZ996" s="172">
        <v>1897.6051220564727</v>
      </c>
      <c r="BA996" s="173">
        <v>1</v>
      </c>
      <c r="BB996" s="172">
        <v>0</v>
      </c>
      <c r="BC996" s="173">
        <v>0</v>
      </c>
      <c r="BE996" s="169">
        <v>0</v>
      </c>
      <c r="BF996" s="169">
        <v>0</v>
      </c>
      <c r="BG996" s="169">
        <v>0</v>
      </c>
      <c r="BH996" s="169">
        <v>0</v>
      </c>
      <c r="BI996" s="169">
        <v>0</v>
      </c>
      <c r="BJ996" s="169">
        <v>0</v>
      </c>
      <c r="BK996" s="169">
        <v>0</v>
      </c>
      <c r="BL996" s="169">
        <v>0</v>
      </c>
      <c r="BM996" s="169">
        <v>0</v>
      </c>
      <c r="BN996" s="169">
        <v>0</v>
      </c>
      <c r="BO996" s="169">
        <v>0</v>
      </c>
      <c r="BP996" s="169">
        <v>0</v>
      </c>
      <c r="BQ996" s="174">
        <v>0</v>
      </c>
    </row>
    <row r="997" spans="11:69" x14ac:dyDescent="0.25">
      <c r="K997" s="165" t="s">
        <v>315</v>
      </c>
      <c r="N997" s="57" t="s">
        <v>1968</v>
      </c>
      <c r="V997" s="57" t="s">
        <v>406</v>
      </c>
      <c r="W997" s="57" t="s">
        <v>420</v>
      </c>
      <c r="X997" s="57">
        <v>153</v>
      </c>
      <c r="AB997" s="166" t="s">
        <v>411</v>
      </c>
      <c r="AC997" s="209">
        <v>4810165</v>
      </c>
      <c r="AD997" s="210" t="s">
        <v>1969</v>
      </c>
      <c r="AE997" s="169">
        <v>0</v>
      </c>
      <c r="AF997" s="38">
        <v>0</v>
      </c>
      <c r="AG997" s="38">
        <v>-317.77999999999997</v>
      </c>
      <c r="AH997" s="170">
        <v>0</v>
      </c>
      <c r="AI997" s="171">
        <v>-100.68</v>
      </c>
      <c r="AJ997" s="172">
        <v>-302.04000000000002</v>
      </c>
      <c r="AK997" s="151">
        <v>340.93</v>
      </c>
      <c r="AL997" s="172">
        <v>409.11600000000004</v>
      </c>
      <c r="AM997" s="211">
        <v>0</v>
      </c>
      <c r="AN997" s="171">
        <v>340.93</v>
      </c>
      <c r="AO997" s="170">
        <v>584.45142857142901</v>
      </c>
      <c r="AP997" s="170">
        <v>-94.109192636820282</v>
      </c>
      <c r="AQ997" s="170">
        <v>-100.26352357176476</v>
      </c>
      <c r="AR997" s="172">
        <v>-201.77647642823524</v>
      </c>
      <c r="AS997" s="173">
        <v>-0.66804554505441405</v>
      </c>
      <c r="AT997" s="172">
        <v>100.26352357176476</v>
      </c>
      <c r="AU997" s="173">
        <v>0</v>
      </c>
      <c r="AV997" s="172">
        <v>-217.51647642823519</v>
      </c>
      <c r="AW997" s="173">
        <v>-0.68448762171387501</v>
      </c>
      <c r="AX997" s="172">
        <v>-207.93080736317972</v>
      </c>
      <c r="AY997" s="173">
        <v>-0.68842142551708285</v>
      </c>
      <c r="AZ997" s="172">
        <v>94.109192636820282</v>
      </c>
      <c r="BA997" s="173">
        <v>0</v>
      </c>
      <c r="BB997" s="172">
        <v>6.1543309349444826</v>
      </c>
      <c r="BC997" s="173">
        <v>6.5395640558673723E-2</v>
      </c>
      <c r="BE997" s="169">
        <v>-8.5156309458095798</v>
      </c>
      <c r="BF997" s="169">
        <v>-8.2407769030379399</v>
      </c>
      <c r="BG997" s="169">
        <v>-8.5154925347489492</v>
      </c>
      <c r="BH997" s="169">
        <v>-8.5154925225950304</v>
      </c>
      <c r="BI997" s="169">
        <v>-7.6914840280476602</v>
      </c>
      <c r="BJ997" s="169">
        <v>-8.5154925104411205</v>
      </c>
      <c r="BK997" s="169">
        <v>-8.2405839614185403</v>
      </c>
      <c r="BL997" s="169">
        <v>-8.5154924982872</v>
      </c>
      <c r="BM997" s="169">
        <v>-8.2408460732825208</v>
      </c>
      <c r="BN997" s="169">
        <v>-8.5155617038172409</v>
      </c>
      <c r="BO997" s="169">
        <v>-8.5154924982872</v>
      </c>
      <c r="BP997" s="169">
        <v>-8.2411773919917692</v>
      </c>
      <c r="BQ997" s="174">
        <v>-100.26352357176476</v>
      </c>
    </row>
    <row r="998" spans="11:69" x14ac:dyDescent="0.25">
      <c r="K998" s="165" t="s">
        <v>315</v>
      </c>
      <c r="N998" s="57" t="s">
        <v>1970</v>
      </c>
      <c r="V998" s="57" t="s">
        <v>406</v>
      </c>
      <c r="W998" s="57" t="s">
        <v>420</v>
      </c>
      <c r="X998" s="57">
        <v>153</v>
      </c>
      <c r="AB998" s="166" t="s">
        <v>411</v>
      </c>
      <c r="AC998" s="209">
        <v>4810170</v>
      </c>
      <c r="AD998" s="210" t="s">
        <v>1971</v>
      </c>
      <c r="AE998" s="169">
        <v>0</v>
      </c>
      <c r="AF998" s="38">
        <v>18715.009999999998</v>
      </c>
      <c r="AG998" s="38">
        <v>3026.5699999999997</v>
      </c>
      <c r="AH998" s="170">
        <v>-2076.5312507753019</v>
      </c>
      <c r="AI998" s="171">
        <v>363.92000000000007</v>
      </c>
      <c r="AJ998" s="172">
        <v>1091.7600000000002</v>
      </c>
      <c r="AK998" s="151">
        <v>527.25</v>
      </c>
      <c r="AL998" s="172">
        <v>632.70000000000005</v>
      </c>
      <c r="AM998" s="211">
        <v>-1730.474410456485</v>
      </c>
      <c r="AN998" s="171">
        <v>181.19315968118303</v>
      </c>
      <c r="AO998" s="170">
        <v>917.50285714285701</v>
      </c>
      <c r="AP998" s="170">
        <v>340.16902447746997</v>
      </c>
      <c r="AQ998" s="170">
        <v>362.414596991466</v>
      </c>
      <c r="AR998" s="172">
        <v>729.34540300853428</v>
      </c>
      <c r="AS998" s="173">
        <v>0.6680455439002474</v>
      </c>
      <c r="AT998" s="172">
        <v>-2438.9458477667681</v>
      </c>
      <c r="AU998" s="173">
        <v>-1.1745288431638838</v>
      </c>
      <c r="AV998" s="172">
        <v>2664.1554030085335</v>
      </c>
      <c r="AW998" s="173">
        <v>0.88025566995263083</v>
      </c>
      <c r="AX998" s="172">
        <v>751.59097552253024</v>
      </c>
      <c r="AY998" s="173">
        <v>0.68842142551708263</v>
      </c>
      <c r="AZ998" s="172">
        <v>-2416.7002752527719</v>
      </c>
      <c r="BA998" s="173">
        <v>-1.163815990898506</v>
      </c>
      <c r="BB998" s="172">
        <v>-22.245572513996024</v>
      </c>
      <c r="BC998" s="173">
        <v>-6.5395644262928446E-2</v>
      </c>
      <c r="BE998" s="169">
        <v>30.780774868646901</v>
      </c>
      <c r="BF998" s="169">
        <v>29.7872817891407</v>
      </c>
      <c r="BG998" s="169">
        <v>30.780274565178701</v>
      </c>
      <c r="BH998" s="169">
        <v>30.780274577332602</v>
      </c>
      <c r="BI998" s="169">
        <v>27.801796560054999</v>
      </c>
      <c r="BJ998" s="169">
        <v>30.7802745894864</v>
      </c>
      <c r="BK998" s="169">
        <v>29.7865845412176</v>
      </c>
      <c r="BL998" s="169">
        <v>30.780274601640301</v>
      </c>
      <c r="BM998" s="169">
        <v>29.787531976160601</v>
      </c>
      <c r="BN998" s="169">
        <v>30.780524753374799</v>
      </c>
      <c r="BO998" s="169">
        <v>30.780274601640301</v>
      </c>
      <c r="BP998" s="169">
        <v>29.7887295675921</v>
      </c>
      <c r="BQ998" s="174">
        <v>362.414596991466</v>
      </c>
    </row>
    <row r="999" spans="11:69" x14ac:dyDescent="0.25">
      <c r="K999" s="165" t="s">
        <v>315</v>
      </c>
      <c r="N999" s="57" t="s">
        <v>1972</v>
      </c>
      <c r="V999" s="57" t="s">
        <v>406</v>
      </c>
      <c r="W999" s="57" t="s">
        <v>420</v>
      </c>
      <c r="X999" s="57">
        <v>153</v>
      </c>
      <c r="AB999" s="166" t="s">
        <v>411</v>
      </c>
      <c r="AC999" s="209">
        <v>4820090</v>
      </c>
      <c r="AD999" s="210" t="s">
        <v>1973</v>
      </c>
      <c r="AE999" s="169">
        <v>0</v>
      </c>
      <c r="AF999" s="38">
        <v>84728.98000000001</v>
      </c>
      <c r="AG999" s="38">
        <v>228470.43999999994</v>
      </c>
      <c r="AH999" s="170">
        <v>112904.49612704618</v>
      </c>
      <c r="AI999" s="171">
        <v>99097.27</v>
      </c>
      <c r="AJ999" s="172">
        <v>297291.81</v>
      </c>
      <c r="AK999" s="151">
        <v>305307.59000000003</v>
      </c>
      <c r="AL999" s="172">
        <v>366369.10800000001</v>
      </c>
      <c r="AM999" s="211">
        <v>94234.056919060546</v>
      </c>
      <c r="AN999" s="171">
        <v>323978.02920798567</v>
      </c>
      <c r="AO999" s="170">
        <v>378784.76571428601</v>
      </c>
      <c r="AP999" s="170">
        <v>281304.00160749903</v>
      </c>
      <c r="AQ999" s="170">
        <v>274921.12711251958</v>
      </c>
      <c r="AR999" s="172">
        <v>22370.68288748042</v>
      </c>
      <c r="AS999" s="173">
        <v>7.524823131683453E-2</v>
      </c>
      <c r="AT999" s="172">
        <v>-162016.6309854734</v>
      </c>
      <c r="AU999" s="173">
        <v>-1.4349883002282178</v>
      </c>
      <c r="AV999" s="172">
        <v>-46450.687112519634</v>
      </c>
      <c r="AW999" s="173">
        <v>-0.20331158425798823</v>
      </c>
      <c r="AX999" s="172">
        <v>15987.808392500971</v>
      </c>
      <c r="AY999" s="173">
        <v>5.3778166282148744E-2</v>
      </c>
      <c r="AZ999" s="172">
        <v>-168399.50548045285</v>
      </c>
      <c r="BA999" s="173">
        <v>-1.4915216953890014</v>
      </c>
      <c r="BB999" s="172">
        <v>6382.8744949794491</v>
      </c>
      <c r="BC999" s="173">
        <v>2.2690308202175585E-2</v>
      </c>
      <c r="BE999" s="169">
        <v>25418.945164336401</v>
      </c>
      <c r="BF999" s="169">
        <v>21167.076034975598</v>
      </c>
      <c r="BG999" s="169">
        <v>22320.599259547202</v>
      </c>
      <c r="BH999" s="169">
        <v>22320.5992595811</v>
      </c>
      <c r="BI999" s="169">
        <v>21154.571986730902</v>
      </c>
      <c r="BJ999" s="169">
        <v>23124.4027633224</v>
      </c>
      <c r="BK999" s="169">
        <v>24265.4219397651</v>
      </c>
      <c r="BL999" s="169">
        <v>23124.402763357401</v>
      </c>
      <c r="BM999" s="169">
        <v>23118.150739202705</v>
      </c>
      <c r="BN999" s="169">
        <v>24271.673963919799</v>
      </c>
      <c r="BO999" s="169">
        <v>23124.402763357401</v>
      </c>
      <c r="BP999" s="169">
        <v>21510.8804744236</v>
      </c>
      <c r="BQ999" s="174">
        <v>274921.12711251964</v>
      </c>
    </row>
    <row r="1000" spans="11:69" x14ac:dyDescent="0.25">
      <c r="K1000" s="165" t="s">
        <v>315</v>
      </c>
      <c r="N1000" s="57" t="s">
        <v>1974</v>
      </c>
      <c r="V1000" s="57" t="s">
        <v>406</v>
      </c>
      <c r="W1000" s="57" t="s">
        <v>420</v>
      </c>
      <c r="X1000" s="57">
        <v>153</v>
      </c>
      <c r="AB1000" s="166" t="s">
        <v>411</v>
      </c>
      <c r="AC1000" s="209">
        <v>4820105</v>
      </c>
      <c r="AD1000" s="210" t="s">
        <v>1975</v>
      </c>
      <c r="AE1000" s="169">
        <v>0</v>
      </c>
      <c r="AF1000" s="38">
        <v>8961.4500000000007</v>
      </c>
      <c r="AG1000" s="38">
        <v>38059.78</v>
      </c>
      <c r="AH1000" s="170">
        <v>15080.035533089191</v>
      </c>
      <c r="AI1000" s="171">
        <v>8019.59</v>
      </c>
      <c r="AJ1000" s="172">
        <v>24058.77</v>
      </c>
      <c r="AK1000" s="151">
        <v>15294.060000000001</v>
      </c>
      <c r="AL1000" s="172">
        <v>18352.872000000003</v>
      </c>
      <c r="AM1000" s="211">
        <v>12586.327165937069</v>
      </c>
      <c r="AN1000" s="171">
        <v>17787.768367152123</v>
      </c>
      <c r="AO1000" s="170">
        <v>17007.154285714299</v>
      </c>
      <c r="AP1000" s="170">
        <v>22764.933466396</v>
      </c>
      <c r="AQ1000" s="170">
        <v>22248.390110518718</v>
      </c>
      <c r="AR1000" s="172">
        <v>1810.3798894812826</v>
      </c>
      <c r="AS1000" s="173">
        <v>7.5248231288685269E-2</v>
      </c>
      <c r="AT1000" s="172">
        <v>-7168.3545774295271</v>
      </c>
      <c r="AU1000" s="173">
        <v>-0.47535395799966446</v>
      </c>
      <c r="AV1000" s="172">
        <v>15811.389889481281</v>
      </c>
      <c r="AW1000" s="173">
        <v>0.41543566172692753</v>
      </c>
      <c r="AX1000" s="172">
        <v>1293.8365336040006</v>
      </c>
      <c r="AY1000" s="173">
        <v>5.3778166282149945E-2</v>
      </c>
      <c r="AZ1000" s="172">
        <v>-7684.8979333068091</v>
      </c>
      <c r="BA1000" s="173">
        <v>-0.50960741547619781</v>
      </c>
      <c r="BB1000" s="172">
        <v>516.54335587728201</v>
      </c>
      <c r="BC1000" s="173">
        <v>2.269030817242524E-2</v>
      </c>
      <c r="BE1000" s="169">
        <v>2057.0649267125673</v>
      </c>
      <c r="BF1000" s="169">
        <v>1712.9762636128571</v>
      </c>
      <c r="BG1000" s="169">
        <v>1806.326800076097</v>
      </c>
      <c r="BH1000" s="169">
        <v>1806.3268001100171</v>
      </c>
      <c r="BI1000" s="169">
        <v>1711.964355470687</v>
      </c>
      <c r="BJ1000" s="169">
        <v>1871.375762042687</v>
      </c>
      <c r="BK1000" s="169">
        <v>1963.714390350357</v>
      </c>
      <c r="BL1000" s="169">
        <v>1871.3757620777269</v>
      </c>
      <c r="BM1000" s="169">
        <v>1870.8698079743172</v>
      </c>
      <c r="BN1000" s="169">
        <v>1964.2203444537672</v>
      </c>
      <c r="BO1000" s="169">
        <v>1871.3757620777269</v>
      </c>
      <c r="BP1000" s="169">
        <v>1740.799135559917</v>
      </c>
      <c r="BQ1000" s="174">
        <v>22248.390110518718</v>
      </c>
    </row>
    <row r="1001" spans="11:69" x14ac:dyDescent="0.25">
      <c r="K1001" s="165" t="s">
        <v>315</v>
      </c>
      <c r="N1001" s="57" t="s">
        <v>1976</v>
      </c>
      <c r="V1001" s="57" t="s">
        <v>406</v>
      </c>
      <c r="W1001" s="57" t="s">
        <v>420</v>
      </c>
      <c r="X1001" s="57">
        <v>153</v>
      </c>
      <c r="AB1001" s="166" t="s">
        <v>411</v>
      </c>
      <c r="AC1001" s="209">
        <v>4820107</v>
      </c>
      <c r="AD1001" s="210" t="s">
        <v>1977</v>
      </c>
      <c r="AE1001" s="169">
        <v>0</v>
      </c>
      <c r="AF1001" s="38">
        <v>6318.93</v>
      </c>
      <c r="AG1001" s="38">
        <v>7138.02</v>
      </c>
      <c r="AH1001" s="170">
        <v>9446.3218026498234</v>
      </c>
      <c r="AI1001" s="171">
        <v>0</v>
      </c>
      <c r="AJ1001" s="172">
        <v>0</v>
      </c>
      <c r="AK1001" s="151">
        <v>-267.99</v>
      </c>
      <c r="AL1001" s="172">
        <v>-321.58799999999997</v>
      </c>
      <c r="AM1001" s="211">
        <v>7884.2318681298311</v>
      </c>
      <c r="AN1001" s="171">
        <v>1294.0999345199923</v>
      </c>
      <c r="AO1001" s="170">
        <v>936.34285714285704</v>
      </c>
      <c r="AP1001" s="170">
        <v>0</v>
      </c>
      <c r="AQ1001" s="170">
        <v>0</v>
      </c>
      <c r="AR1001" s="172">
        <v>0</v>
      </c>
      <c r="AS1001" s="173">
        <v>0</v>
      </c>
      <c r="AT1001" s="172">
        <v>9446.3218026498234</v>
      </c>
      <c r="AU1001" s="173">
        <v>1</v>
      </c>
      <c r="AV1001" s="172">
        <v>7138.02</v>
      </c>
      <c r="AW1001" s="173">
        <v>1</v>
      </c>
      <c r="AX1001" s="172">
        <v>0</v>
      </c>
      <c r="AY1001" s="173">
        <v>0</v>
      </c>
      <c r="AZ1001" s="172">
        <v>9446.3218026498234</v>
      </c>
      <c r="BA1001" s="173">
        <v>1</v>
      </c>
      <c r="BB1001" s="172">
        <v>0</v>
      </c>
      <c r="BC1001" s="173">
        <v>0</v>
      </c>
      <c r="BE1001" s="169">
        <v>0</v>
      </c>
      <c r="BF1001" s="169">
        <v>0</v>
      </c>
      <c r="BG1001" s="169">
        <v>0</v>
      </c>
      <c r="BH1001" s="169">
        <v>0</v>
      </c>
      <c r="BI1001" s="169">
        <v>0</v>
      </c>
      <c r="BJ1001" s="169">
        <v>0</v>
      </c>
      <c r="BK1001" s="169">
        <v>0</v>
      </c>
      <c r="BL1001" s="169">
        <v>0</v>
      </c>
      <c r="BM1001" s="169">
        <v>0</v>
      </c>
      <c r="BN1001" s="169">
        <v>0</v>
      </c>
      <c r="BO1001" s="169">
        <v>0</v>
      </c>
      <c r="BP1001" s="169">
        <v>0</v>
      </c>
      <c r="BQ1001" s="174">
        <v>0</v>
      </c>
    </row>
    <row r="1002" spans="11:69" x14ac:dyDescent="0.25">
      <c r="K1002" s="165" t="s">
        <v>315</v>
      </c>
      <c r="N1002" s="57" t="s">
        <v>1978</v>
      </c>
      <c r="V1002" s="57" t="s">
        <v>406</v>
      </c>
      <c r="W1002" s="57" t="s">
        <v>420</v>
      </c>
      <c r="X1002" s="57">
        <v>153</v>
      </c>
      <c r="AB1002" s="166" t="s">
        <v>411</v>
      </c>
      <c r="AC1002" s="209">
        <v>4820109</v>
      </c>
      <c r="AD1002" s="210" t="s">
        <v>1979</v>
      </c>
      <c r="AE1002" s="169">
        <v>0</v>
      </c>
      <c r="AF1002" s="38">
        <v>2675.01</v>
      </c>
      <c r="AG1002" s="38">
        <v>729.35</v>
      </c>
      <c r="AH1002" s="170">
        <v>112.57830875389902</v>
      </c>
      <c r="AI1002" s="171">
        <v>-75.66</v>
      </c>
      <c r="AJ1002" s="172">
        <v>-226.98</v>
      </c>
      <c r="AK1002" s="151">
        <v>1011.94</v>
      </c>
      <c r="AL1002" s="172">
        <v>1214.328</v>
      </c>
      <c r="AM1002" s="211">
        <v>93.961809419529715</v>
      </c>
      <c r="AN1002" s="171">
        <v>1030.5564993343694</v>
      </c>
      <c r="AO1002" s="170">
        <v>487.61142857142801</v>
      </c>
      <c r="AP1002" s="170">
        <v>-214.77343181727801</v>
      </c>
      <c r="AQ1002" s="170">
        <v>-209.90015571955519</v>
      </c>
      <c r="AR1002" s="172">
        <v>-17.079844280444803</v>
      </c>
      <c r="AS1002" s="173">
        <v>-7.5248234560070501E-2</v>
      </c>
      <c r="AT1002" s="172">
        <v>322.47846447345421</v>
      </c>
      <c r="AU1002" s="173">
        <v>2.8644813378606164</v>
      </c>
      <c r="AV1002" s="172">
        <v>939.25015571955521</v>
      </c>
      <c r="AW1002" s="173">
        <v>1.2877907118935426</v>
      </c>
      <c r="AX1002" s="172">
        <v>-12.206568182721981</v>
      </c>
      <c r="AY1002" s="173">
        <v>-5.3778166282148127E-2</v>
      </c>
      <c r="AZ1002" s="172">
        <v>327.35174057117706</v>
      </c>
      <c r="BA1002" s="173">
        <v>2.9077692158867112</v>
      </c>
      <c r="BB1002" s="172">
        <v>-4.8732760977228224</v>
      </c>
      <c r="BC1002" s="173">
        <v>-2.2690311629740317E-2</v>
      </c>
      <c r="BE1002" s="169">
        <v>-19.40716824675366</v>
      </c>
      <c r="BF1002" s="169">
        <v>-16.16089901726026</v>
      </c>
      <c r="BG1002" s="169">
        <v>-17.041605086874359</v>
      </c>
      <c r="BH1002" s="169">
        <v>-17.04160505295096</v>
      </c>
      <c r="BI1002" s="169">
        <v>-16.15135220838226</v>
      </c>
      <c r="BJ1002" s="169">
        <v>-17.65530278152676</v>
      </c>
      <c r="BK1002" s="169">
        <v>-18.526462067169359</v>
      </c>
      <c r="BL1002" s="169">
        <v>-17.655302746485258</v>
      </c>
      <c r="BM1002" s="169">
        <v>-17.650529374373559</v>
      </c>
      <c r="BN1002" s="169">
        <v>-18.531235439281058</v>
      </c>
      <c r="BO1002" s="169">
        <v>-17.655302746485258</v>
      </c>
      <c r="BP1002" s="169">
        <v>-16.423390952012461</v>
      </c>
      <c r="BQ1002" s="174">
        <v>-209.90015571955519</v>
      </c>
    </row>
    <row r="1003" spans="11:69" x14ac:dyDescent="0.25">
      <c r="K1003" s="165" t="s">
        <v>315</v>
      </c>
      <c r="N1003" s="57" t="s">
        <v>1980</v>
      </c>
      <c r="V1003" s="57" t="s">
        <v>406</v>
      </c>
      <c r="W1003" s="57" t="s">
        <v>420</v>
      </c>
      <c r="X1003" s="57">
        <v>153</v>
      </c>
      <c r="AB1003" s="166" t="s">
        <v>411</v>
      </c>
      <c r="AC1003" s="209">
        <v>4820110</v>
      </c>
      <c r="AD1003" s="210" t="s">
        <v>1981</v>
      </c>
      <c r="AE1003" s="169">
        <v>0</v>
      </c>
      <c r="AF1003" s="38">
        <v>16087.3</v>
      </c>
      <c r="AG1003" s="38">
        <v>85362.349999999977</v>
      </c>
      <c r="AH1003" s="170">
        <v>46913.432182177989</v>
      </c>
      <c r="AI1003" s="171">
        <v>8385.4</v>
      </c>
      <c r="AJ1003" s="172">
        <v>25156.199999999997</v>
      </c>
      <c r="AK1003" s="151">
        <v>87791.97000000003</v>
      </c>
      <c r="AL1003" s="172">
        <v>105350.36400000005</v>
      </c>
      <c r="AM1003" s="211">
        <v>39155.597785450685</v>
      </c>
      <c r="AN1003" s="171">
        <v>95549.804396727326</v>
      </c>
      <c r="AO1003" s="170">
        <v>108175.902857143</v>
      </c>
      <c r="AP1003" s="170">
        <v>23803.345693373001</v>
      </c>
      <c r="AQ1003" s="170">
        <v>23263.240444021409</v>
      </c>
      <c r="AR1003" s="172">
        <v>1892.9595559785885</v>
      </c>
      <c r="AS1003" s="173">
        <v>7.5248231290043363E-2</v>
      </c>
      <c r="AT1003" s="172">
        <v>23650.19173815658</v>
      </c>
      <c r="AU1003" s="173">
        <v>0.50412409917731593</v>
      </c>
      <c r="AV1003" s="172">
        <v>62099.109555978568</v>
      </c>
      <c r="AW1003" s="173">
        <v>0.7274765696583867</v>
      </c>
      <c r="AX1003" s="172">
        <v>1352.8543066269958</v>
      </c>
      <c r="AY1003" s="173">
        <v>5.3778166282148973E-2</v>
      </c>
      <c r="AZ1003" s="172">
        <v>23110.086488804987</v>
      </c>
      <c r="BA1003" s="173">
        <v>0.49261129305274559</v>
      </c>
      <c r="BB1003" s="172">
        <v>540.10524935159265</v>
      </c>
      <c r="BC1003" s="173">
        <v>2.2690308173861511E-2</v>
      </c>
      <c r="BE1003" s="169">
        <v>2150.897020478244</v>
      </c>
      <c r="BF1003" s="169">
        <v>1791.112907380664</v>
      </c>
      <c r="BG1003" s="169">
        <v>1888.721586684564</v>
      </c>
      <c r="BH1003" s="169">
        <v>1888.7215867184939</v>
      </c>
      <c r="BI1003" s="169">
        <v>1790.054841499614</v>
      </c>
      <c r="BJ1003" s="169">
        <v>1956.737727864984</v>
      </c>
      <c r="BK1003" s="169">
        <v>2053.2883412749643</v>
      </c>
      <c r="BL1003" s="169">
        <v>1956.7377279000243</v>
      </c>
      <c r="BM1003" s="169">
        <v>1956.2086949271741</v>
      </c>
      <c r="BN1003" s="169">
        <v>2053.8173742478043</v>
      </c>
      <c r="BO1003" s="169">
        <v>1956.7377279000243</v>
      </c>
      <c r="BP1003" s="169">
        <v>1820.2049071448539</v>
      </c>
      <c r="BQ1003" s="174">
        <v>23263.240444021405</v>
      </c>
    </row>
    <row r="1004" spans="11:69" x14ac:dyDescent="0.25">
      <c r="K1004" s="165" t="s">
        <v>315</v>
      </c>
      <c r="N1004" s="57" t="s">
        <v>1982</v>
      </c>
      <c r="V1004" s="57" t="s">
        <v>406</v>
      </c>
      <c r="W1004" s="57" t="s">
        <v>420</v>
      </c>
      <c r="X1004" s="57">
        <v>153</v>
      </c>
      <c r="AB1004" s="166" t="s">
        <v>411</v>
      </c>
      <c r="AC1004" s="209">
        <v>4820113</v>
      </c>
      <c r="AD1004" s="210" t="s">
        <v>1983</v>
      </c>
      <c r="AE1004" s="169">
        <v>0</v>
      </c>
      <c r="AF1004" s="38">
        <v>130800.78999999998</v>
      </c>
      <c r="AG1004" s="38">
        <v>188081.12999999995</v>
      </c>
      <c r="AH1004" s="170">
        <v>30337.132163142152</v>
      </c>
      <c r="AI1004" s="171">
        <v>46030.740000000005</v>
      </c>
      <c r="AJ1004" s="172">
        <v>138092.22000000003</v>
      </c>
      <c r="AK1004" s="151">
        <v>159293.29999999999</v>
      </c>
      <c r="AL1004" s="172">
        <v>191151.95999999996</v>
      </c>
      <c r="AM1004" s="211">
        <v>25320.43574066717</v>
      </c>
      <c r="AN1004" s="171">
        <v>164309.99642247497</v>
      </c>
      <c r="AO1004" s="170">
        <v>197608.508571429</v>
      </c>
      <c r="AP1004" s="170">
        <v>130665.87363056898</v>
      </c>
      <c r="AQ1004" s="170">
        <v>127701.02468677891</v>
      </c>
      <c r="AR1004" s="172">
        <v>10391.19531322112</v>
      </c>
      <c r="AS1004" s="173">
        <v>7.5248231313980743E-2</v>
      </c>
      <c r="AT1004" s="172">
        <v>-97363.89252363675</v>
      </c>
      <c r="AU1004" s="173">
        <v>-3.2093967221439672</v>
      </c>
      <c r="AV1004" s="172">
        <v>60380.105313221036</v>
      </c>
      <c r="AW1004" s="173">
        <v>0.32103223387280294</v>
      </c>
      <c r="AX1004" s="172">
        <v>7426.3463694310485</v>
      </c>
      <c r="AY1004" s="173">
        <v>5.3778166282148605E-2</v>
      </c>
      <c r="AZ1004" s="172">
        <v>-100328.74146742682</v>
      </c>
      <c r="BA1004" s="173">
        <v>-3.3071267556832677</v>
      </c>
      <c r="BB1004" s="172">
        <v>2964.8489437900716</v>
      </c>
      <c r="BC1004" s="173">
        <v>2.2690308199159754E-2</v>
      </c>
      <c r="BE1004" s="169">
        <v>11807.114927924109</v>
      </c>
      <c r="BF1004" s="169">
        <v>9832.1192251401098</v>
      </c>
      <c r="BG1004" s="169">
        <v>10367.931439081211</v>
      </c>
      <c r="BH1004" s="169">
        <v>10367.931439115109</v>
      </c>
      <c r="BI1004" s="169">
        <v>9826.3110874359099</v>
      </c>
      <c r="BJ1004" s="169">
        <v>10741.29863776471</v>
      </c>
      <c r="BK1004" s="169">
        <v>11271.302714042109</v>
      </c>
      <c r="BL1004" s="169">
        <v>10741.298637799709</v>
      </c>
      <c r="BM1004" s="169">
        <v>10738.394568915308</v>
      </c>
      <c r="BN1004" s="169">
        <v>11274.206782926509</v>
      </c>
      <c r="BO1004" s="169">
        <v>10741.298637799709</v>
      </c>
      <c r="BP1004" s="169">
        <v>9991.8165888344083</v>
      </c>
      <c r="BQ1004" s="174">
        <v>127701.02468677892</v>
      </c>
    </row>
    <row r="1005" spans="11:69" x14ac:dyDescent="0.25">
      <c r="K1005" s="165" t="s">
        <v>315</v>
      </c>
      <c r="N1005" s="57" t="s">
        <v>1984</v>
      </c>
      <c r="V1005" s="57" t="s">
        <v>406</v>
      </c>
      <c r="W1005" s="57" t="s">
        <v>420</v>
      </c>
      <c r="X1005" s="57">
        <v>153</v>
      </c>
      <c r="AB1005" s="166" t="s">
        <v>411</v>
      </c>
      <c r="AC1005" s="209">
        <v>4820114</v>
      </c>
      <c r="AD1005" s="210" t="s">
        <v>1985</v>
      </c>
      <c r="AE1005" s="169">
        <v>0</v>
      </c>
      <c r="AF1005" s="38">
        <v>69784.26999999999</v>
      </c>
      <c r="AG1005" s="38">
        <v>223326.25999999998</v>
      </c>
      <c r="AH1005" s="170">
        <v>198767.63776193419</v>
      </c>
      <c r="AI1005" s="171">
        <v>6858.4199999999992</v>
      </c>
      <c r="AJ1005" s="172">
        <v>20575.259999999998</v>
      </c>
      <c r="AK1005" s="151">
        <v>37809.67</v>
      </c>
      <c r="AL1005" s="172">
        <v>45371.603999999992</v>
      </c>
      <c r="AM1005" s="211">
        <v>165898.44986734702</v>
      </c>
      <c r="AN1005" s="171">
        <v>70678.85789458717</v>
      </c>
      <c r="AO1005" s="170">
        <v>43617.634285714303</v>
      </c>
      <c r="AP1005" s="170">
        <v>19468.760246421502</v>
      </c>
      <c r="AQ1005" s="170">
        <v>19027.008076799975</v>
      </c>
      <c r="AR1005" s="172">
        <v>1548.2519232000232</v>
      </c>
      <c r="AS1005" s="173">
        <v>7.5248231283591233E-2</v>
      </c>
      <c r="AT1005" s="172">
        <v>179740.62968513422</v>
      </c>
      <c r="AU1005" s="173">
        <v>0.90427512098529439</v>
      </c>
      <c r="AV1005" s="172">
        <v>204299.2519232</v>
      </c>
      <c r="AW1005" s="173">
        <v>0.91480174307848983</v>
      </c>
      <c r="AX1005" s="172">
        <v>1106.4997535784969</v>
      </c>
      <c r="AY1005" s="173">
        <v>5.3778166282151332E-2</v>
      </c>
      <c r="AZ1005" s="172">
        <v>179298.87751551269</v>
      </c>
      <c r="BA1005" s="173">
        <v>0.90205266578788135</v>
      </c>
      <c r="BB1005" s="172">
        <v>441.75216962152626</v>
      </c>
      <c r="BC1005" s="173">
        <v>2.2690308167040246E-2</v>
      </c>
      <c r="BE1005" s="169">
        <v>1759.2190167647379</v>
      </c>
      <c r="BF1005" s="169">
        <v>1464.951533168178</v>
      </c>
      <c r="BG1005" s="169">
        <v>1544.7856875688581</v>
      </c>
      <c r="BH1005" s="169">
        <v>1544.7856876027779</v>
      </c>
      <c r="BI1005" s="169">
        <v>1464.0861409267579</v>
      </c>
      <c r="BJ1005" s="169">
        <v>1600.4161003221582</v>
      </c>
      <c r="BK1005" s="169">
        <v>1679.3848624663681</v>
      </c>
      <c r="BL1005" s="169">
        <v>1600.416100357198</v>
      </c>
      <c r="BM1005" s="169">
        <v>1599.983404204168</v>
      </c>
      <c r="BN1005" s="169">
        <v>1679.8175586193979</v>
      </c>
      <c r="BO1005" s="169">
        <v>1600.416100357198</v>
      </c>
      <c r="BP1005" s="169">
        <v>1488.7458844421781</v>
      </c>
      <c r="BQ1005" s="174">
        <v>19027.008076799975</v>
      </c>
    </row>
    <row r="1006" spans="11:69" x14ac:dyDescent="0.25">
      <c r="K1006" s="165" t="s">
        <v>315</v>
      </c>
      <c r="N1006" s="57" t="s">
        <v>1986</v>
      </c>
      <c r="V1006" s="57" t="s">
        <v>406</v>
      </c>
      <c r="W1006" s="57" t="s">
        <v>420</v>
      </c>
      <c r="X1006" s="57">
        <v>153</v>
      </c>
      <c r="AB1006" s="166" t="s">
        <v>411</v>
      </c>
      <c r="AC1006" s="209">
        <v>4820115</v>
      </c>
      <c r="AD1006" s="210" t="s">
        <v>1987</v>
      </c>
      <c r="AE1006" s="169">
        <v>0</v>
      </c>
      <c r="AF1006" s="38">
        <v>24885.5</v>
      </c>
      <c r="AG1006" s="38">
        <v>137686.51</v>
      </c>
      <c r="AH1006" s="170">
        <v>-1678.4325756521339</v>
      </c>
      <c r="AI1006" s="171">
        <v>11590.489999999998</v>
      </c>
      <c r="AJ1006" s="172">
        <v>34771.469999999994</v>
      </c>
      <c r="AK1006" s="151">
        <v>128528.44</v>
      </c>
      <c r="AL1006" s="172">
        <v>154234.12800000003</v>
      </c>
      <c r="AM1006" s="211">
        <v>-1400.8787630407269</v>
      </c>
      <c r="AN1006" s="171">
        <v>128250.88618738859</v>
      </c>
      <c r="AO1006" s="170">
        <v>52911.531428571398</v>
      </c>
      <c r="AP1006" s="170">
        <v>32901.524104465199</v>
      </c>
      <c r="AQ1006" s="170">
        <v>32154.978382863515</v>
      </c>
      <c r="AR1006" s="172">
        <v>2616.4916171364785</v>
      </c>
      <c r="AS1006" s="173">
        <v>7.5248231298144105E-2</v>
      </c>
      <c r="AT1006" s="172">
        <v>-33833.410958515648</v>
      </c>
      <c r="AU1006" s="173">
        <v>-20.157742079910538</v>
      </c>
      <c r="AV1006" s="172">
        <v>105531.5316171365</v>
      </c>
      <c r="AW1006" s="173">
        <v>0.76646239066656918</v>
      </c>
      <c r="AX1006" s="172">
        <v>1869.9458955347945</v>
      </c>
      <c r="AY1006" s="173">
        <v>5.3778166282150132E-2</v>
      </c>
      <c r="AZ1006" s="172">
        <v>-34579.956680117335</v>
      </c>
      <c r="BA1006" s="173">
        <v>-20.602529515778571</v>
      </c>
      <c r="BB1006" s="172">
        <v>746.54572160168391</v>
      </c>
      <c r="BC1006" s="173">
        <v>2.269030818242147E-2</v>
      </c>
      <c r="BE1006" s="169">
        <v>2973.01862843756</v>
      </c>
      <c r="BF1006" s="169">
        <v>2475.71687002217</v>
      </c>
      <c r="BG1006" s="169">
        <v>2610.6337996123102</v>
      </c>
      <c r="BH1006" s="169">
        <v>2610.6337996462298</v>
      </c>
      <c r="BI1006" s="169">
        <v>2474.2543873474506</v>
      </c>
      <c r="BJ1006" s="169">
        <v>2704.64725203742</v>
      </c>
      <c r="BK1006" s="169">
        <v>2838.1016989444997</v>
      </c>
      <c r="BL1006" s="169">
        <v>2704.6472520724601</v>
      </c>
      <c r="BM1006" s="169">
        <v>2703.9160107027701</v>
      </c>
      <c r="BN1006" s="169">
        <v>2838.8329403141897</v>
      </c>
      <c r="BO1006" s="169">
        <v>2704.6472520724601</v>
      </c>
      <c r="BP1006" s="169">
        <v>2515.928491654</v>
      </c>
      <c r="BQ1006" s="174">
        <v>32154.978382863519</v>
      </c>
    </row>
    <row r="1007" spans="11:69" x14ac:dyDescent="0.25">
      <c r="K1007" s="165" t="s">
        <v>315</v>
      </c>
      <c r="N1007" s="57" t="s">
        <v>1988</v>
      </c>
      <c r="V1007" s="57" t="s">
        <v>406</v>
      </c>
      <c r="W1007" s="57" t="s">
        <v>420</v>
      </c>
      <c r="X1007" s="57">
        <v>153</v>
      </c>
      <c r="AB1007" s="166" t="s">
        <v>411</v>
      </c>
      <c r="AC1007" s="209">
        <v>4820120</v>
      </c>
      <c r="AD1007" s="210" t="s">
        <v>1989</v>
      </c>
      <c r="AE1007" s="169">
        <v>0</v>
      </c>
      <c r="AF1007" s="38">
        <v>37220.5</v>
      </c>
      <c r="AG1007" s="38">
        <v>985936.6</v>
      </c>
      <c r="AH1007" s="170">
        <v>600543.10566752171</v>
      </c>
      <c r="AI1007" s="171">
        <v>59281.32</v>
      </c>
      <c r="AJ1007" s="172">
        <v>177843.96</v>
      </c>
      <c r="AK1007" s="151">
        <v>440290.9</v>
      </c>
      <c r="AL1007" s="172">
        <v>528349.08000000007</v>
      </c>
      <c r="AM1007" s="211">
        <v>501234.36305117689</v>
      </c>
      <c r="AN1007" s="171">
        <v>539599.64261634485</v>
      </c>
      <c r="AO1007" s="170">
        <v>510053.98285714298</v>
      </c>
      <c r="AP1007" s="170">
        <v>168279.837946844</v>
      </c>
      <c r="AQ1007" s="170">
        <v>164461.5165599148</v>
      </c>
      <c r="AR1007" s="172">
        <v>13382.44344008519</v>
      </c>
      <c r="AS1007" s="173">
        <v>7.5248231315166336E-2</v>
      </c>
      <c r="AT1007" s="172">
        <v>436081.58910760691</v>
      </c>
      <c r="AU1007" s="173">
        <v>0.72614535907941047</v>
      </c>
      <c r="AV1007" s="172">
        <v>821475.08344008517</v>
      </c>
      <c r="AW1007" s="173">
        <v>0.83319260431156039</v>
      </c>
      <c r="AX1007" s="172">
        <v>9564.1220531559957</v>
      </c>
      <c r="AY1007" s="173">
        <v>5.3778166282149792E-2</v>
      </c>
      <c r="AZ1007" s="172">
        <v>432263.26772067772</v>
      </c>
      <c r="BA1007" s="173">
        <v>0.71978724531389648</v>
      </c>
      <c r="BB1007" s="172">
        <v>3818.321386929194</v>
      </c>
      <c r="BC1007" s="173">
        <v>2.269030820041151E-2</v>
      </c>
      <c r="BE1007" s="169">
        <v>15205.954940527301</v>
      </c>
      <c r="BF1007" s="169">
        <v>12662.4296299334</v>
      </c>
      <c r="BG1007" s="169">
        <v>13352.4827404102</v>
      </c>
      <c r="BH1007" s="169">
        <v>13352.4827404441</v>
      </c>
      <c r="BI1007" s="169">
        <v>12654.949540091102</v>
      </c>
      <c r="BJ1007" s="169">
        <v>13833.328809400902</v>
      </c>
      <c r="BK1007" s="169">
        <v>14515.901830094799</v>
      </c>
      <c r="BL1007" s="169">
        <v>13833.3288094359</v>
      </c>
      <c r="BM1007" s="169">
        <v>13829.588764482498</v>
      </c>
      <c r="BN1007" s="169">
        <v>14519.641875048301</v>
      </c>
      <c r="BO1007" s="169">
        <v>13833.3288094359</v>
      </c>
      <c r="BP1007" s="169">
        <v>12868.0980706104</v>
      </c>
      <c r="BQ1007" s="174">
        <v>164461.5165599148</v>
      </c>
    </row>
    <row r="1008" spans="11:69" x14ac:dyDescent="0.25">
      <c r="K1008" s="165" t="s">
        <v>315</v>
      </c>
      <c r="N1008" s="57" t="s">
        <v>1990</v>
      </c>
      <c r="V1008" s="57" t="s">
        <v>406</v>
      </c>
      <c r="W1008" s="57" t="s">
        <v>420</v>
      </c>
      <c r="X1008" s="57">
        <v>153</v>
      </c>
      <c r="AB1008" s="166" t="s">
        <v>411</v>
      </c>
      <c r="AC1008" s="209">
        <v>4820125</v>
      </c>
      <c r="AD1008" s="210" t="s">
        <v>1991</v>
      </c>
      <c r="AE1008" s="169">
        <v>0</v>
      </c>
      <c r="AF1008" s="38">
        <v>21735.460000000003</v>
      </c>
      <c r="AG1008" s="38">
        <v>204934.12000000002</v>
      </c>
      <c r="AH1008" s="170">
        <v>154866.3487704274</v>
      </c>
      <c r="AI1008" s="171">
        <v>55492.2</v>
      </c>
      <c r="AJ1008" s="172">
        <v>166476.59999999998</v>
      </c>
      <c r="AK1008" s="151">
        <v>118956.12</v>
      </c>
      <c r="AL1008" s="172">
        <v>142747.34399999998</v>
      </c>
      <c r="AM1008" s="211">
        <v>129256.89255510821</v>
      </c>
      <c r="AN1008" s="171">
        <v>144565.57621531919</v>
      </c>
      <c r="AO1008" s="170">
        <v>122192.297142857</v>
      </c>
      <c r="AP1008" s="170">
        <v>157523.79372311299</v>
      </c>
      <c r="AQ1008" s="170">
        <v>153949.53029468353</v>
      </c>
      <c r="AR1008" s="172">
        <v>12527.069705316448</v>
      </c>
      <c r="AS1008" s="173">
        <v>7.5248231314890196E-2</v>
      </c>
      <c r="AT1008" s="172">
        <v>916.81847574387211</v>
      </c>
      <c r="AU1008" s="173">
        <v>5.9200625766864063E-3</v>
      </c>
      <c r="AV1008" s="172">
        <v>50984.589705316495</v>
      </c>
      <c r="AW1008" s="173">
        <v>0.24878526672530904</v>
      </c>
      <c r="AX1008" s="172">
        <v>8952.8062768869859</v>
      </c>
      <c r="AY1008" s="173">
        <v>5.3778166282150083E-2</v>
      </c>
      <c r="AZ1008" s="172">
        <v>-2657.4449526855897</v>
      </c>
      <c r="BA1008" s="173">
        <v>-1.7159602287937739E-2</v>
      </c>
      <c r="BB1008" s="172">
        <v>3574.2634284294618</v>
      </c>
      <c r="BC1008" s="173">
        <v>2.2690308200119365E-2</v>
      </c>
      <c r="BE1008" s="169">
        <v>14234.02671787172</v>
      </c>
      <c r="BF1008" s="169">
        <v>11853.077453575021</v>
      </c>
      <c r="BG1008" s="169">
        <v>12499.02402185652</v>
      </c>
      <c r="BH1008" s="169">
        <v>12499.02402189042</v>
      </c>
      <c r="BI1008" s="169">
        <v>11846.07547316532</v>
      </c>
      <c r="BJ1008" s="169">
        <v>12949.135561712719</v>
      </c>
      <c r="BK1008" s="169">
        <v>13588.080149638719</v>
      </c>
      <c r="BL1008" s="169">
        <v>12949.13556174782</v>
      </c>
      <c r="BM1008" s="169">
        <v>12945.63457151062</v>
      </c>
      <c r="BN1008" s="169">
        <v>13591.58113987582</v>
      </c>
      <c r="BO1008" s="169">
        <v>12949.13556174782</v>
      </c>
      <c r="BP1008" s="169">
        <v>12045.600060091019</v>
      </c>
      <c r="BQ1008" s="174">
        <v>153949.53029468353</v>
      </c>
    </row>
    <row r="1009" spans="11:69" x14ac:dyDescent="0.25">
      <c r="K1009" s="165" t="s">
        <v>315</v>
      </c>
      <c r="N1009" s="57" t="s">
        <v>1992</v>
      </c>
      <c r="V1009" s="57" t="s">
        <v>406</v>
      </c>
      <c r="W1009" s="57" t="s">
        <v>420</v>
      </c>
      <c r="X1009" s="57">
        <v>153</v>
      </c>
      <c r="AB1009" s="166" t="s">
        <v>411</v>
      </c>
      <c r="AC1009" s="209">
        <v>4820130</v>
      </c>
      <c r="AD1009" s="210" t="s">
        <v>1993</v>
      </c>
      <c r="AE1009" s="169">
        <v>0</v>
      </c>
      <c r="AF1009" s="38">
        <v>17395.940000000002</v>
      </c>
      <c r="AG1009" s="38">
        <v>424451.66</v>
      </c>
      <c r="AH1009" s="170">
        <v>81976.664572062451</v>
      </c>
      <c r="AI1009" s="171">
        <v>85311.720000000016</v>
      </c>
      <c r="AJ1009" s="172">
        <v>255935.16000000003</v>
      </c>
      <c r="AK1009" s="151">
        <v>153980.07999999999</v>
      </c>
      <c r="AL1009" s="172">
        <v>184776.09599999996</v>
      </c>
      <c r="AM1009" s="211">
        <v>68420.602724482262</v>
      </c>
      <c r="AN1009" s="171">
        <v>167536.14184758018</v>
      </c>
      <c r="AO1009" s="170">
        <v>213558.24</v>
      </c>
      <c r="AP1009" s="170">
        <v>242171.43640807201</v>
      </c>
      <c r="AQ1009" s="170">
        <v>236676.49187831295</v>
      </c>
      <c r="AR1009" s="172">
        <v>19258.668121687078</v>
      </c>
      <c r="AS1009" s="173">
        <v>7.5248231316428257E-2</v>
      </c>
      <c r="AT1009" s="172">
        <v>-154699.82730625052</v>
      </c>
      <c r="AU1009" s="173">
        <v>-1.887120293486203</v>
      </c>
      <c r="AV1009" s="172">
        <v>187775.16812168702</v>
      </c>
      <c r="AW1009" s="173">
        <v>0.44239470784891505</v>
      </c>
      <c r="AX1009" s="172">
        <v>13763.723591928021</v>
      </c>
      <c r="AY1009" s="173">
        <v>5.3778166282147474E-2</v>
      </c>
      <c r="AZ1009" s="172">
        <v>-160194.77183600958</v>
      </c>
      <c r="BA1009" s="173">
        <v>-1.9541508876003204</v>
      </c>
      <c r="BB1009" s="172">
        <v>5494.9445297590573</v>
      </c>
      <c r="BC1009" s="173">
        <v>2.2690308201747531E-2</v>
      </c>
      <c r="BE1009" s="169">
        <v>21882.882672299249</v>
      </c>
      <c r="BF1009" s="169">
        <v>18222.496582544449</v>
      </c>
      <c r="BG1009" s="169">
        <v>19215.551692419351</v>
      </c>
      <c r="BH1009" s="169">
        <v>19215.551692453249</v>
      </c>
      <c r="BI1009" s="169">
        <v>18211.731988708249</v>
      </c>
      <c r="BJ1009" s="169">
        <v>19907.537046304951</v>
      </c>
      <c r="BK1009" s="169">
        <v>20889.82756243995</v>
      </c>
      <c r="BL1009" s="169">
        <v>19907.53704634005</v>
      </c>
      <c r="BM1009" s="169">
        <v>19902.154749389549</v>
      </c>
      <c r="BN1009" s="169">
        <v>20895.20985939035</v>
      </c>
      <c r="BO1009" s="169">
        <v>19907.53704634005</v>
      </c>
      <c r="BP1009" s="169">
        <v>18518.47393968355</v>
      </c>
      <c r="BQ1009" s="174">
        <v>236676.49187831298</v>
      </c>
    </row>
    <row r="1010" spans="11:69" x14ac:dyDescent="0.25">
      <c r="K1010" s="165" t="s">
        <v>315</v>
      </c>
      <c r="N1010" s="57" t="s">
        <v>1994</v>
      </c>
      <c r="V1010" s="57" t="s">
        <v>406</v>
      </c>
      <c r="W1010" s="57" t="s">
        <v>420</v>
      </c>
      <c r="X1010" s="57">
        <v>153</v>
      </c>
      <c r="AB1010" s="166" t="s">
        <v>411</v>
      </c>
      <c r="AC1010" s="209">
        <v>4820131</v>
      </c>
      <c r="AD1010" s="210" t="s">
        <v>1995</v>
      </c>
      <c r="AE1010" s="169">
        <v>0</v>
      </c>
      <c r="AF1010" s="38">
        <v>257184.19000000003</v>
      </c>
      <c r="AG1010" s="38">
        <v>486568.38</v>
      </c>
      <c r="AH1010" s="170">
        <v>178586.86765742835</v>
      </c>
      <c r="AI1010" s="171">
        <v>330819.24</v>
      </c>
      <c r="AJ1010" s="172">
        <v>992457.72</v>
      </c>
      <c r="AK1010" s="151">
        <v>493765.83</v>
      </c>
      <c r="AL1010" s="172">
        <v>592518.99600000004</v>
      </c>
      <c r="AM1010" s="211">
        <v>149054.87052432547</v>
      </c>
      <c r="AN1010" s="171">
        <v>523297.82713310292</v>
      </c>
      <c r="AO1010" s="170">
        <v>708036.73714285705</v>
      </c>
      <c r="AP1010" s="170">
        <v>939085.16370583698</v>
      </c>
      <c r="AQ1010" s="170">
        <v>917777.03191154392</v>
      </c>
      <c r="AR1010" s="172">
        <v>74680.688088456052</v>
      </c>
      <c r="AS1010" s="173">
        <v>7.5248231318565451E-2</v>
      </c>
      <c r="AT1010" s="172">
        <v>-739190.16425411555</v>
      </c>
      <c r="AU1010" s="173">
        <v>-4.1391070572560595</v>
      </c>
      <c r="AV1010" s="172">
        <v>-431208.65191154392</v>
      </c>
      <c r="AW1010" s="173">
        <v>-0.88622415602005189</v>
      </c>
      <c r="AX1010" s="172">
        <v>53372.556294162991</v>
      </c>
      <c r="AY1010" s="173">
        <v>5.3778166282149521E-2</v>
      </c>
      <c r="AZ1010" s="172">
        <v>-760498.29604840861</v>
      </c>
      <c r="BA1010" s="173">
        <v>-4.2584222794434323</v>
      </c>
      <c r="BB1010" s="172">
        <v>21308.131794293062</v>
      </c>
      <c r="BC1010" s="173">
        <v>2.2690308204004073E-2</v>
      </c>
      <c r="BE1010" s="169">
        <v>84856.788899116349</v>
      </c>
      <c r="BF1010" s="169">
        <v>70662.653036901553</v>
      </c>
      <c r="BG1010" s="169">
        <v>74513.492484599061</v>
      </c>
      <c r="BH1010" s="169">
        <v>74513.49248463285</v>
      </c>
      <c r="BI1010" s="169">
        <v>70620.910416219544</v>
      </c>
      <c r="BJ1010" s="169">
        <v>77196.852623702653</v>
      </c>
      <c r="BK1010" s="169">
        <v>81005.949451163149</v>
      </c>
      <c r="BL1010" s="169">
        <v>77196.852623737548</v>
      </c>
      <c r="BM1010" s="169">
        <v>77175.981313364347</v>
      </c>
      <c r="BN1010" s="169">
        <v>81026.820761536466</v>
      </c>
      <c r="BO1010" s="169">
        <v>77196.852623737548</v>
      </c>
      <c r="BP1010" s="169">
        <v>71810.385192832866</v>
      </c>
      <c r="BQ1010" s="174">
        <v>917777.03191154404</v>
      </c>
    </row>
    <row r="1011" spans="11:69" x14ac:dyDescent="0.25">
      <c r="K1011" s="165" t="s">
        <v>315</v>
      </c>
      <c r="N1011" s="57" t="s">
        <v>1996</v>
      </c>
      <c r="V1011" s="57" t="s">
        <v>406</v>
      </c>
      <c r="W1011" s="57" t="s">
        <v>420</v>
      </c>
      <c r="X1011" s="57">
        <v>153</v>
      </c>
      <c r="AB1011" s="166" t="s">
        <v>411</v>
      </c>
      <c r="AC1011" s="209">
        <v>4820135</v>
      </c>
      <c r="AD1011" s="210" t="s">
        <v>1997</v>
      </c>
      <c r="AE1011" s="169">
        <v>0</v>
      </c>
      <c r="AF1011" s="38">
        <v>15</v>
      </c>
      <c r="AG1011" s="38">
        <v>15889.77</v>
      </c>
      <c r="AH1011" s="170">
        <v>84.181188176926625</v>
      </c>
      <c r="AI1011" s="171">
        <v>1007.45</v>
      </c>
      <c r="AJ1011" s="172">
        <v>3022.3500000000004</v>
      </c>
      <c r="AK1011" s="151">
        <v>281023.96999999997</v>
      </c>
      <c r="AL1011" s="172">
        <v>337228.76399999997</v>
      </c>
      <c r="AM1011" s="211">
        <v>70.2605754688594</v>
      </c>
      <c r="AN1011" s="171">
        <v>281037.89061270806</v>
      </c>
      <c r="AO1011" s="170">
        <v>330754.21714285703</v>
      </c>
      <c r="AP1011" s="170">
        <v>2859.8135591371502</v>
      </c>
      <c r="AQ1011" s="170">
        <v>2794.9235088066939</v>
      </c>
      <c r="AR1011" s="172">
        <v>227.42649119330645</v>
      </c>
      <c r="AS1011" s="173">
        <v>7.5248231076250741E-2</v>
      </c>
      <c r="AT1011" s="172">
        <v>-2710.7423206297672</v>
      </c>
      <c r="AU1011" s="173">
        <v>-32.201283675546399</v>
      </c>
      <c r="AV1011" s="172">
        <v>13094.846491193306</v>
      </c>
      <c r="AW1011" s="173">
        <v>0.82410547737275652</v>
      </c>
      <c r="AX1011" s="172">
        <v>162.53644086285021</v>
      </c>
      <c r="AY1011" s="173">
        <v>5.3778166282148064E-2</v>
      </c>
      <c r="AZ1011" s="172">
        <v>-2775.6323709602234</v>
      </c>
      <c r="BA1011" s="173">
        <v>-32.972121575744183</v>
      </c>
      <c r="BB1011" s="172">
        <v>64.890050330456233</v>
      </c>
      <c r="BC1011" s="173">
        <v>2.269030794791901E-2</v>
      </c>
      <c r="BE1011" s="169">
        <v>258.41596146147538</v>
      </c>
      <c r="BF1011" s="169">
        <v>215.19029485761641</v>
      </c>
      <c r="BG1011" s="169">
        <v>226.91732803011541</v>
      </c>
      <c r="BH1011" s="169">
        <v>226.9173280640384</v>
      </c>
      <c r="BI1011" s="169">
        <v>215.0631753409294</v>
      </c>
      <c r="BJ1011" s="169">
        <v>235.0890147653034</v>
      </c>
      <c r="BK1011" s="169">
        <v>246.68892839774938</v>
      </c>
      <c r="BL1011" s="169">
        <v>235.08901480034538</v>
      </c>
      <c r="BM1011" s="169">
        <v>235.0254550096744</v>
      </c>
      <c r="BN1011" s="169">
        <v>246.75248818841939</v>
      </c>
      <c r="BO1011" s="169">
        <v>235.08901480034538</v>
      </c>
      <c r="BP1011" s="169">
        <v>218.6855050906814</v>
      </c>
      <c r="BQ1011" s="174">
        <v>2794.9235088066939</v>
      </c>
    </row>
    <row r="1012" spans="11:69" x14ac:dyDescent="0.25">
      <c r="K1012" s="165" t="s">
        <v>315</v>
      </c>
      <c r="N1012" s="57" t="s">
        <v>1998</v>
      </c>
      <c r="V1012" s="57" t="s">
        <v>406</v>
      </c>
      <c r="W1012" s="57" t="s">
        <v>420</v>
      </c>
      <c r="X1012" s="57">
        <v>153</v>
      </c>
      <c r="AB1012" s="166" t="s">
        <v>411</v>
      </c>
      <c r="AC1012" s="209">
        <v>4820140</v>
      </c>
      <c r="AD1012" s="210" t="s">
        <v>1999</v>
      </c>
      <c r="AE1012" s="169">
        <v>0</v>
      </c>
      <c r="AF1012" s="38">
        <v>31934.81</v>
      </c>
      <c r="AG1012" s="38">
        <v>170039.44999999998</v>
      </c>
      <c r="AH1012" s="170">
        <v>67636.876311767395</v>
      </c>
      <c r="AI1012" s="171">
        <v>24436.81</v>
      </c>
      <c r="AJ1012" s="172">
        <v>73310.430000000008</v>
      </c>
      <c r="AK1012" s="151">
        <v>116005.72</v>
      </c>
      <c r="AL1012" s="172">
        <v>139206.864</v>
      </c>
      <c r="AM1012" s="211">
        <v>56452.111924892735</v>
      </c>
      <c r="AN1012" s="171">
        <v>127190.48438687465</v>
      </c>
      <c r="AO1012" s="170">
        <v>165005.72571428603</v>
      </c>
      <c r="AP1012" s="170">
        <v>69367.929505244203</v>
      </c>
      <c r="AQ1012" s="170">
        <v>67793.94980597854</v>
      </c>
      <c r="AR1012" s="172">
        <v>5516.4801940214675</v>
      </c>
      <c r="AS1012" s="173">
        <v>7.5248231309262087E-2</v>
      </c>
      <c r="AT1012" s="172">
        <v>-157.07349421114486</v>
      </c>
      <c r="AU1012" s="173">
        <v>-2.3223055643067504E-3</v>
      </c>
      <c r="AV1012" s="172">
        <v>102245.50019402144</v>
      </c>
      <c r="AW1012" s="173">
        <v>0.60130458075476867</v>
      </c>
      <c r="AX1012" s="172">
        <v>3942.5004947558045</v>
      </c>
      <c r="AY1012" s="173">
        <v>5.3778166282148446E-2</v>
      </c>
      <c r="AZ1012" s="172">
        <v>-1731.0531934768078</v>
      </c>
      <c r="BA1012" s="173">
        <v>-2.5593334403819015E-2</v>
      </c>
      <c r="BB1012" s="172">
        <v>1573.9796992656629</v>
      </c>
      <c r="BC1012" s="173">
        <v>2.2690308194173076E-2</v>
      </c>
      <c r="BE1012" s="169">
        <v>6268.1639300547922</v>
      </c>
      <c r="BF1012" s="169">
        <v>5219.677750172591</v>
      </c>
      <c r="BG1012" s="169">
        <v>5504.1298634290315</v>
      </c>
      <c r="BH1012" s="169">
        <v>5504.129863462952</v>
      </c>
      <c r="BI1012" s="169">
        <v>5216.5943247021914</v>
      </c>
      <c r="BJ1012" s="169">
        <v>5702.3431290852914</v>
      </c>
      <c r="BK1012" s="169">
        <v>5983.7118168812322</v>
      </c>
      <c r="BL1012" s="169">
        <v>5702.3431291203215</v>
      </c>
      <c r="BM1012" s="169">
        <v>5700.8014163528014</v>
      </c>
      <c r="BN1012" s="169">
        <v>5985.2535296487513</v>
      </c>
      <c r="BO1012" s="169">
        <v>5702.3431291203215</v>
      </c>
      <c r="BP1012" s="169">
        <v>5304.4579239482418</v>
      </c>
      <c r="BQ1012" s="174">
        <v>67793.949805978526</v>
      </c>
    </row>
    <row r="1013" spans="11:69" x14ac:dyDescent="0.25">
      <c r="K1013" s="165" t="s">
        <v>315</v>
      </c>
      <c r="N1013" s="57" t="s">
        <v>2000</v>
      </c>
      <c r="V1013" s="57" t="s">
        <v>406</v>
      </c>
      <c r="W1013" s="57" t="s">
        <v>420</v>
      </c>
      <c r="X1013" s="57">
        <v>153</v>
      </c>
      <c r="AB1013" s="166" t="s">
        <v>411</v>
      </c>
      <c r="AC1013" s="209">
        <v>4820147</v>
      </c>
      <c r="AD1013" s="210" t="s">
        <v>2001</v>
      </c>
      <c r="AE1013" s="169">
        <v>0</v>
      </c>
      <c r="AF1013" s="38">
        <v>0</v>
      </c>
      <c r="AG1013" s="38">
        <v>66689.41</v>
      </c>
      <c r="AH1013" s="170">
        <v>0</v>
      </c>
      <c r="AI1013" s="171">
        <v>122271.43999999999</v>
      </c>
      <c r="AJ1013" s="172">
        <v>366814.31999999995</v>
      </c>
      <c r="AK1013" s="151">
        <v>626389.05999999994</v>
      </c>
      <c r="AL1013" s="172">
        <v>751666.87199999997</v>
      </c>
      <c r="AM1013" s="211">
        <v>0</v>
      </c>
      <c r="AN1013" s="171">
        <v>626389.05999999994</v>
      </c>
      <c r="AO1013" s="170">
        <v>706316.811428571</v>
      </c>
      <c r="AP1013" s="170">
        <v>347087.71850436699</v>
      </c>
      <c r="AQ1013" s="170">
        <v>339212.19119814312</v>
      </c>
      <c r="AR1013" s="172">
        <v>27602.12880185683</v>
      </c>
      <c r="AS1013" s="173">
        <v>7.5248231317296535E-2</v>
      </c>
      <c r="AT1013" s="172">
        <v>-339212.19119814312</v>
      </c>
      <c r="AU1013" s="173">
        <v>0</v>
      </c>
      <c r="AV1013" s="172">
        <v>-272522.78119814314</v>
      </c>
      <c r="AW1013" s="173">
        <v>-4.0864476263644125</v>
      </c>
      <c r="AX1013" s="172">
        <v>19726.60149563296</v>
      </c>
      <c r="AY1013" s="173">
        <v>5.3778166282147773E-2</v>
      </c>
      <c r="AZ1013" s="172">
        <v>-347087.71850436699</v>
      </c>
      <c r="BA1013" s="173">
        <v>0</v>
      </c>
      <c r="BB1013" s="172">
        <v>7875.5273062238703</v>
      </c>
      <c r="BC1013" s="173">
        <v>2.269030820266486E-2</v>
      </c>
      <c r="BE1013" s="169">
        <v>31363.235622178021</v>
      </c>
      <c r="BF1013" s="169">
        <v>26117.055165960719</v>
      </c>
      <c r="BG1013" s="169">
        <v>27540.332979182218</v>
      </c>
      <c r="BH1013" s="169">
        <v>27540.33297921612</v>
      </c>
      <c r="BI1013" s="169">
        <v>26101.62701152002</v>
      </c>
      <c r="BJ1013" s="169">
        <v>28532.108150001819</v>
      </c>
      <c r="BK1013" s="169">
        <v>29939.957808931424</v>
      </c>
      <c r="BL1013" s="169">
        <v>28532.10815003682</v>
      </c>
      <c r="BM1013" s="169">
        <v>28524.394072784118</v>
      </c>
      <c r="BN1013" s="169">
        <v>29947.671886184024</v>
      </c>
      <c r="BO1013" s="169">
        <v>28532.10815003682</v>
      </c>
      <c r="BP1013" s="169">
        <v>26541.259222111021</v>
      </c>
      <c r="BQ1013" s="174">
        <v>339212.19119814318</v>
      </c>
    </row>
    <row r="1014" spans="11:69" x14ac:dyDescent="0.25">
      <c r="K1014" s="165" t="s">
        <v>315</v>
      </c>
      <c r="N1014" s="57" t="s">
        <v>2002</v>
      </c>
      <c r="V1014" s="57" t="s">
        <v>406</v>
      </c>
      <c r="W1014" s="57" t="s">
        <v>420</v>
      </c>
      <c r="X1014" s="57">
        <v>153</v>
      </c>
      <c r="AB1014" s="166" t="s">
        <v>411</v>
      </c>
      <c r="AC1014" s="209">
        <v>4820150</v>
      </c>
      <c r="AD1014" s="210" t="s">
        <v>2003</v>
      </c>
      <c r="AE1014" s="169">
        <v>0</v>
      </c>
      <c r="AF1014" s="38">
        <v>35.24</v>
      </c>
      <c r="AG1014" s="38">
        <v>15179.89</v>
      </c>
      <c r="AH1014" s="170">
        <v>427.52819150682831</v>
      </c>
      <c r="AI1014" s="171">
        <v>371.63</v>
      </c>
      <c r="AJ1014" s="172">
        <v>1114.8899999999999</v>
      </c>
      <c r="AK1014" s="151">
        <v>10837.839999999998</v>
      </c>
      <c r="AL1014" s="172">
        <v>13005.407999999999</v>
      </c>
      <c r="AM1014" s="211">
        <v>356.83004050055661</v>
      </c>
      <c r="AN1014" s="171">
        <v>10908.538151006271</v>
      </c>
      <c r="AO1014" s="170">
        <v>15089.4</v>
      </c>
      <c r="AP1014" s="170">
        <v>1054.9332601936901</v>
      </c>
      <c r="AQ1014" s="170">
        <v>1030.99650012092</v>
      </c>
      <c r="AR1014" s="172">
        <v>83.893499879079855</v>
      </c>
      <c r="AS1014" s="173">
        <v>7.5248230658701634E-2</v>
      </c>
      <c r="AT1014" s="172">
        <v>-603.46830861409171</v>
      </c>
      <c r="AU1014" s="173">
        <v>-1.4115286912125264</v>
      </c>
      <c r="AV1014" s="172">
        <v>14148.893499879079</v>
      </c>
      <c r="AW1014" s="173">
        <v>0.93208142482449341</v>
      </c>
      <c r="AX1014" s="172">
        <v>59.95673980630977</v>
      </c>
      <c r="AY1014" s="173">
        <v>5.3778166282153199E-2</v>
      </c>
      <c r="AZ1014" s="172">
        <v>-627.4050686868618</v>
      </c>
      <c r="BA1014" s="173">
        <v>-1.4675174202561123</v>
      </c>
      <c r="BB1014" s="172">
        <v>23.936760072770085</v>
      </c>
      <c r="BC1014" s="173">
        <v>2.2690307506633353E-2</v>
      </c>
      <c r="BE1014" s="169">
        <v>95.324952855743973</v>
      </c>
      <c r="BF1014" s="169">
        <v>79.379789840199876</v>
      </c>
      <c r="BG1014" s="169">
        <v>83.70567930161306</v>
      </c>
      <c r="BH1014" s="169">
        <v>83.705679335536388</v>
      </c>
      <c r="BI1014" s="169">
        <v>79.332897800981371</v>
      </c>
      <c r="BJ1014" s="169">
        <v>86.720066105882765</v>
      </c>
      <c r="BK1014" s="169">
        <v>90.999063503806369</v>
      </c>
      <c r="BL1014" s="169">
        <v>86.72006614092426</v>
      </c>
      <c r="BM1014" s="169">
        <v>86.696620088987771</v>
      </c>
      <c r="BN1014" s="169">
        <v>91.022509555742886</v>
      </c>
      <c r="BO1014" s="169">
        <v>86.72006614092426</v>
      </c>
      <c r="BP1014" s="169">
        <v>80.669109450576869</v>
      </c>
      <c r="BQ1014" s="174">
        <v>1030.9965001209198</v>
      </c>
    </row>
    <row r="1015" spans="11:69" x14ac:dyDescent="0.25">
      <c r="K1015" s="165" t="s">
        <v>315</v>
      </c>
      <c r="N1015" s="57" t="s">
        <v>2004</v>
      </c>
      <c r="V1015" s="57" t="s">
        <v>406</v>
      </c>
      <c r="W1015" s="57" t="s">
        <v>420</v>
      </c>
      <c r="X1015" s="57">
        <v>153</v>
      </c>
      <c r="AB1015" s="166" t="s">
        <v>411</v>
      </c>
      <c r="AC1015" s="209">
        <v>4820155</v>
      </c>
      <c r="AD1015" s="210" t="s">
        <v>2005</v>
      </c>
      <c r="AE1015" s="169">
        <v>0</v>
      </c>
      <c r="AF1015" s="38">
        <v>90064.56</v>
      </c>
      <c r="AG1015" s="38">
        <v>994990.95</v>
      </c>
      <c r="AH1015" s="170">
        <v>310223.93685968849</v>
      </c>
      <c r="AI1015" s="171">
        <v>150671.74</v>
      </c>
      <c r="AJ1015" s="172">
        <v>452015.22</v>
      </c>
      <c r="AK1015" s="151">
        <v>311304.18999999994</v>
      </c>
      <c r="AL1015" s="172">
        <v>373565.02799999993</v>
      </c>
      <c r="AM1015" s="211">
        <v>258923.79069482198</v>
      </c>
      <c r="AN1015" s="171">
        <v>362604.33616486646</v>
      </c>
      <c r="AO1015" s="170">
        <v>381275.14285714302</v>
      </c>
      <c r="AP1015" s="170">
        <v>427706.67033677798</v>
      </c>
      <c r="AQ1015" s="170">
        <v>418001.87416632805</v>
      </c>
      <c r="AR1015" s="172">
        <v>34013.34583367192</v>
      </c>
      <c r="AS1015" s="173">
        <v>7.5248231317679798E-2</v>
      </c>
      <c r="AT1015" s="172">
        <v>-107777.93730663956</v>
      </c>
      <c r="AU1015" s="173">
        <v>-0.34741979744582557</v>
      </c>
      <c r="AV1015" s="172">
        <v>576989.07583367196</v>
      </c>
      <c r="AW1015" s="173">
        <v>0.57989379283668052</v>
      </c>
      <c r="AX1015" s="172">
        <v>24308.549663221987</v>
      </c>
      <c r="AY1015" s="173">
        <v>5.3778166282148619E-2</v>
      </c>
      <c r="AZ1015" s="172">
        <v>-117482.7334770895</v>
      </c>
      <c r="BA1015" s="173">
        <v>-0.37870299328393181</v>
      </c>
      <c r="BB1015" s="172">
        <v>9704.7961704499321</v>
      </c>
      <c r="BC1015" s="173">
        <v>2.2690308203069023E-2</v>
      </c>
      <c r="BE1015" s="169">
        <v>38648.05455160806</v>
      </c>
      <c r="BF1015" s="169">
        <v>32183.330347065763</v>
      </c>
      <c r="BG1015" s="169">
        <v>33937.196537089061</v>
      </c>
      <c r="BH1015" s="169">
        <v>33937.19653712296</v>
      </c>
      <c r="BI1015" s="169">
        <v>32164.318655730458</v>
      </c>
      <c r="BJ1015" s="169">
        <v>35159.333862650958</v>
      </c>
      <c r="BK1015" s="169">
        <v>36894.188361528162</v>
      </c>
      <c r="BL1015" s="169">
        <v>35159.333862685962</v>
      </c>
      <c r="BM1015" s="169">
        <v>35149.828016986059</v>
      </c>
      <c r="BN1015" s="169">
        <v>36903.69420722816</v>
      </c>
      <c r="BO1015" s="169">
        <v>35159.333862685962</v>
      </c>
      <c r="BP1015" s="169">
        <v>32706.065363946458</v>
      </c>
      <c r="BQ1015" s="174">
        <v>418001.87416632799</v>
      </c>
    </row>
    <row r="1016" spans="11:69" x14ac:dyDescent="0.25">
      <c r="K1016" s="165" t="s">
        <v>315</v>
      </c>
      <c r="N1016" s="57" t="s">
        <v>2006</v>
      </c>
      <c r="V1016" s="57" t="s">
        <v>406</v>
      </c>
      <c r="W1016" s="57" t="s">
        <v>420</v>
      </c>
      <c r="X1016" s="57">
        <v>153</v>
      </c>
      <c r="AB1016" s="166" t="s">
        <v>411</v>
      </c>
      <c r="AC1016" s="209">
        <v>4820160</v>
      </c>
      <c r="AD1016" s="210" t="s">
        <v>2007</v>
      </c>
      <c r="AE1016" s="169">
        <v>0</v>
      </c>
      <c r="AF1016" s="38">
        <v>51993.78</v>
      </c>
      <c r="AG1016" s="38">
        <v>28103.22</v>
      </c>
      <c r="AH1016" s="170">
        <v>44935.132185831542</v>
      </c>
      <c r="AI1016" s="171">
        <v>5893.5300000000007</v>
      </c>
      <c r="AJ1016" s="172">
        <v>17680.590000000004</v>
      </c>
      <c r="AK1016" s="151">
        <v>14462.090000000004</v>
      </c>
      <c r="AL1016" s="172">
        <v>17354.508000000002</v>
      </c>
      <c r="AM1016" s="211">
        <v>37504.439143822783</v>
      </c>
      <c r="AN1016" s="171">
        <v>21892.783042008763</v>
      </c>
      <c r="AO1016" s="170">
        <v>18499.988571428599</v>
      </c>
      <c r="AP1016" s="170">
        <v>16729.760291013499</v>
      </c>
      <c r="AQ1016" s="170">
        <v>16350.15687455449</v>
      </c>
      <c r="AR1016" s="172">
        <v>1330.4331254455137</v>
      </c>
      <c r="AS1016" s="173">
        <v>7.524823127766174E-2</v>
      </c>
      <c r="AT1016" s="172">
        <v>28584.975311277052</v>
      </c>
      <c r="AU1016" s="173">
        <v>0.63613867192072393</v>
      </c>
      <c r="AV1016" s="172">
        <v>11753.063125445511</v>
      </c>
      <c r="AW1016" s="173">
        <v>0.41821055115554412</v>
      </c>
      <c r="AX1016" s="172">
        <v>950.82970898650456</v>
      </c>
      <c r="AY1016" s="173">
        <v>5.3778166282149202E-2</v>
      </c>
      <c r="AZ1016" s="172">
        <v>28205.371894818043</v>
      </c>
      <c r="BA1016" s="173">
        <v>0.62769086286812914</v>
      </c>
      <c r="BB1016" s="172">
        <v>379.60341645900917</v>
      </c>
      <c r="BC1016" s="173">
        <v>2.2690308160775958E-2</v>
      </c>
      <c r="BE1016" s="169">
        <v>1511.7199080646851</v>
      </c>
      <c r="BF1016" s="169">
        <v>1258.8520109978749</v>
      </c>
      <c r="BG1016" s="169">
        <v>1327.4545439406049</v>
      </c>
      <c r="BH1016" s="169">
        <v>1327.4545439745252</v>
      </c>
      <c r="BI1016" s="169">
        <v>1258.108368136355</v>
      </c>
      <c r="BJ1016" s="169">
        <v>1375.258485160535</v>
      </c>
      <c r="BK1016" s="169">
        <v>1443.1173752253248</v>
      </c>
      <c r="BL1016" s="169">
        <v>1375.2584851955751</v>
      </c>
      <c r="BM1016" s="169">
        <v>1374.8866637324952</v>
      </c>
      <c r="BN1016" s="169">
        <v>1443.4891966884049</v>
      </c>
      <c r="BO1016" s="169">
        <v>1375.2584851955751</v>
      </c>
      <c r="BP1016" s="169">
        <v>1279.298808242535</v>
      </c>
      <c r="BQ1016" s="174">
        <v>16350.156874554488</v>
      </c>
    </row>
    <row r="1017" spans="11:69" x14ac:dyDescent="0.25">
      <c r="K1017" s="165" t="s">
        <v>315</v>
      </c>
      <c r="N1017" s="57" t="s">
        <v>2008</v>
      </c>
      <c r="V1017" s="57" t="s">
        <v>406</v>
      </c>
      <c r="W1017" s="57" t="s">
        <v>420</v>
      </c>
      <c r="X1017" s="57">
        <v>153</v>
      </c>
      <c r="AB1017" s="166" t="s">
        <v>411</v>
      </c>
      <c r="AC1017" s="209">
        <v>4820165</v>
      </c>
      <c r="AD1017" s="210" t="s">
        <v>2009</v>
      </c>
      <c r="AE1017" s="169">
        <v>0</v>
      </c>
      <c r="AF1017" s="38">
        <v>34.08</v>
      </c>
      <c r="AG1017" s="38">
        <v>451.11</v>
      </c>
      <c r="AH1017" s="170">
        <v>135.7281353101385</v>
      </c>
      <c r="AI1017" s="171">
        <v>2701.1200000000003</v>
      </c>
      <c r="AJ1017" s="172">
        <v>8103.3600000000006</v>
      </c>
      <c r="AK1017" s="151">
        <v>5111.0000000000009</v>
      </c>
      <c r="AL1017" s="172">
        <v>6133.2000000000007</v>
      </c>
      <c r="AM1017" s="211">
        <v>113.28346753059201</v>
      </c>
      <c r="AN1017" s="171">
        <v>5133.4446677795477</v>
      </c>
      <c r="AO1017" s="170">
        <v>7070.16</v>
      </c>
      <c r="AP1017" s="170">
        <v>7667.5761584758911</v>
      </c>
      <c r="AQ1017" s="170">
        <v>7493.5964929929269</v>
      </c>
      <c r="AR1017" s="172">
        <v>609.76350700707371</v>
      </c>
      <c r="AS1017" s="173">
        <v>7.5248231228413107E-2</v>
      </c>
      <c r="AT1017" s="172">
        <v>-7357.868357682788</v>
      </c>
      <c r="AU1017" s="173">
        <v>-54.21033996282403</v>
      </c>
      <c r="AV1017" s="172">
        <v>-7042.4864929929272</v>
      </c>
      <c r="AW1017" s="173">
        <v>-15.611461712205287</v>
      </c>
      <c r="AX1017" s="172">
        <v>435.78384152410945</v>
      </c>
      <c r="AY1017" s="173">
        <v>5.3778166282148321E-2</v>
      </c>
      <c r="AZ1017" s="172">
        <v>-7531.8480231657522</v>
      </c>
      <c r="BA1017" s="173">
        <v>-55.492164582939978</v>
      </c>
      <c r="BB1017" s="172">
        <v>173.97966548296426</v>
      </c>
      <c r="BC1017" s="173">
        <v>2.2690308108729209E-2</v>
      </c>
      <c r="BE1017" s="169">
        <v>692.85078349551156</v>
      </c>
      <c r="BF1017" s="169">
        <v>576.95648345374468</v>
      </c>
      <c r="BG1017" s="169">
        <v>608.39836527707973</v>
      </c>
      <c r="BH1017" s="169">
        <v>608.39836531100252</v>
      </c>
      <c r="BI1017" s="169">
        <v>576.61565742929963</v>
      </c>
      <c r="BJ1017" s="169">
        <v>630.30784600115055</v>
      </c>
      <c r="BK1017" s="169">
        <v>661.40890177907852</v>
      </c>
      <c r="BL1017" s="169">
        <v>630.30784603619156</v>
      </c>
      <c r="BM1017" s="169">
        <v>630.13743299164264</v>
      </c>
      <c r="BN1017" s="169">
        <v>661.57931482362767</v>
      </c>
      <c r="BO1017" s="169">
        <v>630.30784603619156</v>
      </c>
      <c r="BP1017" s="169">
        <v>586.32765035840669</v>
      </c>
      <c r="BQ1017" s="174">
        <v>7493.5964929929269</v>
      </c>
    </row>
    <row r="1018" spans="11:69" x14ac:dyDescent="0.25">
      <c r="K1018" s="165" t="s">
        <v>315</v>
      </c>
      <c r="N1018" s="57" t="s">
        <v>2010</v>
      </c>
      <c r="V1018" s="57" t="s">
        <v>406</v>
      </c>
      <c r="W1018" s="57" t="s">
        <v>420</v>
      </c>
      <c r="X1018" s="57">
        <v>153</v>
      </c>
      <c r="AB1018" s="166" t="s">
        <v>411</v>
      </c>
      <c r="AC1018" s="209">
        <v>4820170</v>
      </c>
      <c r="AD1018" s="210" t="s">
        <v>2011</v>
      </c>
      <c r="AE1018" s="169">
        <v>0</v>
      </c>
      <c r="AF1018" s="38">
        <v>23586.74</v>
      </c>
      <c r="AG1018" s="38">
        <v>145993.29999999999</v>
      </c>
      <c r="AH1018" s="170">
        <v>-1600.550947036676</v>
      </c>
      <c r="AI1018" s="171">
        <v>38070.870000000003</v>
      </c>
      <c r="AJ1018" s="172">
        <v>114212.61000000002</v>
      </c>
      <c r="AK1018" s="151">
        <v>120037.94</v>
      </c>
      <c r="AL1018" s="172">
        <v>144045.52799999999</v>
      </c>
      <c r="AM1018" s="211">
        <v>-1335.8760211158619</v>
      </c>
      <c r="AN1018" s="171">
        <v>119773.26507407919</v>
      </c>
      <c r="AO1018" s="170">
        <v>103758.188571429</v>
      </c>
      <c r="AP1018" s="170">
        <v>108070.46526790199</v>
      </c>
      <c r="AQ1018" s="170">
        <v>105618.31310387311</v>
      </c>
      <c r="AR1018" s="172">
        <v>8594.2968961269071</v>
      </c>
      <c r="AS1018" s="173">
        <v>7.5248231312872602E-2</v>
      </c>
      <c r="AT1018" s="172">
        <v>-107218.86405090979</v>
      </c>
      <c r="AU1018" s="173">
        <v>-66.988723007798711</v>
      </c>
      <c r="AV1018" s="172">
        <v>40374.98689612688</v>
      </c>
      <c r="AW1018" s="173">
        <v>0.27655369730067669</v>
      </c>
      <c r="AX1018" s="172">
        <v>6142.1447320980224</v>
      </c>
      <c r="AY1018" s="173">
        <v>5.3778166282147141E-2</v>
      </c>
      <c r="AZ1018" s="172">
        <v>-109671.01621493867</v>
      </c>
      <c r="BA1018" s="173">
        <v>-68.520790555269713</v>
      </c>
      <c r="BB1018" s="172">
        <v>2452.1521640288847</v>
      </c>
      <c r="BC1018" s="173">
        <v>2.2690308197990134E-2</v>
      </c>
      <c r="BE1018" s="169">
        <v>9765.3684797597089</v>
      </c>
      <c r="BF1018" s="169">
        <v>8131.8990927533168</v>
      </c>
      <c r="BG1018" s="169">
        <v>8575.0559297140662</v>
      </c>
      <c r="BH1018" s="169">
        <v>8575.0559297479867</v>
      </c>
      <c r="BI1018" s="169">
        <v>8127.0953278134966</v>
      </c>
      <c r="BJ1018" s="169">
        <v>8883.8585708165465</v>
      </c>
      <c r="BK1018" s="169">
        <v>9322.2116428667086</v>
      </c>
      <c r="BL1018" s="169">
        <v>8883.8585708515766</v>
      </c>
      <c r="BM1018" s="169">
        <v>8881.4566883493462</v>
      </c>
      <c r="BN1018" s="169">
        <v>9324.6135253690081</v>
      </c>
      <c r="BO1018" s="169">
        <v>8883.8585708515766</v>
      </c>
      <c r="BP1018" s="169">
        <v>8263.9807749797874</v>
      </c>
      <c r="BQ1018" s="174">
        <v>105618.31310387311</v>
      </c>
    </row>
    <row r="1019" spans="11:69" x14ac:dyDescent="0.25">
      <c r="K1019" s="165" t="s">
        <v>315</v>
      </c>
      <c r="N1019" s="57" t="s">
        <v>2012</v>
      </c>
      <c r="V1019" s="57" t="s">
        <v>406</v>
      </c>
      <c r="W1019" s="57" t="s">
        <v>420</v>
      </c>
      <c r="X1019" s="57">
        <v>153</v>
      </c>
      <c r="AB1019" s="166" t="s">
        <v>411</v>
      </c>
      <c r="AC1019" s="209">
        <v>4830090</v>
      </c>
      <c r="AD1019" s="210" t="s">
        <v>2013</v>
      </c>
      <c r="AE1019" s="169">
        <v>1311.29</v>
      </c>
      <c r="AF1019" s="38">
        <v>20512.27</v>
      </c>
      <c r="AG1019" s="38">
        <v>92141.51</v>
      </c>
      <c r="AH1019" s="170">
        <v>3650.2975882695159</v>
      </c>
      <c r="AI1019" s="171">
        <v>215.62000000000003</v>
      </c>
      <c r="AJ1019" s="172">
        <v>646.86000000000013</v>
      </c>
      <c r="AK1019" s="151">
        <v>2677.84</v>
      </c>
      <c r="AL1019" s="172">
        <v>3213.4079999999999</v>
      </c>
      <c r="AM1019" s="211">
        <v>3046.4378475115213</v>
      </c>
      <c r="AN1019" s="171">
        <v>3281.6997407579947</v>
      </c>
      <c r="AO1019" s="170">
        <v>4006.7485714285676</v>
      </c>
      <c r="AP1019" s="170">
        <v>0</v>
      </c>
      <c r="AQ1019" s="170">
        <v>0</v>
      </c>
      <c r="AR1019" s="172">
        <v>646.86000000000013</v>
      </c>
      <c r="AS1019" s="173">
        <v>1</v>
      </c>
      <c r="AT1019" s="172">
        <v>3650.2975882695159</v>
      </c>
      <c r="AU1019" s="173">
        <v>1</v>
      </c>
      <c r="AV1019" s="172">
        <v>92141.51</v>
      </c>
      <c r="AW1019" s="173">
        <v>1</v>
      </c>
      <c r="AX1019" s="172">
        <v>646.86000000000013</v>
      </c>
      <c r="AY1019" s="173">
        <v>1</v>
      </c>
      <c r="AZ1019" s="172">
        <v>3650.2975882695159</v>
      </c>
      <c r="BA1019" s="173">
        <v>1</v>
      </c>
      <c r="BB1019" s="172">
        <v>0</v>
      </c>
      <c r="BC1019" s="173">
        <v>0</v>
      </c>
      <c r="BE1019" s="169">
        <v>0</v>
      </c>
      <c r="BF1019" s="169">
        <v>0</v>
      </c>
      <c r="BG1019" s="169">
        <v>0</v>
      </c>
      <c r="BH1019" s="169">
        <v>0</v>
      </c>
      <c r="BI1019" s="169">
        <v>0</v>
      </c>
      <c r="BJ1019" s="169">
        <v>0</v>
      </c>
      <c r="BK1019" s="169">
        <v>0</v>
      </c>
      <c r="BL1019" s="169">
        <v>0</v>
      </c>
      <c r="BM1019" s="169">
        <v>0</v>
      </c>
      <c r="BN1019" s="169">
        <v>0</v>
      </c>
      <c r="BO1019" s="169">
        <v>0</v>
      </c>
      <c r="BP1019" s="169">
        <v>0</v>
      </c>
      <c r="BQ1019" s="174">
        <v>0</v>
      </c>
    </row>
    <row r="1020" spans="11:69" x14ac:dyDescent="0.25">
      <c r="K1020" s="165" t="s">
        <v>315</v>
      </c>
      <c r="N1020" s="57" t="s">
        <v>2014</v>
      </c>
      <c r="V1020" s="57" t="s">
        <v>406</v>
      </c>
      <c r="W1020" s="57" t="s">
        <v>420</v>
      </c>
      <c r="X1020" s="57">
        <v>153</v>
      </c>
      <c r="AB1020" s="166" t="s">
        <v>411</v>
      </c>
      <c r="AC1020" s="209">
        <v>4830105</v>
      </c>
      <c r="AD1020" s="210" t="s">
        <v>2015</v>
      </c>
      <c r="AE1020" s="169">
        <v>47.22</v>
      </c>
      <c r="AF1020" s="38">
        <v>5179.83</v>
      </c>
      <c r="AG1020" s="38">
        <v>14947.09</v>
      </c>
      <c r="AH1020" s="170">
        <v>0</v>
      </c>
      <c r="AI1020" s="171">
        <v>372.33</v>
      </c>
      <c r="AJ1020" s="172">
        <v>1116.99</v>
      </c>
      <c r="AK1020" s="151">
        <v>793.7</v>
      </c>
      <c r="AL1020" s="172">
        <v>952.44</v>
      </c>
      <c r="AM1020" s="211">
        <v>0</v>
      </c>
      <c r="AN1020" s="171">
        <v>793.7</v>
      </c>
      <c r="AO1020" s="170">
        <v>1360.6285714285711</v>
      </c>
      <c r="AP1020" s="170">
        <v>443.26643582924913</v>
      </c>
      <c r="AQ1020" s="170">
        <v>473.7234546106335</v>
      </c>
      <c r="AR1020" s="172">
        <v>643.26654538936646</v>
      </c>
      <c r="AS1020" s="173">
        <v>0.5758928418243372</v>
      </c>
      <c r="AT1020" s="172">
        <v>-473.7234546106335</v>
      </c>
      <c r="AU1020" s="173">
        <v>0</v>
      </c>
      <c r="AV1020" s="172">
        <v>14473.366545389366</v>
      </c>
      <c r="AW1020" s="173">
        <v>0.96830664332584915</v>
      </c>
      <c r="AX1020" s="172">
        <v>673.72356417075093</v>
      </c>
      <c r="AY1020" s="173">
        <v>0.60315988878212956</v>
      </c>
      <c r="AZ1020" s="172">
        <v>-443.26643582924913</v>
      </c>
      <c r="BA1020" s="173">
        <v>0</v>
      </c>
      <c r="BB1020" s="172">
        <v>-30.457018781384363</v>
      </c>
      <c r="BC1020" s="173">
        <v>-6.8710410533128485E-2</v>
      </c>
      <c r="BE1020" s="169">
        <v>41.770213757720541</v>
      </c>
      <c r="BF1020" s="169">
        <v>39.344446969087286</v>
      </c>
      <c r="BG1020" s="169">
        <v>39.698387446257406</v>
      </c>
      <c r="BH1020" s="169">
        <v>36.676730314714433</v>
      </c>
      <c r="BI1020" s="169">
        <v>36.364284599447821</v>
      </c>
      <c r="BJ1020" s="169">
        <v>43.419694870775949</v>
      </c>
      <c r="BK1020" s="169">
        <v>38.768322438419794</v>
      </c>
      <c r="BL1020" s="169">
        <v>39.7546216647536</v>
      </c>
      <c r="BM1020" s="169">
        <v>40.663629980676326</v>
      </c>
      <c r="BN1020" s="169">
        <v>35.631319618035889</v>
      </c>
      <c r="BO1020" s="169">
        <v>41.350426929166922</v>
      </c>
      <c r="BP1020" s="169">
        <v>40.281376021577557</v>
      </c>
      <c r="BQ1020" s="174">
        <v>473.7234546106335</v>
      </c>
    </row>
    <row r="1021" spans="11:69" x14ac:dyDescent="0.25">
      <c r="K1021" s="165" t="s">
        <v>315</v>
      </c>
      <c r="N1021" s="57" t="s">
        <v>2016</v>
      </c>
      <c r="V1021" s="57" t="s">
        <v>406</v>
      </c>
      <c r="W1021" s="57" t="s">
        <v>420</v>
      </c>
      <c r="X1021" s="57">
        <v>153</v>
      </c>
      <c r="AB1021" s="166" t="s">
        <v>411</v>
      </c>
      <c r="AC1021" s="209">
        <v>4830107</v>
      </c>
      <c r="AD1021" s="210" t="s">
        <v>2017</v>
      </c>
      <c r="AE1021" s="169">
        <v>0</v>
      </c>
      <c r="AF1021" s="38">
        <v>593.87</v>
      </c>
      <c r="AG1021" s="38">
        <v>0</v>
      </c>
      <c r="AH1021" s="170">
        <v>0</v>
      </c>
      <c r="AI1021" s="171">
        <v>0</v>
      </c>
      <c r="AJ1021" s="172">
        <v>0</v>
      </c>
      <c r="AK1021" s="151">
        <v>0</v>
      </c>
      <c r="AL1021" s="172">
        <v>0</v>
      </c>
      <c r="AM1021" s="211">
        <v>0</v>
      </c>
      <c r="AN1021" s="171">
        <v>0</v>
      </c>
      <c r="AO1021" s="170">
        <v>0</v>
      </c>
      <c r="AP1021" s="170">
        <v>0</v>
      </c>
      <c r="AQ1021" s="170">
        <v>0</v>
      </c>
      <c r="AR1021" s="172">
        <v>0</v>
      </c>
      <c r="AS1021" s="173">
        <v>0</v>
      </c>
      <c r="AT1021" s="172">
        <v>0</v>
      </c>
      <c r="AU1021" s="173">
        <v>0</v>
      </c>
      <c r="AV1021" s="172">
        <v>0</v>
      </c>
      <c r="AW1021" s="173">
        <v>0</v>
      </c>
      <c r="AX1021" s="172">
        <v>0</v>
      </c>
      <c r="AY1021" s="173">
        <v>0</v>
      </c>
      <c r="AZ1021" s="172">
        <v>0</v>
      </c>
      <c r="BA1021" s="173">
        <v>0</v>
      </c>
      <c r="BB1021" s="172">
        <v>0</v>
      </c>
      <c r="BC1021" s="173">
        <v>0</v>
      </c>
      <c r="BE1021" s="169">
        <v>0</v>
      </c>
      <c r="BF1021" s="169">
        <v>0</v>
      </c>
      <c r="BG1021" s="169">
        <v>0</v>
      </c>
      <c r="BH1021" s="169">
        <v>0</v>
      </c>
      <c r="BI1021" s="169">
        <v>0</v>
      </c>
      <c r="BJ1021" s="169">
        <v>0</v>
      </c>
      <c r="BK1021" s="169">
        <v>0</v>
      </c>
      <c r="BL1021" s="169">
        <v>0</v>
      </c>
      <c r="BM1021" s="169">
        <v>0</v>
      </c>
      <c r="BN1021" s="169">
        <v>0</v>
      </c>
      <c r="BO1021" s="169">
        <v>0</v>
      </c>
      <c r="BP1021" s="169">
        <v>0</v>
      </c>
      <c r="BQ1021" s="174">
        <v>0</v>
      </c>
    </row>
    <row r="1022" spans="11:69" x14ac:dyDescent="0.25">
      <c r="K1022" s="165" t="s">
        <v>315</v>
      </c>
      <c r="N1022" s="57" t="s">
        <v>2018</v>
      </c>
      <c r="V1022" s="57" t="s">
        <v>406</v>
      </c>
      <c r="W1022" s="57" t="s">
        <v>420</v>
      </c>
      <c r="X1022" s="57">
        <v>153</v>
      </c>
      <c r="AB1022" s="166" t="s">
        <v>411</v>
      </c>
      <c r="AC1022" s="209">
        <v>4830110</v>
      </c>
      <c r="AD1022" s="210" t="s">
        <v>2019</v>
      </c>
      <c r="AE1022" s="169">
        <v>1705.2</v>
      </c>
      <c r="AF1022" s="38">
        <v>10024.11</v>
      </c>
      <c r="AG1022" s="38">
        <v>29685.99</v>
      </c>
      <c r="AH1022" s="170">
        <v>6553.5751928736381</v>
      </c>
      <c r="AI1022" s="171">
        <v>2537.61</v>
      </c>
      <c r="AJ1022" s="172">
        <v>7612.83</v>
      </c>
      <c r="AK1022" s="151">
        <v>5837.06</v>
      </c>
      <c r="AL1022" s="172">
        <v>7004.4719999999998</v>
      </c>
      <c r="AM1022" s="211">
        <v>5462.9972586880076</v>
      </c>
      <c r="AN1022" s="171">
        <v>6927.6379341856309</v>
      </c>
      <c r="AO1022" s="170">
        <v>6855.2400000000043</v>
      </c>
      <c r="AP1022" s="170">
        <v>4642.2543091722537</v>
      </c>
      <c r="AQ1022" s="170">
        <v>4950.2416181194121</v>
      </c>
      <c r="AR1022" s="172">
        <v>2662.5883818805878</v>
      </c>
      <c r="AS1022" s="173">
        <v>0.34975014309797903</v>
      </c>
      <c r="AT1022" s="172">
        <v>1603.333574754226</v>
      </c>
      <c r="AU1022" s="173">
        <v>0.24465021420639102</v>
      </c>
      <c r="AV1022" s="172">
        <v>24735.748381880589</v>
      </c>
      <c r="AW1022" s="173">
        <v>0.83324653757144662</v>
      </c>
      <c r="AX1022" s="172">
        <v>2970.5756908277463</v>
      </c>
      <c r="AY1022" s="173">
        <v>0.39020649230676979</v>
      </c>
      <c r="AZ1022" s="172">
        <v>1911.3208837013844</v>
      </c>
      <c r="BA1022" s="173">
        <v>0.29164552590771464</v>
      </c>
      <c r="BB1022" s="172">
        <v>-307.98730894715845</v>
      </c>
      <c r="BC1022" s="173">
        <v>-6.6344342303400167E-2</v>
      </c>
      <c r="BE1022" s="169">
        <v>437.37006337261857</v>
      </c>
      <c r="BF1022" s="169">
        <v>412.04807249193999</v>
      </c>
      <c r="BG1022" s="169">
        <v>415.74277124748465</v>
      </c>
      <c r="BH1022" s="169">
        <v>384.20042567837453</v>
      </c>
      <c r="BI1022" s="169">
        <v>380.21602562283721</v>
      </c>
      <c r="BJ1022" s="169">
        <v>453.73008007128271</v>
      </c>
      <c r="BK1022" s="169">
        <v>404.49985226137812</v>
      </c>
      <c r="BL1022" s="169">
        <v>414.75776005312855</v>
      </c>
      <c r="BM1022" s="169">
        <v>424.21181135693934</v>
      </c>
      <c r="BN1022" s="169">
        <v>371.87376393565671</v>
      </c>
      <c r="BO1022" s="169">
        <v>431.3547752579247</v>
      </c>
      <c r="BP1022" s="169">
        <v>420.23621676984658</v>
      </c>
      <c r="BQ1022" s="174">
        <v>4950.2416181194112</v>
      </c>
    </row>
    <row r="1023" spans="11:69" x14ac:dyDescent="0.25">
      <c r="K1023" s="165" t="s">
        <v>315</v>
      </c>
      <c r="N1023" s="57" t="s">
        <v>2020</v>
      </c>
      <c r="V1023" s="57" t="s">
        <v>406</v>
      </c>
      <c r="W1023" s="57" t="s">
        <v>420</v>
      </c>
      <c r="X1023" s="57">
        <v>153</v>
      </c>
      <c r="AB1023" s="166" t="s">
        <v>411</v>
      </c>
      <c r="AC1023" s="209">
        <v>4830113</v>
      </c>
      <c r="AD1023" s="210" t="s">
        <v>2021</v>
      </c>
      <c r="AE1023" s="169">
        <v>69</v>
      </c>
      <c r="AF1023" s="38">
        <v>2256.41</v>
      </c>
      <c r="AG1023" s="38">
        <v>1951.07</v>
      </c>
      <c r="AH1023" s="170">
        <v>0</v>
      </c>
      <c r="AI1023" s="171">
        <v>3015.32</v>
      </c>
      <c r="AJ1023" s="172">
        <v>9045.9600000000009</v>
      </c>
      <c r="AK1023" s="151">
        <v>3366.56</v>
      </c>
      <c r="AL1023" s="172">
        <v>4039.8720000000003</v>
      </c>
      <c r="AM1023" s="211">
        <v>0</v>
      </c>
      <c r="AN1023" s="171">
        <v>3366.56</v>
      </c>
      <c r="AO1023" s="170">
        <v>5169.12</v>
      </c>
      <c r="AP1023" s="170">
        <v>5045.7856024408638</v>
      </c>
      <c r="AQ1023" s="170">
        <v>5376.4429625044804</v>
      </c>
      <c r="AR1023" s="172">
        <v>3669.5170374955205</v>
      </c>
      <c r="AS1023" s="173">
        <v>0.40565258275467947</v>
      </c>
      <c r="AT1023" s="172">
        <v>-5376.4429625044804</v>
      </c>
      <c r="AU1023" s="173">
        <v>0</v>
      </c>
      <c r="AV1023" s="172">
        <v>-3425.3729625044807</v>
      </c>
      <c r="AW1023" s="173">
        <v>-1.7556381690582505</v>
      </c>
      <c r="AX1023" s="172">
        <v>4000.1743975591371</v>
      </c>
      <c r="AY1023" s="173">
        <v>0.44220562522486689</v>
      </c>
      <c r="AZ1023" s="172">
        <v>-5045.7856024408638</v>
      </c>
      <c r="BA1023" s="173">
        <v>0</v>
      </c>
      <c r="BB1023" s="172">
        <v>-330.65736006361658</v>
      </c>
      <c r="BC1023" s="173">
        <v>-6.5531393149891939E-2</v>
      </c>
      <c r="BE1023" s="169">
        <v>475.53544799863977</v>
      </c>
      <c r="BF1023" s="169">
        <v>447.86503636690173</v>
      </c>
      <c r="BG1023" s="169">
        <v>451.9023901398707</v>
      </c>
      <c r="BH1023" s="169">
        <v>417.43473355066783</v>
      </c>
      <c r="BI1023" s="169">
        <v>412.80857759741423</v>
      </c>
      <c r="BJ1023" s="169">
        <v>493.08777069042196</v>
      </c>
      <c r="BK1023" s="169">
        <v>439.03791841163883</v>
      </c>
      <c r="BL1023" s="169">
        <v>450.23246516602433</v>
      </c>
      <c r="BM1023" s="169">
        <v>460.54975612704879</v>
      </c>
      <c r="BN1023" s="169">
        <v>403.43277566813924</v>
      </c>
      <c r="BO1023" s="169">
        <v>468.34493668216635</v>
      </c>
      <c r="BP1023" s="169">
        <v>456.21115410554734</v>
      </c>
      <c r="BQ1023" s="174">
        <v>5376.4429625044804</v>
      </c>
    </row>
    <row r="1024" spans="11:69" x14ac:dyDescent="0.25">
      <c r="K1024" s="165" t="s">
        <v>315</v>
      </c>
      <c r="N1024" s="57" t="s">
        <v>2022</v>
      </c>
      <c r="V1024" s="57" t="s">
        <v>406</v>
      </c>
      <c r="W1024" s="57" t="s">
        <v>420</v>
      </c>
      <c r="X1024" s="57">
        <v>153</v>
      </c>
      <c r="AB1024" s="166" t="s">
        <v>411</v>
      </c>
      <c r="AC1024" s="209">
        <v>4830114</v>
      </c>
      <c r="AD1024" s="210" t="s">
        <v>2023</v>
      </c>
      <c r="AE1024" s="169">
        <v>46702.6</v>
      </c>
      <c r="AF1024" s="38">
        <v>24519.46</v>
      </c>
      <c r="AG1024" s="38">
        <v>34056.980000000003</v>
      </c>
      <c r="AH1024" s="170">
        <v>43439.475097476061</v>
      </c>
      <c r="AI1024" s="171">
        <v>1099.96</v>
      </c>
      <c r="AJ1024" s="172">
        <v>3299.88</v>
      </c>
      <c r="AK1024" s="151">
        <v>9486.14</v>
      </c>
      <c r="AL1024" s="172">
        <v>11383.367999999999</v>
      </c>
      <c r="AM1024" s="211">
        <v>36471.071739939012</v>
      </c>
      <c r="AN1024" s="171">
        <v>16454.543357537048</v>
      </c>
      <c r="AO1024" s="170">
        <v>6333.0514285714353</v>
      </c>
      <c r="AP1024" s="170">
        <v>2364.6247906671988</v>
      </c>
      <c r="AQ1024" s="170">
        <v>2521.747588439428</v>
      </c>
      <c r="AR1024" s="172">
        <v>778.13241156057211</v>
      </c>
      <c r="AS1024" s="173">
        <v>0.23580627524654596</v>
      </c>
      <c r="AT1024" s="172">
        <v>40917.727509036631</v>
      </c>
      <c r="AU1024" s="173">
        <v>0.94194801887498059</v>
      </c>
      <c r="AV1024" s="172">
        <v>31535.232411560573</v>
      </c>
      <c r="AW1024" s="173">
        <v>0.92595504391641803</v>
      </c>
      <c r="AX1024" s="172">
        <v>935.25520933280131</v>
      </c>
      <c r="AY1024" s="173">
        <v>0.28342097571208691</v>
      </c>
      <c r="AZ1024" s="172">
        <v>41074.850306808861</v>
      </c>
      <c r="BA1024" s="173">
        <v>0.94556506989642264</v>
      </c>
      <c r="BB1024" s="172">
        <v>-157.12279777222921</v>
      </c>
      <c r="BC1024" s="173">
        <v>-6.6447242874374035E-2</v>
      </c>
      <c r="BE1024" s="169">
        <v>222.85190011463098</v>
      </c>
      <c r="BF1024" s="169">
        <v>209.8846148663896</v>
      </c>
      <c r="BG1024" s="169">
        <v>211.77665459167181</v>
      </c>
      <c r="BH1024" s="169">
        <v>195.6239518130273</v>
      </c>
      <c r="BI1024" s="169">
        <v>193.59876915123647</v>
      </c>
      <c r="BJ1024" s="169">
        <v>231.24806664136131</v>
      </c>
      <c r="BK1024" s="169">
        <v>206.0516218107814</v>
      </c>
      <c r="BL1024" s="169">
        <v>211.3055063016248</v>
      </c>
      <c r="BM1024" s="169">
        <v>216.147672416695</v>
      </c>
      <c r="BN1024" s="169">
        <v>189.34122599407911</v>
      </c>
      <c r="BO1024" s="169">
        <v>219.80614820141722</v>
      </c>
      <c r="BP1024" s="169">
        <v>214.11145653651317</v>
      </c>
      <c r="BQ1024" s="174">
        <v>2521.747588439428</v>
      </c>
    </row>
    <row r="1025" spans="2:69" x14ac:dyDescent="0.25">
      <c r="K1025" s="165" t="s">
        <v>315</v>
      </c>
      <c r="N1025" s="57" t="s">
        <v>2024</v>
      </c>
      <c r="V1025" s="57" t="s">
        <v>406</v>
      </c>
      <c r="W1025" s="57" t="s">
        <v>420</v>
      </c>
      <c r="X1025" s="57">
        <v>153</v>
      </c>
      <c r="AB1025" s="166" t="s">
        <v>411</v>
      </c>
      <c r="AC1025" s="209">
        <v>4830115</v>
      </c>
      <c r="AD1025" s="210" t="s">
        <v>2025</v>
      </c>
      <c r="AE1025" s="169">
        <v>11741.63</v>
      </c>
      <c r="AF1025" s="38">
        <v>19559.39</v>
      </c>
      <c r="AG1025" s="38">
        <v>4072.23</v>
      </c>
      <c r="AH1025" s="170">
        <v>7688.953090273154</v>
      </c>
      <c r="AI1025" s="171">
        <v>3564.7</v>
      </c>
      <c r="AJ1025" s="172">
        <v>10694.099999999999</v>
      </c>
      <c r="AK1025" s="151">
        <v>15257.98</v>
      </c>
      <c r="AL1025" s="172">
        <v>18309.576000000001</v>
      </c>
      <c r="AM1025" s="211">
        <v>6413.9240048045631</v>
      </c>
      <c r="AN1025" s="171">
        <v>16533.009085468591</v>
      </c>
      <c r="AO1025" s="170">
        <v>12564.257142857148</v>
      </c>
      <c r="AP1025" s="170">
        <v>6743.7282644603938</v>
      </c>
      <c r="AQ1025" s="170">
        <v>7190.7231558924905</v>
      </c>
      <c r="AR1025" s="172">
        <v>3503.3768441075081</v>
      </c>
      <c r="AS1025" s="173">
        <v>0.32759903536599699</v>
      </c>
      <c r="AT1025" s="172">
        <v>498.22993438066351</v>
      </c>
      <c r="AU1025" s="173">
        <v>6.4798149830169349E-2</v>
      </c>
      <c r="AV1025" s="172">
        <v>-3118.4931558924904</v>
      </c>
      <c r="AW1025" s="173">
        <v>-0.76579494672267789</v>
      </c>
      <c r="AX1025" s="172">
        <v>3950.3717355396047</v>
      </c>
      <c r="AY1025" s="173">
        <v>0.36939730650915975</v>
      </c>
      <c r="AZ1025" s="172">
        <v>945.22482581276017</v>
      </c>
      <c r="BA1025" s="173">
        <v>0.12293283815302619</v>
      </c>
      <c r="BB1025" s="172">
        <v>-446.99489143209667</v>
      </c>
      <c r="BC1025" s="173">
        <v>-6.6283052030398415E-2</v>
      </c>
      <c r="BE1025" s="169">
        <v>635.04631062404735</v>
      </c>
      <c r="BF1025" s="169">
        <v>598.5769247790605</v>
      </c>
      <c r="BG1025" s="169">
        <v>603.89812543551227</v>
      </c>
      <c r="BH1025" s="169">
        <v>558.47002396865685</v>
      </c>
      <c r="BI1025" s="169">
        <v>552.70825161724895</v>
      </c>
      <c r="BJ1025" s="169">
        <v>658.57980099956058</v>
      </c>
      <c r="BK1025" s="169">
        <v>587.65565822407552</v>
      </c>
      <c r="BL1025" s="169">
        <v>602.4278864160716</v>
      </c>
      <c r="BM1025" s="169">
        <v>616.04249536303837</v>
      </c>
      <c r="BN1025" s="169">
        <v>540.67141625737077</v>
      </c>
      <c r="BO1025" s="169">
        <v>626.32894898054815</v>
      </c>
      <c r="BP1025" s="169">
        <v>610.31731322729945</v>
      </c>
      <c r="BQ1025" s="174">
        <v>7190.7231558924905</v>
      </c>
    </row>
    <row r="1026" spans="2:69" x14ac:dyDescent="0.25">
      <c r="K1026" s="165" t="s">
        <v>315</v>
      </c>
      <c r="N1026" s="57" t="s">
        <v>2026</v>
      </c>
      <c r="V1026" s="57" t="s">
        <v>406</v>
      </c>
      <c r="W1026" s="57" t="s">
        <v>420</v>
      </c>
      <c r="X1026" s="57">
        <v>153</v>
      </c>
      <c r="AB1026" s="166" t="s">
        <v>411</v>
      </c>
      <c r="AC1026" s="209">
        <v>4830120</v>
      </c>
      <c r="AD1026" s="210" t="s">
        <v>2027</v>
      </c>
      <c r="AE1026" s="169">
        <v>58477.55</v>
      </c>
      <c r="AF1026" s="38">
        <v>72752.070000000007</v>
      </c>
      <c r="AG1026" s="38">
        <v>99379.5</v>
      </c>
      <c r="AH1026" s="170">
        <v>115739.09000112205</v>
      </c>
      <c r="AI1026" s="171">
        <v>17302.11</v>
      </c>
      <c r="AJ1026" s="172">
        <v>51906.33</v>
      </c>
      <c r="AK1026" s="151">
        <v>62154.98</v>
      </c>
      <c r="AL1026" s="172">
        <v>74585.97600000001</v>
      </c>
      <c r="AM1026" s="211">
        <v>96601.560298099779</v>
      </c>
      <c r="AN1026" s="171">
        <v>81292.509703022282</v>
      </c>
      <c r="AO1026" s="170">
        <v>61450.18285714287</v>
      </c>
      <c r="AP1026" s="170">
        <v>29282.382628996224</v>
      </c>
      <c r="AQ1026" s="170">
        <v>31210.30565541318</v>
      </c>
      <c r="AR1026" s="172">
        <v>20696.024344586822</v>
      </c>
      <c r="AS1026" s="173">
        <v>0.39871869855924741</v>
      </c>
      <c r="AT1026" s="172">
        <v>84528.784345708875</v>
      </c>
      <c r="AU1026" s="173">
        <v>0.73033911312841149</v>
      </c>
      <c r="AV1026" s="172">
        <v>68169.194344586824</v>
      </c>
      <c r="AW1026" s="173">
        <v>0.68594825235171064</v>
      </c>
      <c r="AX1026" s="172">
        <v>22623.947371003778</v>
      </c>
      <c r="AY1026" s="173">
        <v>0.43586104760255207</v>
      </c>
      <c r="AZ1026" s="172">
        <v>86456.70737212582</v>
      </c>
      <c r="BA1026" s="173">
        <v>0.74699660565231374</v>
      </c>
      <c r="BB1026" s="172">
        <v>-1927.9230264169564</v>
      </c>
      <c r="BC1026" s="173">
        <v>-6.5839008076749667E-2</v>
      </c>
      <c r="BE1026" s="169">
        <v>2759.445716063155</v>
      </c>
      <c r="BF1026" s="169">
        <v>2599.1117257082692</v>
      </c>
      <c r="BG1026" s="169">
        <v>2622.5058497100913</v>
      </c>
      <c r="BH1026" s="169">
        <v>2422.7857663025998</v>
      </c>
      <c r="BI1026" s="169">
        <v>2396.5744632283499</v>
      </c>
      <c r="BJ1026" s="169">
        <v>2861.8607806183322</v>
      </c>
      <c r="BK1026" s="169">
        <v>2549.2278450970293</v>
      </c>
      <c r="BL1026" s="169">
        <v>2614.1258055996077</v>
      </c>
      <c r="BM1026" s="169">
        <v>2673.9380656198714</v>
      </c>
      <c r="BN1026" s="169">
        <v>2342.8147407387437</v>
      </c>
      <c r="BO1026" s="169">
        <v>2719.1289367534819</v>
      </c>
      <c r="BP1026" s="169">
        <v>2648.7859599736448</v>
      </c>
      <c r="BQ1026" s="174">
        <v>31210.305655413173</v>
      </c>
    </row>
    <row r="1027" spans="2:69" x14ac:dyDescent="0.25">
      <c r="K1027" s="165" t="s">
        <v>315</v>
      </c>
      <c r="N1027" s="57" t="s">
        <v>2028</v>
      </c>
      <c r="V1027" s="57" t="s">
        <v>406</v>
      </c>
      <c r="W1027" s="57" t="s">
        <v>420</v>
      </c>
      <c r="X1027" s="57">
        <v>153</v>
      </c>
      <c r="AB1027" s="166" t="s">
        <v>411</v>
      </c>
      <c r="AC1027" s="209">
        <v>4830125</v>
      </c>
      <c r="AD1027" s="210" t="s">
        <v>2029</v>
      </c>
      <c r="AE1027" s="169">
        <v>14056.6</v>
      </c>
      <c r="AF1027" s="38">
        <v>62034.09</v>
      </c>
      <c r="AG1027" s="38">
        <v>99256.36</v>
      </c>
      <c r="AH1027" s="170">
        <v>171815.31918223726</v>
      </c>
      <c r="AI1027" s="171">
        <v>29437.63</v>
      </c>
      <c r="AJ1027" s="172">
        <v>88312.89</v>
      </c>
      <c r="AK1027" s="151">
        <v>82943.92</v>
      </c>
      <c r="AL1027" s="172">
        <v>99532.703999999998</v>
      </c>
      <c r="AM1027" s="211">
        <v>143246.15433765363</v>
      </c>
      <c r="AN1027" s="171">
        <v>111513.08484458363</v>
      </c>
      <c r="AO1027" s="170">
        <v>80108.211428571361</v>
      </c>
      <c r="AP1027" s="170">
        <v>51210.794321207657</v>
      </c>
      <c r="AQ1027" s="170">
        <v>54568.760426737877</v>
      </c>
      <c r="AR1027" s="172">
        <v>33744.129573262122</v>
      </c>
      <c r="AS1027" s="173">
        <v>0.38209744436244947</v>
      </c>
      <c r="AT1027" s="172">
        <v>117246.55875549938</v>
      </c>
      <c r="AU1027" s="173">
        <v>0.68239874833943592</v>
      </c>
      <c r="AV1027" s="172">
        <v>44687.599573262123</v>
      </c>
      <c r="AW1027" s="173">
        <v>0.45022404179704073</v>
      </c>
      <c r="AX1027" s="172">
        <v>37102.095678792342</v>
      </c>
      <c r="AY1027" s="173">
        <v>0.42012095492280166</v>
      </c>
      <c r="AZ1027" s="172">
        <v>120604.52486102961</v>
      </c>
      <c r="BA1027" s="173">
        <v>0.70194279203421595</v>
      </c>
      <c r="BB1027" s="172">
        <v>-3357.9661055302204</v>
      </c>
      <c r="BC1027" s="173">
        <v>-6.5571451293416155E-2</v>
      </c>
      <c r="BE1027" s="169">
        <v>4822.2366225341784</v>
      </c>
      <c r="BF1027" s="169">
        <v>4545.4983202746425</v>
      </c>
      <c r="BG1027" s="169">
        <v>4585.8768460306892</v>
      </c>
      <c r="BH1027" s="169">
        <v>4241.157696398287</v>
      </c>
      <c r="BI1027" s="169">
        <v>4195.0332764221612</v>
      </c>
      <c r="BJ1027" s="169">
        <v>4997.9498607268679</v>
      </c>
      <c r="BK1027" s="169">
        <v>4457.5185586482685</v>
      </c>
      <c r="BL1027" s="169">
        <v>4569.4849595212027</v>
      </c>
      <c r="BM1027" s="169">
        <v>4672.6771620293021</v>
      </c>
      <c r="BN1027" s="169">
        <v>4101.4005511018167</v>
      </c>
      <c r="BO1027" s="169">
        <v>4750.6435442385236</v>
      </c>
      <c r="BP1027" s="169">
        <v>4629.283028811944</v>
      </c>
      <c r="BQ1027" s="174">
        <v>54568.760426737885</v>
      </c>
    </row>
    <row r="1028" spans="2:69" x14ac:dyDescent="0.25">
      <c r="K1028" s="165" t="s">
        <v>315</v>
      </c>
      <c r="N1028" s="57" t="s">
        <v>2030</v>
      </c>
      <c r="V1028" s="57" t="s">
        <v>406</v>
      </c>
      <c r="W1028" s="57" t="s">
        <v>420</v>
      </c>
      <c r="X1028" s="57">
        <v>153</v>
      </c>
      <c r="AB1028" s="166" t="s">
        <v>411</v>
      </c>
      <c r="AC1028" s="209">
        <v>4830130</v>
      </c>
      <c r="AD1028" s="210" t="s">
        <v>2031</v>
      </c>
      <c r="AE1028" s="169">
        <v>25865.35</v>
      </c>
      <c r="AF1028" s="38">
        <v>41160</v>
      </c>
      <c r="AG1028" s="38">
        <v>51890.28</v>
      </c>
      <c r="AH1028" s="170">
        <v>18892.975397833918</v>
      </c>
      <c r="AI1028" s="171">
        <v>82402.720000000001</v>
      </c>
      <c r="AJ1028" s="172">
        <v>247208.16</v>
      </c>
      <c r="AK1028" s="151">
        <v>226933.06000000003</v>
      </c>
      <c r="AL1028" s="172">
        <v>272319.67200000002</v>
      </c>
      <c r="AM1028" s="211">
        <v>15766.178657851066</v>
      </c>
      <c r="AN1028" s="171">
        <v>230059.85673998288</v>
      </c>
      <c r="AO1028" s="170">
        <v>283224.30857142864</v>
      </c>
      <c r="AP1028" s="170">
        <v>144017.20848709752</v>
      </c>
      <c r="AQ1028" s="170">
        <v>153450.07226713505</v>
      </c>
      <c r="AR1028" s="172">
        <v>93758.087732864951</v>
      </c>
      <c r="AS1028" s="173">
        <v>0.37926777066284928</v>
      </c>
      <c r="AT1028" s="172">
        <v>-134557.09686930114</v>
      </c>
      <c r="AU1028" s="173">
        <v>-7.122070189364039</v>
      </c>
      <c r="AV1028" s="172">
        <v>-101559.79226713505</v>
      </c>
      <c r="AW1028" s="173">
        <v>-1.9572026257544777</v>
      </c>
      <c r="AX1028" s="172">
        <v>103190.95151290248</v>
      </c>
      <c r="AY1028" s="173">
        <v>0.41742534515406965</v>
      </c>
      <c r="AZ1028" s="172">
        <v>-125124.23308926361</v>
      </c>
      <c r="BA1028" s="173">
        <v>-6.6227912996493457</v>
      </c>
      <c r="BB1028" s="172">
        <v>-9432.8637800375291</v>
      </c>
      <c r="BC1028" s="173">
        <v>-6.5498171219466578E-2</v>
      </c>
      <c r="BE1028" s="169">
        <v>13561.961431059759</v>
      </c>
      <c r="BF1028" s="169">
        <v>12783.044030067589</v>
      </c>
      <c r="BG1028" s="169">
        <v>12896.694854984102</v>
      </c>
      <c r="BH1028" s="169">
        <v>11926.436159637356</v>
      </c>
      <c r="BI1028" s="169">
        <v>11795.913506735722</v>
      </c>
      <c r="BJ1028" s="169">
        <v>14055.699886667508</v>
      </c>
      <c r="BK1028" s="169">
        <v>12533.929177194441</v>
      </c>
      <c r="BL1028" s="169">
        <v>12849.037233440904</v>
      </c>
      <c r="BM1028" s="169">
        <v>13139.451983746396</v>
      </c>
      <c r="BN1028" s="169">
        <v>11531.703042591154</v>
      </c>
      <c r="BO1028" s="169">
        <v>13358.873479471669</v>
      </c>
      <c r="BP1028" s="169">
        <v>13017.327481538445</v>
      </c>
      <c r="BQ1028" s="174">
        <v>153450.07226713502</v>
      </c>
    </row>
    <row r="1029" spans="2:69" x14ac:dyDescent="0.25">
      <c r="K1029" s="165" t="s">
        <v>315</v>
      </c>
      <c r="N1029" s="57" t="s">
        <v>2032</v>
      </c>
      <c r="V1029" s="57" t="s">
        <v>406</v>
      </c>
      <c r="W1029" s="57" t="s">
        <v>420</v>
      </c>
      <c r="X1029" s="57">
        <v>153</v>
      </c>
      <c r="AB1029" s="166" t="s">
        <v>411</v>
      </c>
      <c r="AC1029" s="209">
        <v>4830131</v>
      </c>
      <c r="AD1029" s="210" t="s">
        <v>2033</v>
      </c>
      <c r="AE1029" s="169">
        <v>6613.52</v>
      </c>
      <c r="AF1029" s="38">
        <v>24026.95</v>
      </c>
      <c r="AG1029" s="38">
        <v>31470.11</v>
      </c>
      <c r="AH1029" s="170">
        <v>2126.8829891535865</v>
      </c>
      <c r="AI1029" s="171">
        <v>12322.16</v>
      </c>
      <c r="AJ1029" s="172">
        <v>36966.479999999996</v>
      </c>
      <c r="AK1029" s="151">
        <v>42251.22</v>
      </c>
      <c r="AL1029" s="172">
        <v>50701.464000000007</v>
      </c>
      <c r="AM1029" s="211">
        <v>1774.4161577806215</v>
      </c>
      <c r="AN1029" s="171">
        <v>42603.686831372965</v>
      </c>
      <c r="AO1029" s="170">
        <v>38937.308571428526</v>
      </c>
      <c r="AP1029" s="170">
        <v>27035.098154700085</v>
      </c>
      <c r="AQ1029" s="170">
        <v>28809.246882085354</v>
      </c>
      <c r="AR1029" s="172">
        <v>8157.2331179146422</v>
      </c>
      <c r="AS1029" s="173">
        <v>0.22066567111379398</v>
      </c>
      <c r="AT1029" s="172">
        <v>-26682.363892931768</v>
      </c>
      <c r="AU1029" s="173">
        <v>-12.545289999028235</v>
      </c>
      <c r="AV1029" s="172">
        <v>2660.8631179146469</v>
      </c>
      <c r="AW1029" s="173">
        <v>8.4552075538174065E-2</v>
      </c>
      <c r="AX1029" s="172">
        <v>9931.3818452999112</v>
      </c>
      <c r="AY1029" s="173">
        <v>0.26865911618579624</v>
      </c>
      <c r="AZ1029" s="172">
        <v>-24908.215165546499</v>
      </c>
      <c r="BA1029" s="173">
        <v>-11.711135634903433</v>
      </c>
      <c r="BB1029" s="172">
        <v>-1774.148727385269</v>
      </c>
      <c r="BC1029" s="173">
        <v>-6.5623905533216315E-2</v>
      </c>
      <c r="BE1029" s="169">
        <v>2547.6640214148533</v>
      </c>
      <c r="BF1029" s="169">
        <v>2399.6422148297179</v>
      </c>
      <c r="BG1029" s="169">
        <v>2421.2398841109598</v>
      </c>
      <c r="BH1029" s="169">
        <v>2236.8564761174334</v>
      </c>
      <c r="BI1029" s="169">
        <v>2212.2743999073327</v>
      </c>
      <c r="BJ1029" s="169">
        <v>2641.7568297254129</v>
      </c>
      <c r="BK1029" s="169">
        <v>2352.7734691743303</v>
      </c>
      <c r="BL1029" s="169">
        <v>2412.6671812093664</v>
      </c>
      <c r="BM1029" s="169">
        <v>2467.867348519334</v>
      </c>
      <c r="BN1029" s="169">
        <v>2162.2767734853896</v>
      </c>
      <c r="BO1029" s="169">
        <v>2509.5735747447538</v>
      </c>
      <c r="BP1029" s="169">
        <v>2444.6547088464731</v>
      </c>
      <c r="BQ1029" s="174">
        <v>28809.246882085361</v>
      </c>
    </row>
    <row r="1030" spans="2:69" x14ac:dyDescent="0.25">
      <c r="K1030" s="165" t="s">
        <v>315</v>
      </c>
      <c r="N1030" s="57" t="s">
        <v>2034</v>
      </c>
      <c r="V1030" s="57" t="s">
        <v>406</v>
      </c>
      <c r="W1030" s="57" t="s">
        <v>420</v>
      </c>
      <c r="X1030" s="57">
        <v>153</v>
      </c>
      <c r="AB1030" s="166" t="s">
        <v>411</v>
      </c>
      <c r="AC1030" s="209">
        <v>4830135</v>
      </c>
      <c r="AD1030" s="210" t="s">
        <v>2035</v>
      </c>
      <c r="AE1030" s="169">
        <v>3695.32</v>
      </c>
      <c r="AF1030" s="38">
        <v>4001.78</v>
      </c>
      <c r="AG1030" s="38">
        <v>22741.34</v>
      </c>
      <c r="AH1030" s="170">
        <v>0</v>
      </c>
      <c r="AI1030" s="171">
        <v>21817.89</v>
      </c>
      <c r="AJ1030" s="172">
        <v>65453.67</v>
      </c>
      <c r="AK1030" s="151">
        <v>310476.5</v>
      </c>
      <c r="AL1030" s="172">
        <v>372571.80000000005</v>
      </c>
      <c r="AM1030" s="211">
        <v>0</v>
      </c>
      <c r="AN1030" s="171">
        <v>310476.5</v>
      </c>
      <c r="AO1030" s="170">
        <v>516913.38857142843</v>
      </c>
      <c r="AP1030" s="170">
        <v>36216.54837989455</v>
      </c>
      <c r="AQ1030" s="170">
        <v>38593.46109467381</v>
      </c>
      <c r="AR1030" s="172">
        <v>26860.208905326188</v>
      </c>
      <c r="AS1030" s="173">
        <v>0.41036979141622143</v>
      </c>
      <c r="AT1030" s="172">
        <v>-38593.46109467381</v>
      </c>
      <c r="AU1030" s="173">
        <v>0</v>
      </c>
      <c r="AV1030" s="172">
        <v>-15852.12109467381</v>
      </c>
      <c r="AW1030" s="173">
        <v>-0.6970618747476538</v>
      </c>
      <c r="AX1030" s="172">
        <v>29237.121620105449</v>
      </c>
      <c r="AY1030" s="173">
        <v>0.44668422137529412</v>
      </c>
      <c r="AZ1030" s="172">
        <v>-36216.54837989455</v>
      </c>
      <c r="BA1030" s="173">
        <v>0</v>
      </c>
      <c r="BB1030" s="172">
        <v>-2376.9127147792606</v>
      </c>
      <c r="BC1030" s="173">
        <v>-6.5630570032421773E-2</v>
      </c>
      <c r="BE1030" s="169">
        <v>3413.1954693383086</v>
      </c>
      <c r="BF1030" s="169">
        <v>3214.5887747200641</v>
      </c>
      <c r="BG1030" s="169">
        <v>3243.5672192233674</v>
      </c>
      <c r="BH1030" s="169">
        <v>2996.1727302044851</v>
      </c>
      <c r="BI1030" s="169">
        <v>2963.2049337704734</v>
      </c>
      <c r="BJ1030" s="169">
        <v>3539.461614535438</v>
      </c>
      <c r="BK1030" s="169">
        <v>3151.7350869903817</v>
      </c>
      <c r="BL1030" s="169">
        <v>3232.0977259845467</v>
      </c>
      <c r="BM1030" s="169">
        <v>3306.1627816844484</v>
      </c>
      <c r="BN1030" s="169">
        <v>2896.1353476341601</v>
      </c>
      <c r="BO1030" s="169">
        <v>3362.1222854133434</v>
      </c>
      <c r="BP1030" s="169">
        <v>3275.0171251747861</v>
      </c>
      <c r="BQ1030" s="174">
        <v>38593.46109467381</v>
      </c>
    </row>
    <row r="1031" spans="2:69" x14ac:dyDescent="0.25">
      <c r="K1031" s="165" t="s">
        <v>315</v>
      </c>
      <c r="N1031" s="57" t="s">
        <v>2036</v>
      </c>
      <c r="V1031" s="57" t="s">
        <v>406</v>
      </c>
      <c r="W1031" s="57" t="s">
        <v>420</v>
      </c>
      <c r="X1031" s="57">
        <v>153</v>
      </c>
      <c r="AB1031" s="166" t="s">
        <v>411</v>
      </c>
      <c r="AC1031" s="209">
        <v>4830140</v>
      </c>
      <c r="AD1031" s="210" t="s">
        <v>2037</v>
      </c>
      <c r="AE1031" s="169">
        <v>43717.58</v>
      </c>
      <c r="AF1031" s="38">
        <v>133497.51999999999</v>
      </c>
      <c r="AG1031" s="38">
        <v>76249.810000000012</v>
      </c>
      <c r="AH1031" s="170">
        <v>89701.514973689758</v>
      </c>
      <c r="AI1031" s="171">
        <v>38941.61</v>
      </c>
      <c r="AJ1031" s="172">
        <v>116824.83</v>
      </c>
      <c r="AK1031" s="151">
        <v>96433.12999999999</v>
      </c>
      <c r="AL1031" s="172">
        <v>115719.75599999998</v>
      </c>
      <c r="AM1031" s="211">
        <v>75035.813853893167</v>
      </c>
      <c r="AN1031" s="171">
        <v>111098.83111979658</v>
      </c>
      <c r="AO1031" s="170">
        <v>122348.00571428575</v>
      </c>
      <c r="AP1031" s="170">
        <v>66108.605948807453</v>
      </c>
      <c r="AQ1031" s="170">
        <v>70445.278023058898</v>
      </c>
      <c r="AR1031" s="172">
        <v>46379.551976941104</v>
      </c>
      <c r="AS1031" s="173">
        <v>0.39700080862040288</v>
      </c>
      <c r="AT1031" s="172">
        <v>19256.236950630861</v>
      </c>
      <c r="AU1031" s="173">
        <v>0.2146701419288056</v>
      </c>
      <c r="AV1031" s="172">
        <v>5804.5319769411144</v>
      </c>
      <c r="AW1031" s="173">
        <v>7.6125199222674966E-2</v>
      </c>
      <c r="AX1031" s="172">
        <v>50716.224051192548</v>
      </c>
      <c r="AY1031" s="173">
        <v>0.43412195892938638</v>
      </c>
      <c r="AZ1031" s="172">
        <v>23592.909024882305</v>
      </c>
      <c r="BA1031" s="173">
        <v>0.26301572533978174</v>
      </c>
      <c r="BB1031" s="172">
        <v>-4336.6720742514444</v>
      </c>
      <c r="BC1031" s="173">
        <v>-6.559920621544546E-2</v>
      </c>
      <c r="BE1031" s="169">
        <v>6229.7879518966283</v>
      </c>
      <c r="BF1031" s="169">
        <v>5867.8166794383915</v>
      </c>
      <c r="BG1031" s="169">
        <v>5920.6314370218652</v>
      </c>
      <c r="BH1031" s="169">
        <v>5469.7418123634643</v>
      </c>
      <c r="BI1031" s="169">
        <v>5409.5213910248585</v>
      </c>
      <c r="BJ1031" s="169">
        <v>6459.7529535528092</v>
      </c>
      <c r="BK1031" s="169">
        <v>5752.9752197733833</v>
      </c>
      <c r="BL1031" s="169">
        <v>5899.4329024093277</v>
      </c>
      <c r="BM1031" s="169">
        <v>6034.4134923685087</v>
      </c>
      <c r="BN1031" s="169">
        <v>5287.1549583061005</v>
      </c>
      <c r="BO1031" s="169">
        <v>6136.3974408820386</v>
      </c>
      <c r="BP1031" s="169">
        <v>5977.6517840215256</v>
      </c>
      <c r="BQ1031" s="174">
        <v>70445.278023058883</v>
      </c>
    </row>
    <row r="1032" spans="2:69" x14ac:dyDescent="0.25">
      <c r="K1032" s="165" t="s">
        <v>315</v>
      </c>
      <c r="N1032" s="57" t="s">
        <v>2038</v>
      </c>
      <c r="V1032" s="57" t="s">
        <v>406</v>
      </c>
      <c r="W1032" s="57" t="s">
        <v>420</v>
      </c>
      <c r="X1032" s="57">
        <v>153</v>
      </c>
      <c r="AB1032" s="166" t="s">
        <v>411</v>
      </c>
      <c r="AC1032" s="209">
        <v>4830147</v>
      </c>
      <c r="AD1032" s="210" t="s">
        <v>2039</v>
      </c>
      <c r="AE1032" s="169">
        <v>519.55999999999995</v>
      </c>
      <c r="AF1032" s="38">
        <v>2166.6799999999998</v>
      </c>
      <c r="AG1032" s="38">
        <v>28430.16</v>
      </c>
      <c r="AH1032" s="170">
        <v>134.9577036359519</v>
      </c>
      <c r="AI1032" s="171">
        <v>89274.84</v>
      </c>
      <c r="AJ1032" s="172">
        <v>267824.52</v>
      </c>
      <c r="AK1032" s="151">
        <v>149809.48000000001</v>
      </c>
      <c r="AL1032" s="172">
        <v>179771.37599999999</v>
      </c>
      <c r="AM1032" s="211">
        <v>112.56155933407079</v>
      </c>
      <c r="AN1032" s="171">
        <v>149831.8761443019</v>
      </c>
      <c r="AO1032" s="170">
        <v>243594.27428571443</v>
      </c>
      <c r="AP1032" s="170">
        <v>129413.07207481038</v>
      </c>
      <c r="AQ1032" s="170">
        <v>137887.13226231065</v>
      </c>
      <c r="AR1032" s="172">
        <v>129937.38773768937</v>
      </c>
      <c r="AS1032" s="173">
        <v>0.48515866933202889</v>
      </c>
      <c r="AT1032" s="172">
        <v>-137752.17455867471</v>
      </c>
      <c r="AU1032" s="173">
        <v>-1020.706272020313</v>
      </c>
      <c r="AV1032" s="172">
        <v>-109456.97226231065</v>
      </c>
      <c r="AW1032" s="173">
        <v>-3.8500301180967904</v>
      </c>
      <c r="AX1032" s="172">
        <v>138411.44792518963</v>
      </c>
      <c r="AY1032" s="173">
        <v>0.51679901423958352</v>
      </c>
      <c r="AZ1032" s="172">
        <v>-129278.11437117442</v>
      </c>
      <c r="BA1032" s="173">
        <v>-957.91578315456411</v>
      </c>
      <c r="BB1032" s="172">
        <v>-8474.0601875002758</v>
      </c>
      <c r="BC1032" s="173">
        <v>-6.5480712664031646E-2</v>
      </c>
      <c r="BE1032" s="169">
        <v>12196.051870764504</v>
      </c>
      <c r="BF1032" s="169">
        <v>11486.734170725569</v>
      </c>
      <c r="BG1032" s="169">
        <v>11590.229793797578</v>
      </c>
      <c r="BH1032" s="169">
        <v>10706.667986918355</v>
      </c>
      <c r="BI1032" s="169">
        <v>10587.647051330912</v>
      </c>
      <c r="BJ1032" s="169">
        <v>12645.481140286454</v>
      </c>
      <c r="BK1032" s="169">
        <v>11259.53687008525</v>
      </c>
      <c r="BL1032" s="169">
        <v>11546.480149560917</v>
      </c>
      <c r="BM1032" s="169">
        <v>11810.937243592167</v>
      </c>
      <c r="BN1032" s="169">
        <v>10346.891039112385</v>
      </c>
      <c r="BO1032" s="169">
        <v>12010.746554470657</v>
      </c>
      <c r="BP1032" s="169">
        <v>11699.728391665907</v>
      </c>
      <c r="BQ1032" s="174">
        <v>137887.13226231065</v>
      </c>
    </row>
    <row r="1033" spans="2:69" x14ac:dyDescent="0.25">
      <c r="K1033" s="165" t="s">
        <v>315</v>
      </c>
      <c r="N1033" s="57" t="s">
        <v>2040</v>
      </c>
      <c r="V1033" s="57" t="s">
        <v>406</v>
      </c>
      <c r="W1033" s="57" t="s">
        <v>420</v>
      </c>
      <c r="X1033" s="57">
        <v>153</v>
      </c>
      <c r="AB1033" s="166" t="s">
        <v>411</v>
      </c>
      <c r="AC1033" s="209">
        <v>4830150</v>
      </c>
      <c r="AD1033" s="210" t="s">
        <v>2041</v>
      </c>
      <c r="AE1033" s="169">
        <v>1962.24</v>
      </c>
      <c r="AF1033" s="38">
        <v>29459.95</v>
      </c>
      <c r="AG1033" s="38">
        <v>10282.27</v>
      </c>
      <c r="AH1033" s="170">
        <v>12875.166042549206</v>
      </c>
      <c r="AI1033" s="171">
        <v>4439.5</v>
      </c>
      <c r="AJ1033" s="172">
        <v>13318.5</v>
      </c>
      <c r="AK1033" s="151">
        <v>10505.06</v>
      </c>
      <c r="AL1033" s="172">
        <v>12606.071999999998</v>
      </c>
      <c r="AM1033" s="211">
        <v>10746.878824457568</v>
      </c>
      <c r="AN1033" s="171">
        <v>12633.347218091638</v>
      </c>
      <c r="AO1033" s="170">
        <v>11175.565714285716</v>
      </c>
      <c r="AP1033" s="170">
        <v>6834.5326214144225</v>
      </c>
      <c r="AQ1033" s="170">
        <v>7292.3305213340627</v>
      </c>
      <c r="AR1033" s="172">
        <v>6026.1694786659373</v>
      </c>
      <c r="AS1033" s="173">
        <v>0.45246607941329259</v>
      </c>
      <c r="AT1033" s="172">
        <v>5582.8355212151437</v>
      </c>
      <c r="AU1033" s="173">
        <v>0.43361270081995584</v>
      </c>
      <c r="AV1033" s="172">
        <v>2989.9394786659377</v>
      </c>
      <c r="AW1033" s="173">
        <v>0.29078593332658426</v>
      </c>
      <c r="AX1033" s="172">
        <v>6483.9673785855775</v>
      </c>
      <c r="AY1033" s="173">
        <v>0.4868391619616006</v>
      </c>
      <c r="AZ1033" s="172">
        <v>6040.6334211347839</v>
      </c>
      <c r="BA1033" s="173">
        <v>0.46916936070354354</v>
      </c>
      <c r="BB1033" s="172">
        <v>-457.79789991964026</v>
      </c>
      <c r="BC1033" s="173">
        <v>-6.6983058722294597E-2</v>
      </c>
      <c r="BE1033" s="169">
        <v>644.07091253417502</v>
      </c>
      <c r="BF1033" s="169">
        <v>606.63479460152337</v>
      </c>
      <c r="BG1033" s="169">
        <v>612.09704987955115</v>
      </c>
      <c r="BH1033" s="169">
        <v>565.4647383014194</v>
      </c>
      <c r="BI1033" s="169">
        <v>559.86037956413327</v>
      </c>
      <c r="BJ1033" s="169">
        <v>668.59906949848778</v>
      </c>
      <c r="BK1033" s="169">
        <v>596.08390773227995</v>
      </c>
      <c r="BL1033" s="169">
        <v>611.26464359897295</v>
      </c>
      <c r="BM1033" s="169">
        <v>625.25574769416994</v>
      </c>
      <c r="BN1033" s="169">
        <v>547.80037474571429</v>
      </c>
      <c r="BO1033" s="169">
        <v>635.8266604463181</v>
      </c>
      <c r="BP1033" s="169">
        <v>619.37224273731772</v>
      </c>
      <c r="BQ1033" s="174">
        <v>7292.3305213340627</v>
      </c>
    </row>
    <row r="1034" spans="2:69" x14ac:dyDescent="0.25">
      <c r="K1034" s="165" t="s">
        <v>315</v>
      </c>
      <c r="N1034" s="57" t="s">
        <v>2042</v>
      </c>
      <c r="V1034" s="57" t="s">
        <v>406</v>
      </c>
      <c r="W1034" s="57" t="s">
        <v>420</v>
      </c>
      <c r="X1034" s="57">
        <v>153</v>
      </c>
      <c r="AB1034" s="166" t="s">
        <v>411</v>
      </c>
      <c r="AC1034" s="209">
        <v>4830155</v>
      </c>
      <c r="AD1034" s="210" t="s">
        <v>2043</v>
      </c>
      <c r="AE1034" s="169">
        <v>55472.639999999999</v>
      </c>
      <c r="AF1034" s="38">
        <v>64900.2</v>
      </c>
      <c r="AG1034" s="38">
        <v>136007.89000000001</v>
      </c>
      <c r="AH1034" s="170">
        <v>79517.973394182511</v>
      </c>
      <c r="AI1034" s="171">
        <v>25621.26</v>
      </c>
      <c r="AJ1034" s="172">
        <v>76863.78</v>
      </c>
      <c r="AK1034" s="151">
        <v>73376.509999999995</v>
      </c>
      <c r="AL1034" s="172">
        <v>88051.812000000005</v>
      </c>
      <c r="AM1034" s="211">
        <v>66858.322477199486</v>
      </c>
      <c r="AN1034" s="171">
        <v>86036.160916983019</v>
      </c>
      <c r="AO1034" s="170">
        <v>81687.222857142813</v>
      </c>
      <c r="AP1034" s="170">
        <v>42519.925213022609</v>
      </c>
      <c r="AQ1034" s="170">
        <v>45311.706691730113</v>
      </c>
      <c r="AR1034" s="172">
        <v>31552.073308269886</v>
      </c>
      <c r="AS1034" s="173">
        <v>0.41049338593899348</v>
      </c>
      <c r="AT1034" s="172">
        <v>34206.266702452398</v>
      </c>
      <c r="AU1034" s="173">
        <v>0.43017025261555408</v>
      </c>
      <c r="AV1034" s="172">
        <v>90696.183308269901</v>
      </c>
      <c r="AW1034" s="173">
        <v>0.66684501397874707</v>
      </c>
      <c r="AX1034" s="172">
        <v>34343.85478697739</v>
      </c>
      <c r="AY1034" s="173">
        <v>0.44681454368985485</v>
      </c>
      <c r="AZ1034" s="172">
        <v>36998.048181159902</v>
      </c>
      <c r="BA1034" s="173">
        <v>0.46527906336036801</v>
      </c>
      <c r="BB1034" s="172">
        <v>-2791.781478707504</v>
      </c>
      <c r="BC1034" s="173">
        <v>-6.5658193534462353E-2</v>
      </c>
      <c r="BE1034" s="169">
        <v>4007.251452140204</v>
      </c>
      <c r="BF1034" s="169">
        <v>3774.0778844520514</v>
      </c>
      <c r="BG1034" s="169">
        <v>3808.0999364472054</v>
      </c>
      <c r="BH1034" s="169">
        <v>3517.6472115788692</v>
      </c>
      <c r="BI1034" s="169">
        <v>3479.0189162636179</v>
      </c>
      <c r="BJ1034" s="169">
        <v>4155.5863275767024</v>
      </c>
      <c r="BK1034" s="169">
        <v>3700.4494181340419</v>
      </c>
      <c r="BL1034" s="169">
        <v>3794.8031224430852</v>
      </c>
      <c r="BM1034" s="169">
        <v>3881.762839702365</v>
      </c>
      <c r="BN1034" s="169">
        <v>3400.3499872226585</v>
      </c>
      <c r="BO1034" s="169">
        <v>3947.4648441935419</v>
      </c>
      <c r="BP1034" s="169">
        <v>3845.1947515757706</v>
      </c>
      <c r="BQ1034" s="174">
        <v>45311.706691730113</v>
      </c>
    </row>
    <row r="1035" spans="2:69" x14ac:dyDescent="0.25">
      <c r="K1035" s="165" t="s">
        <v>315</v>
      </c>
      <c r="N1035" s="57" t="s">
        <v>2044</v>
      </c>
      <c r="V1035" s="57" t="s">
        <v>406</v>
      </c>
      <c r="W1035" s="57" t="s">
        <v>420</v>
      </c>
      <c r="X1035" s="57">
        <v>153</v>
      </c>
      <c r="AB1035" s="166" t="s">
        <v>411</v>
      </c>
      <c r="AC1035" s="209">
        <v>4830160</v>
      </c>
      <c r="AD1035" s="210" t="s">
        <v>2045</v>
      </c>
      <c r="AE1035" s="169">
        <v>0</v>
      </c>
      <c r="AF1035" s="38">
        <v>1022.5899999999999</v>
      </c>
      <c r="AG1035" s="38">
        <v>0</v>
      </c>
      <c r="AH1035" s="170">
        <v>0</v>
      </c>
      <c r="AI1035" s="171">
        <v>0</v>
      </c>
      <c r="AJ1035" s="172">
        <v>0</v>
      </c>
      <c r="AK1035" s="151">
        <v>569.64</v>
      </c>
      <c r="AL1035" s="172">
        <v>683.56799999999998</v>
      </c>
      <c r="AM1035" s="211">
        <v>0</v>
      </c>
      <c r="AN1035" s="171">
        <v>569.64</v>
      </c>
      <c r="AO1035" s="170">
        <v>0</v>
      </c>
      <c r="AP1035" s="170">
        <v>0</v>
      </c>
      <c r="AQ1035" s="170">
        <v>0</v>
      </c>
      <c r="AR1035" s="172">
        <v>0</v>
      </c>
      <c r="AS1035" s="173">
        <v>0</v>
      </c>
      <c r="AT1035" s="172">
        <v>0</v>
      </c>
      <c r="AU1035" s="173">
        <v>0</v>
      </c>
      <c r="AV1035" s="172">
        <v>0</v>
      </c>
      <c r="AW1035" s="173">
        <v>0</v>
      </c>
      <c r="AX1035" s="172">
        <v>0</v>
      </c>
      <c r="AY1035" s="173">
        <v>0</v>
      </c>
      <c r="AZ1035" s="172">
        <v>0</v>
      </c>
      <c r="BA1035" s="173">
        <v>0</v>
      </c>
      <c r="BB1035" s="172">
        <v>0</v>
      </c>
      <c r="BC1035" s="173">
        <v>0</v>
      </c>
      <c r="BE1035" s="169">
        <v>0</v>
      </c>
      <c r="BF1035" s="169">
        <v>0</v>
      </c>
      <c r="BG1035" s="169">
        <v>0</v>
      </c>
      <c r="BH1035" s="169">
        <v>0</v>
      </c>
      <c r="BI1035" s="169">
        <v>0</v>
      </c>
      <c r="BJ1035" s="169">
        <v>0</v>
      </c>
      <c r="BK1035" s="169">
        <v>0</v>
      </c>
      <c r="BL1035" s="169">
        <v>0</v>
      </c>
      <c r="BM1035" s="169">
        <v>0</v>
      </c>
      <c r="BN1035" s="169">
        <v>0</v>
      </c>
      <c r="BO1035" s="169">
        <v>0</v>
      </c>
      <c r="BP1035" s="169">
        <v>0</v>
      </c>
      <c r="BQ1035" s="174">
        <v>0</v>
      </c>
    </row>
    <row r="1036" spans="2:69" x14ac:dyDescent="0.25">
      <c r="K1036" s="165" t="s">
        <v>315</v>
      </c>
      <c r="N1036" s="57" t="s">
        <v>2046</v>
      </c>
      <c r="V1036" s="57" t="s">
        <v>406</v>
      </c>
      <c r="W1036" s="57" t="s">
        <v>420</v>
      </c>
      <c r="X1036" s="57">
        <v>153</v>
      </c>
      <c r="AB1036" s="166" t="s">
        <v>411</v>
      </c>
      <c r="AC1036" s="209">
        <v>4830165</v>
      </c>
      <c r="AD1036" s="210" t="s">
        <v>2047</v>
      </c>
      <c r="AE1036" s="169">
        <v>0</v>
      </c>
      <c r="AF1036" s="38">
        <v>0</v>
      </c>
      <c r="AG1036" s="38">
        <v>0</v>
      </c>
      <c r="AH1036" s="170">
        <v>0</v>
      </c>
      <c r="AI1036" s="171">
        <v>0</v>
      </c>
      <c r="AJ1036" s="172">
        <v>0</v>
      </c>
      <c r="AK1036" s="151">
        <v>386.36</v>
      </c>
      <c r="AL1036" s="172">
        <v>463.63200000000006</v>
      </c>
      <c r="AM1036" s="211">
        <v>0</v>
      </c>
      <c r="AN1036" s="171">
        <v>386.36</v>
      </c>
      <c r="AO1036" s="170">
        <v>662.331428571429</v>
      </c>
      <c r="AP1036" s="170">
        <v>0</v>
      </c>
      <c r="AQ1036" s="170">
        <v>0</v>
      </c>
      <c r="AR1036" s="172">
        <v>0</v>
      </c>
      <c r="AS1036" s="173">
        <v>0</v>
      </c>
      <c r="AT1036" s="172">
        <v>0</v>
      </c>
      <c r="AU1036" s="173">
        <v>0</v>
      </c>
      <c r="AV1036" s="172">
        <v>0</v>
      </c>
      <c r="AW1036" s="173">
        <v>0</v>
      </c>
      <c r="AX1036" s="172">
        <v>0</v>
      </c>
      <c r="AY1036" s="173">
        <v>0</v>
      </c>
      <c r="AZ1036" s="172">
        <v>0</v>
      </c>
      <c r="BA1036" s="173">
        <v>0</v>
      </c>
      <c r="BB1036" s="172">
        <v>0</v>
      </c>
      <c r="BC1036" s="173">
        <v>0</v>
      </c>
      <c r="BE1036" s="169">
        <v>0</v>
      </c>
      <c r="BF1036" s="169">
        <v>0</v>
      </c>
      <c r="BG1036" s="169">
        <v>0</v>
      </c>
      <c r="BH1036" s="169">
        <v>0</v>
      </c>
      <c r="BI1036" s="169">
        <v>0</v>
      </c>
      <c r="BJ1036" s="169">
        <v>0</v>
      </c>
      <c r="BK1036" s="169">
        <v>0</v>
      </c>
      <c r="BL1036" s="169">
        <v>0</v>
      </c>
      <c r="BM1036" s="169">
        <v>0</v>
      </c>
      <c r="BN1036" s="169">
        <v>0</v>
      </c>
      <c r="BO1036" s="169">
        <v>0</v>
      </c>
      <c r="BP1036" s="169">
        <v>0</v>
      </c>
      <c r="BQ1036" s="174">
        <v>0</v>
      </c>
    </row>
    <row r="1037" spans="2:69" x14ac:dyDescent="0.25">
      <c r="K1037" s="165" t="s">
        <v>315</v>
      </c>
      <c r="N1037" s="57" t="s">
        <v>2048</v>
      </c>
      <c r="V1037" s="57" t="s">
        <v>406</v>
      </c>
      <c r="W1037" s="57" t="s">
        <v>420</v>
      </c>
      <c r="X1037" s="57">
        <v>153</v>
      </c>
      <c r="AB1037" s="166" t="s">
        <v>411</v>
      </c>
      <c r="AC1037" s="209">
        <v>4830170</v>
      </c>
      <c r="AD1037" s="210" t="s">
        <v>2049</v>
      </c>
      <c r="AE1037" s="169">
        <v>11822.16</v>
      </c>
      <c r="AF1037" s="38">
        <v>18041.71</v>
      </c>
      <c r="AG1037" s="38">
        <v>8604.83</v>
      </c>
      <c r="AH1037" s="170">
        <v>8449.9887670843164</v>
      </c>
      <c r="AI1037" s="171">
        <v>4535.3900000000003</v>
      </c>
      <c r="AJ1037" s="172">
        <v>13606.170000000002</v>
      </c>
      <c r="AK1037" s="151">
        <v>22689.11</v>
      </c>
      <c r="AL1037" s="172">
        <v>27226.932000000001</v>
      </c>
      <c r="AM1037" s="211">
        <v>7051.5890240671924</v>
      </c>
      <c r="AN1037" s="171">
        <v>24087.509743017123</v>
      </c>
      <c r="AO1037" s="170">
        <v>10897.594285714287</v>
      </c>
      <c r="AP1037" s="170">
        <v>8708.7560261226554</v>
      </c>
      <c r="AQ1037" s="170">
        <v>9287.1764165117111</v>
      </c>
      <c r="AR1037" s="172">
        <v>4318.9935834882908</v>
      </c>
      <c r="AS1037" s="173">
        <v>0.3174290475194923</v>
      </c>
      <c r="AT1037" s="172">
        <v>-837.18764942739472</v>
      </c>
      <c r="AU1037" s="173">
        <v>-9.9075593175760854E-2</v>
      </c>
      <c r="AV1037" s="172">
        <v>-682.34641651171114</v>
      </c>
      <c r="AW1037" s="173">
        <v>-7.9298070561732326E-2</v>
      </c>
      <c r="AX1037" s="172">
        <v>4897.4139738773465</v>
      </c>
      <c r="AY1037" s="173">
        <v>0.35994067205373342</v>
      </c>
      <c r="AZ1037" s="172">
        <v>-258.76725903833903</v>
      </c>
      <c r="BA1037" s="173">
        <v>-3.062338497375626E-2</v>
      </c>
      <c r="BB1037" s="172">
        <v>-578.42039038905568</v>
      </c>
      <c r="BC1037" s="173">
        <v>-6.6418256367962822E-2</v>
      </c>
      <c r="BE1037" s="169">
        <v>819.14740394422029</v>
      </c>
      <c r="BF1037" s="169">
        <v>772.99776547779823</v>
      </c>
      <c r="BG1037" s="169">
        <v>779.73139920407959</v>
      </c>
      <c r="BH1037" s="169">
        <v>722.24508814015132</v>
      </c>
      <c r="BI1037" s="169">
        <v>715.04189872076267</v>
      </c>
      <c r="BJ1037" s="169">
        <v>849.03235780566115</v>
      </c>
      <c r="BK1037" s="169">
        <v>759.36454811664987</v>
      </c>
      <c r="BL1037" s="169">
        <v>778.06255355270071</v>
      </c>
      <c r="BM1037" s="169">
        <v>795.2952979153979</v>
      </c>
      <c r="BN1037" s="169">
        <v>699.89406063946603</v>
      </c>
      <c r="BO1037" s="169">
        <v>808.31541669220462</v>
      </c>
      <c r="BP1037" s="169">
        <v>788.04862630261812</v>
      </c>
      <c r="BQ1037" s="174">
        <v>9287.1764165117092</v>
      </c>
    </row>
    <row r="1038" spans="2:69" ht="18.75" hidden="1" x14ac:dyDescent="0.3">
      <c r="B1038" s="150" t="s">
        <v>305</v>
      </c>
      <c r="C1038" s="150" t="s">
        <v>305</v>
      </c>
      <c r="J1038" s="150" t="s">
        <v>305</v>
      </c>
      <c r="K1038" s="165" t="s">
        <v>308</v>
      </c>
      <c r="N1038" s="57" t="s">
        <v>310</v>
      </c>
      <c r="AC1038" s="175"/>
      <c r="AD1038" s="195"/>
      <c r="AE1038" s="38"/>
      <c r="AI1038" s="193"/>
      <c r="AS1038" s="57"/>
      <c r="AU1038" s="57"/>
      <c r="AW1038" s="57"/>
      <c r="AY1038" s="57"/>
      <c r="BA1038" s="57"/>
      <c r="BB1038" s="57"/>
      <c r="BC1038" s="57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196"/>
    </row>
    <row r="1039" spans="2:69" ht="17.25" x14ac:dyDescent="0.3">
      <c r="K1039" s="165" t="s">
        <v>312</v>
      </c>
      <c r="V1039" s="57" t="s">
        <v>406</v>
      </c>
      <c r="W1039" s="57" t="s">
        <v>420</v>
      </c>
      <c r="AB1039" s="166" t="s">
        <v>411</v>
      </c>
      <c r="AC1039" s="197" t="s">
        <v>2050</v>
      </c>
      <c r="AD1039" s="168"/>
      <c r="AE1039" s="198">
        <v>283779.45999999996</v>
      </c>
      <c r="AF1039" s="198">
        <v>1470610.6600000001</v>
      </c>
      <c r="AG1039" s="198">
        <v>6031103.330000001</v>
      </c>
      <c r="AH1039" s="199">
        <v>3051177.43886603</v>
      </c>
      <c r="AI1039" s="200">
        <v>1975232.17</v>
      </c>
      <c r="AJ1039" s="199">
        <v>5925696.5099999998</v>
      </c>
      <c r="AK1039" s="200">
        <v>5341084.2799999993</v>
      </c>
      <c r="AL1039" s="199">
        <v>6409301.1359999999</v>
      </c>
      <c r="AM1039" s="200">
        <v>2546498.3159490121</v>
      </c>
      <c r="AN1039" s="200">
        <v>5845763.4029170172</v>
      </c>
      <c r="AO1039" s="199">
        <v>6787312.731428572</v>
      </c>
      <c r="AP1039" s="199">
        <v>4102991.459866297</v>
      </c>
      <c r="AQ1039" s="199">
        <v>4107323.0719455327</v>
      </c>
      <c r="AR1039" s="199">
        <v>1818373.4380544671</v>
      </c>
      <c r="AS1039" s="201">
        <v>0.30686239752337013</v>
      </c>
      <c r="AT1039" s="199">
        <v>-1056145.6330795027</v>
      </c>
      <c r="AU1039" s="201">
        <v>-0.3461436295465069</v>
      </c>
      <c r="AV1039" s="199">
        <v>1923780.2580544683</v>
      </c>
      <c r="AW1039" s="201">
        <v>0.3189765044291602</v>
      </c>
      <c r="AX1039" s="199">
        <v>1822705.0501337028</v>
      </c>
      <c r="AY1039" s="201">
        <v>0.30759338536115866</v>
      </c>
      <c r="AZ1039" s="199">
        <v>-1051814.021000267</v>
      </c>
      <c r="BA1039" s="201">
        <v>-0.34472397691534246</v>
      </c>
      <c r="BB1039" s="199">
        <v>-4331.6120792357251</v>
      </c>
      <c r="BC1039" s="201">
        <v>-1.0557204716621267E-3</v>
      </c>
      <c r="BE1039" s="198">
        <v>372977.39714562736</v>
      </c>
      <c r="BF1039" s="198">
        <v>323013.91645415063</v>
      </c>
      <c r="BG1039" s="198">
        <v>337342.96191050677</v>
      </c>
      <c r="BH1039" s="198">
        <v>333536.85084330227</v>
      </c>
      <c r="BI1039" s="198">
        <v>315836.74456775282</v>
      </c>
      <c r="BJ1039" s="198">
        <v>350461.91251932009</v>
      </c>
      <c r="BK1039" s="198">
        <v>355068.48396045627</v>
      </c>
      <c r="BL1039" s="198">
        <v>345732.60080277448</v>
      </c>
      <c r="BM1039" s="198">
        <v>345217.49733707478</v>
      </c>
      <c r="BN1039" s="198">
        <v>352792.70970046852</v>
      </c>
      <c r="BO1039" s="198">
        <v>347732.94425920997</v>
      </c>
      <c r="BP1039" s="198">
        <v>327609.05244488979</v>
      </c>
      <c r="BQ1039" s="202">
        <v>4107323.0719455332</v>
      </c>
    </row>
    <row r="1040" spans="2:69" ht="18.75" x14ac:dyDescent="0.3">
      <c r="K1040" s="165" t="s">
        <v>312</v>
      </c>
      <c r="AC1040" s="175"/>
      <c r="AD1040" s="203"/>
      <c r="AE1040" s="204"/>
      <c r="AI1040" s="205"/>
      <c r="AS1040" s="57"/>
      <c r="AU1040" s="57"/>
      <c r="AW1040" s="57"/>
      <c r="AY1040" s="57"/>
      <c r="BA1040" s="57"/>
      <c r="BB1040" s="57"/>
      <c r="BC1040" s="57"/>
      <c r="BE1040" s="204"/>
      <c r="BF1040" s="204"/>
      <c r="BG1040" s="204"/>
      <c r="BH1040" s="204"/>
      <c r="BI1040" s="204"/>
      <c r="BJ1040" s="204"/>
      <c r="BK1040" s="204"/>
      <c r="BL1040" s="204"/>
      <c r="BM1040" s="204"/>
      <c r="BN1040" s="204"/>
      <c r="BO1040" s="204"/>
      <c r="BP1040" s="204"/>
      <c r="BQ1040" s="206"/>
    </row>
    <row r="1041" spans="2:96" ht="18.75" x14ac:dyDescent="0.3">
      <c r="K1041" s="165" t="s">
        <v>312</v>
      </c>
      <c r="M1041" s="57" t="s">
        <v>422</v>
      </c>
      <c r="N1041" s="57" t="s">
        <v>2051</v>
      </c>
      <c r="V1041" s="57" t="s">
        <v>406</v>
      </c>
      <c r="W1041" s="57" t="s">
        <v>423</v>
      </c>
      <c r="X1041" s="57">
        <v>155</v>
      </c>
      <c r="AB1041" s="166" t="s">
        <v>411</v>
      </c>
      <c r="AC1041" s="192" t="s">
        <v>424</v>
      </c>
      <c r="AD1041" s="168"/>
      <c r="AE1041" s="63"/>
      <c r="AI1041" s="193"/>
      <c r="AS1041" s="57"/>
      <c r="AU1041" s="57"/>
      <c r="AW1041" s="57"/>
      <c r="AY1041" s="57"/>
      <c r="BA1041" s="57"/>
      <c r="BB1041" s="57"/>
      <c r="BC1041" s="57"/>
      <c r="BE1041" s="63"/>
      <c r="BF1041" s="63"/>
      <c r="BG1041" s="63"/>
      <c r="BH1041" s="63"/>
      <c r="BI1041" s="63"/>
      <c r="BJ1041" s="63"/>
      <c r="BK1041" s="63"/>
      <c r="BL1041" s="63"/>
      <c r="BM1041" s="63"/>
      <c r="BN1041" s="63"/>
      <c r="BO1041" s="63"/>
      <c r="BP1041" s="63"/>
      <c r="BQ1041" s="194"/>
      <c r="BS1041" s="57">
        <v>-1147601.04</v>
      </c>
      <c r="BT1041" s="57">
        <v>-3213593.9000000008</v>
      </c>
      <c r="BU1041" s="57">
        <v>-1352661.96</v>
      </c>
      <c r="BV1041" s="57">
        <v>-1299267.8956102808</v>
      </c>
      <c r="BW1041" s="57">
        <v>-434228.33</v>
      </c>
      <c r="BX1041" s="57">
        <v>-1302684.99</v>
      </c>
      <c r="BY1041" s="57">
        <v>-1085570.8099999998</v>
      </c>
      <c r="BZ1041" s="57">
        <v>-1302684.9719999996</v>
      </c>
      <c r="CA1041" s="57">
        <v>-1082723.2463419007</v>
      </c>
      <c r="CB1041" s="57">
        <v>-1302115.45926838</v>
      </c>
      <c r="CC1041" s="57">
        <v>-1302684.9771428597</v>
      </c>
      <c r="CD1041" s="57">
        <v>-1336739.9999999998</v>
      </c>
      <c r="CE1041" s="57">
        <v>-1336739.9999999998</v>
      </c>
      <c r="CG1041" s="57">
        <v>-111395</v>
      </c>
      <c r="CH1041" s="57">
        <v>-111395</v>
      </c>
      <c r="CI1041" s="57">
        <v>-111395</v>
      </c>
      <c r="CJ1041" s="57">
        <v>-111395</v>
      </c>
      <c r="CK1041" s="57">
        <v>-111395</v>
      </c>
      <c r="CL1041" s="57">
        <v>-111395</v>
      </c>
      <c r="CM1041" s="57">
        <v>-111395</v>
      </c>
      <c r="CN1041" s="57">
        <v>-111395</v>
      </c>
      <c r="CO1041" s="57">
        <v>-111395</v>
      </c>
      <c r="CP1041" s="57">
        <v>-111395</v>
      </c>
      <c r="CQ1041" s="57">
        <v>-111395</v>
      </c>
      <c r="CR1041" s="57">
        <v>-111395</v>
      </c>
    </row>
    <row r="1042" spans="2:96" x14ac:dyDescent="0.25">
      <c r="K1042" s="165" t="s">
        <v>315</v>
      </c>
      <c r="N1042" s="57" t="s">
        <v>2052</v>
      </c>
      <c r="V1042" s="57" t="s">
        <v>406</v>
      </c>
      <c r="W1042" s="57" t="s">
        <v>423</v>
      </c>
      <c r="X1042" s="57">
        <v>155</v>
      </c>
      <c r="AB1042" s="166" t="s">
        <v>411</v>
      </c>
      <c r="AC1042" s="209">
        <v>4300010</v>
      </c>
      <c r="AD1042" s="210" t="s">
        <v>2053</v>
      </c>
      <c r="AE1042" s="169">
        <v>-1147601.04</v>
      </c>
      <c r="AF1042" s="38">
        <v>-3213593.9000000008</v>
      </c>
      <c r="AG1042" s="38">
        <v>-1352661.96</v>
      </c>
      <c r="AH1042" s="170">
        <v>-1299267.8956102808</v>
      </c>
      <c r="AI1042" s="171">
        <v>-434228.33</v>
      </c>
      <c r="AJ1042" s="172">
        <v>-1302684.99</v>
      </c>
      <c r="AK1042" s="151">
        <v>-1085570.8099999998</v>
      </c>
      <c r="AL1042" s="172">
        <v>-1302684.9719999996</v>
      </c>
      <c r="AM1042" s="211">
        <v>-1082723.2463419007</v>
      </c>
      <c r="AN1042" s="171">
        <v>-1302115.45926838</v>
      </c>
      <c r="AO1042" s="170">
        <v>-1302684.9771428597</v>
      </c>
      <c r="AP1042" s="170">
        <v>-1336739.9999999998</v>
      </c>
      <c r="AQ1042" s="170">
        <v>-1336739.9999999998</v>
      </c>
      <c r="AR1042" s="172">
        <v>34055.009999999776</v>
      </c>
      <c r="AS1042" s="173">
        <v>2.6142168107732459E-2</v>
      </c>
      <c r="AT1042" s="172">
        <v>37472.104389718967</v>
      </c>
      <c r="AU1042" s="173">
        <v>2.8840937666760321E-2</v>
      </c>
      <c r="AV1042" s="172">
        <v>-15921.960000000196</v>
      </c>
      <c r="AW1042" s="173">
        <v>-1.1770834451499025E-2</v>
      </c>
      <c r="AX1042" s="172">
        <v>34055.009999999776</v>
      </c>
      <c r="AY1042" s="173">
        <v>2.6142168107732459E-2</v>
      </c>
      <c r="AZ1042" s="172">
        <v>37472.104389718967</v>
      </c>
      <c r="BA1042" s="173">
        <v>2.8840937666760321E-2</v>
      </c>
      <c r="BB1042" s="172">
        <v>0</v>
      </c>
      <c r="BC1042" s="173">
        <v>0</v>
      </c>
      <c r="BE1042" s="169">
        <v>-111395</v>
      </c>
      <c r="BF1042" s="169">
        <v>-111395</v>
      </c>
      <c r="BG1042" s="169">
        <v>-111395</v>
      </c>
      <c r="BH1042" s="169">
        <v>-111395</v>
      </c>
      <c r="BI1042" s="169">
        <v>-111395</v>
      </c>
      <c r="BJ1042" s="169">
        <v>-111395</v>
      </c>
      <c r="BK1042" s="169">
        <v>-111395</v>
      </c>
      <c r="BL1042" s="169">
        <v>-111395</v>
      </c>
      <c r="BM1042" s="169">
        <v>-111395</v>
      </c>
      <c r="BN1042" s="169">
        <v>-111395</v>
      </c>
      <c r="BO1042" s="169">
        <v>-111395</v>
      </c>
      <c r="BP1042" s="169">
        <v>-111395</v>
      </c>
      <c r="BQ1042" s="174">
        <v>-1336740</v>
      </c>
    </row>
    <row r="1043" spans="2:96" ht="18.75" hidden="1" x14ac:dyDescent="0.3">
      <c r="B1043" s="150" t="s">
        <v>305</v>
      </c>
      <c r="C1043" s="150" t="s">
        <v>305</v>
      </c>
      <c r="J1043" s="150" t="s">
        <v>305</v>
      </c>
      <c r="K1043" s="165" t="s">
        <v>308</v>
      </c>
      <c r="N1043" s="57" t="s">
        <v>310</v>
      </c>
      <c r="AC1043" s="175"/>
      <c r="AD1043" s="195"/>
      <c r="AE1043" s="38"/>
      <c r="AI1043" s="193"/>
      <c r="AS1043" s="57"/>
      <c r="AU1043" s="57"/>
      <c r="AW1043" s="57"/>
      <c r="AY1043" s="57"/>
      <c r="BA1043" s="57"/>
      <c r="BB1043" s="57"/>
      <c r="BC1043" s="57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196"/>
    </row>
    <row r="1044" spans="2:96" ht="17.25" x14ac:dyDescent="0.3">
      <c r="K1044" s="165" t="s">
        <v>312</v>
      </c>
      <c r="V1044" s="57" t="s">
        <v>406</v>
      </c>
      <c r="W1044" s="57" t="s">
        <v>423</v>
      </c>
      <c r="AB1044" s="166" t="s">
        <v>411</v>
      </c>
      <c r="AC1044" s="197" t="s">
        <v>2054</v>
      </c>
      <c r="AD1044" s="168"/>
      <c r="AE1044" s="198">
        <v>-1147601.04</v>
      </c>
      <c r="AF1044" s="198">
        <v>-3213593.9000000008</v>
      </c>
      <c r="AG1044" s="198">
        <v>-1352661.96</v>
      </c>
      <c r="AH1044" s="199">
        <v>-1299267.8956102808</v>
      </c>
      <c r="AI1044" s="200">
        <v>-434228.33</v>
      </c>
      <c r="AJ1044" s="199">
        <v>-1302684.99</v>
      </c>
      <c r="AK1044" s="200">
        <v>-1085570.8099999998</v>
      </c>
      <c r="AL1044" s="199">
        <v>-1302684.9719999996</v>
      </c>
      <c r="AM1044" s="200">
        <v>-1082723.2463419007</v>
      </c>
      <c r="AN1044" s="200">
        <v>-1302115.45926838</v>
      </c>
      <c r="AO1044" s="199">
        <v>-1302684.9771428597</v>
      </c>
      <c r="AP1044" s="199">
        <v>-1336739.9999999998</v>
      </c>
      <c r="AQ1044" s="199">
        <v>-1336739.9999999998</v>
      </c>
      <c r="AR1044" s="199">
        <v>34055.009999999776</v>
      </c>
      <c r="AS1044" s="201">
        <v>2.6142168107732459E-2</v>
      </c>
      <c r="AT1044" s="199">
        <v>37472.104389718967</v>
      </c>
      <c r="AU1044" s="201">
        <v>2.8840937666760321E-2</v>
      </c>
      <c r="AV1044" s="199">
        <v>-15921.960000000196</v>
      </c>
      <c r="AW1044" s="201">
        <v>-1.1770834451499025E-2</v>
      </c>
      <c r="AX1044" s="199">
        <v>34055.009999999776</v>
      </c>
      <c r="AY1044" s="201">
        <v>2.6142168107732459E-2</v>
      </c>
      <c r="AZ1044" s="199">
        <v>37472.104389718967</v>
      </c>
      <c r="BA1044" s="201">
        <v>2.8840937666760321E-2</v>
      </c>
      <c r="BB1044" s="199">
        <v>0</v>
      </c>
      <c r="BC1044" s="201">
        <v>0</v>
      </c>
      <c r="BE1044" s="198">
        <v>-111395</v>
      </c>
      <c r="BF1044" s="198">
        <v>-111395</v>
      </c>
      <c r="BG1044" s="198">
        <v>-111395</v>
      </c>
      <c r="BH1044" s="198">
        <v>-111395</v>
      </c>
      <c r="BI1044" s="198">
        <v>-111395</v>
      </c>
      <c r="BJ1044" s="198">
        <v>-111395</v>
      </c>
      <c r="BK1044" s="198">
        <v>-111395</v>
      </c>
      <c r="BL1044" s="198">
        <v>-111395</v>
      </c>
      <c r="BM1044" s="198">
        <v>-111395</v>
      </c>
      <c r="BN1044" s="198">
        <v>-111395</v>
      </c>
      <c r="BO1044" s="198">
        <v>-111395</v>
      </c>
      <c r="BP1044" s="198">
        <v>-111395</v>
      </c>
      <c r="BQ1044" s="202">
        <v>-1336740</v>
      </c>
    </row>
    <row r="1045" spans="2:96" ht="18.75" x14ac:dyDescent="0.3">
      <c r="K1045" s="165" t="s">
        <v>312</v>
      </c>
      <c r="AC1045" s="175"/>
      <c r="AD1045" s="203"/>
      <c r="AE1045" s="204"/>
      <c r="AI1045" s="205"/>
      <c r="AS1045" s="57"/>
      <c r="AU1045" s="57"/>
      <c r="AW1045" s="57"/>
      <c r="AY1045" s="57"/>
      <c r="BA1045" s="57"/>
      <c r="BB1045" s="57"/>
      <c r="BC1045" s="57"/>
      <c r="BE1045" s="204"/>
      <c r="BF1045" s="204"/>
      <c r="BG1045" s="204"/>
      <c r="BH1045" s="204"/>
      <c r="BI1045" s="204"/>
      <c r="BJ1045" s="204"/>
      <c r="BK1045" s="204"/>
      <c r="BL1045" s="204"/>
      <c r="BM1045" s="204"/>
      <c r="BN1045" s="204"/>
      <c r="BO1045" s="204"/>
      <c r="BP1045" s="204"/>
      <c r="BQ1045" s="206"/>
    </row>
    <row r="1046" spans="2:96" hidden="1" x14ac:dyDescent="0.25">
      <c r="B1046" s="150" t="s">
        <v>305</v>
      </c>
      <c r="C1046" s="150" t="s">
        <v>305</v>
      </c>
      <c r="J1046" s="150" t="s">
        <v>305</v>
      </c>
      <c r="K1046" s="165" t="s">
        <v>306</v>
      </c>
      <c r="M1046" s="57" t="s">
        <v>310</v>
      </c>
      <c r="AE1046" s="38"/>
      <c r="AI1046" s="182"/>
      <c r="AS1046" s="57"/>
      <c r="AU1046" s="57"/>
      <c r="AW1046" s="57"/>
      <c r="AY1046" s="57"/>
      <c r="BA1046" s="57"/>
      <c r="BB1046" s="57"/>
      <c r="BC1046" s="57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183"/>
    </row>
    <row r="1047" spans="2:96" ht="18.75" x14ac:dyDescent="0.3">
      <c r="K1047" s="165" t="s">
        <v>308</v>
      </c>
      <c r="V1047" s="57" t="s">
        <v>406</v>
      </c>
      <c r="AB1047" s="166" t="s">
        <v>411</v>
      </c>
      <c r="AC1047" s="184" t="s">
        <v>425</v>
      </c>
      <c r="AD1047" s="185"/>
      <c r="AE1047" s="186">
        <v>285142720.70000011</v>
      </c>
      <c r="AF1047" s="186">
        <v>335266478.20999974</v>
      </c>
      <c r="AG1047" s="186">
        <v>407738751.24000001</v>
      </c>
      <c r="AH1047" s="186">
        <v>403825636.71428865</v>
      </c>
      <c r="AI1047" s="187">
        <v>147188598.74999994</v>
      </c>
      <c r="AJ1047" s="186">
        <v>441565796.24999982</v>
      </c>
      <c r="AK1047" s="187">
        <v>361056814.2899999</v>
      </c>
      <c r="AL1047" s="186">
        <v>433268177.14799988</v>
      </c>
      <c r="AM1047" s="187">
        <v>337418312.84871358</v>
      </c>
      <c r="AN1047" s="187">
        <v>427464138.15557498</v>
      </c>
      <c r="AO1047" s="186">
        <v>432415156.59582174</v>
      </c>
      <c r="AP1047" s="186">
        <v>440505923.28814858</v>
      </c>
      <c r="AQ1047" s="186">
        <v>477526219.01766843</v>
      </c>
      <c r="AR1047" s="186">
        <v>-35960422.767668605</v>
      </c>
      <c r="AS1047" s="188">
        <v>-8.1438424518073441E-2</v>
      </c>
      <c r="AT1047" s="186">
        <v>-73700582.303379774</v>
      </c>
      <c r="AU1047" s="188">
        <v>-0.18250595208130332</v>
      </c>
      <c r="AV1047" s="186">
        <v>-69787467.777668417</v>
      </c>
      <c r="AW1047" s="188">
        <v>-0.17115730983487185</v>
      </c>
      <c r="AX1047" s="186">
        <v>1059872.9618512392</v>
      </c>
      <c r="AY1047" s="188">
        <v>2.4002605519997623E-3</v>
      </c>
      <c r="AZ1047" s="186">
        <v>-36680286.57385993</v>
      </c>
      <c r="BA1047" s="188">
        <v>-9.0831990936255644E-2</v>
      </c>
      <c r="BB1047" s="186">
        <v>-37020295.729519844</v>
      </c>
      <c r="BC1047" s="188">
        <v>-8.4040403936415903E-2</v>
      </c>
      <c r="BE1047" s="186">
        <v>43357118.710363932</v>
      </c>
      <c r="BF1047" s="186">
        <v>38547417.995556965</v>
      </c>
      <c r="BG1047" s="186">
        <v>39989593.000522502</v>
      </c>
      <c r="BH1047" s="186">
        <v>38671286.333251357</v>
      </c>
      <c r="BI1047" s="186">
        <v>36662150.038489632</v>
      </c>
      <c r="BJ1047" s="186">
        <v>40818751.831605688</v>
      </c>
      <c r="BK1047" s="186">
        <v>40591710.051638514</v>
      </c>
      <c r="BL1047" s="186">
        <v>40036712.042882226</v>
      </c>
      <c r="BM1047" s="186">
        <v>39933611.982722238</v>
      </c>
      <c r="BN1047" s="186">
        <v>40234303.271231316</v>
      </c>
      <c r="BO1047" s="186">
        <v>40366832.958993398</v>
      </c>
      <c r="BP1047" s="186">
        <v>38316730.800410658</v>
      </c>
      <c r="BQ1047" s="189">
        <v>477526219.01766849</v>
      </c>
    </row>
    <row r="1048" spans="2:96" hidden="1" x14ac:dyDescent="0.25">
      <c r="B1048" s="150" t="s">
        <v>305</v>
      </c>
      <c r="C1048" s="150" t="s">
        <v>305</v>
      </c>
      <c r="D1048" s="150" t="s">
        <v>305</v>
      </c>
      <c r="E1048" s="150" t="s">
        <v>305</v>
      </c>
      <c r="F1048" s="150" t="s">
        <v>305</v>
      </c>
      <c r="G1048" s="150" t="s">
        <v>305</v>
      </c>
      <c r="H1048" s="150" t="s">
        <v>305</v>
      </c>
      <c r="I1048" s="150" t="s">
        <v>305</v>
      </c>
      <c r="J1048" s="150" t="s">
        <v>305</v>
      </c>
      <c r="L1048" s="57" t="s">
        <v>310</v>
      </c>
      <c r="AC1048" s="175"/>
      <c r="AD1048" s="168"/>
      <c r="AE1048" s="175"/>
      <c r="AH1048" s="168"/>
      <c r="AI1048" s="288"/>
      <c r="AK1048" s="289"/>
      <c r="AL1048" s="290"/>
      <c r="AM1048" s="291"/>
      <c r="AN1048" s="291"/>
      <c r="AO1048" s="290"/>
      <c r="AP1048" s="290"/>
      <c r="AQ1048" s="290"/>
      <c r="AR1048" s="290"/>
      <c r="AS1048" s="292"/>
      <c r="AT1048" s="290"/>
      <c r="AU1048" s="292"/>
      <c r="AV1048" s="290"/>
      <c r="AW1048" s="292"/>
      <c r="AX1048" s="290"/>
      <c r="AY1048" s="292"/>
      <c r="AZ1048" s="290"/>
      <c r="BA1048" s="292"/>
      <c r="BB1048" s="290"/>
      <c r="BC1048" s="292"/>
    </row>
    <row r="1049" spans="2:96" x14ac:dyDescent="0.25">
      <c r="B1049" s="150" t="s">
        <v>307</v>
      </c>
      <c r="C1049" s="150" t="s">
        <v>307</v>
      </c>
      <c r="D1049" s="150" t="s">
        <v>307</v>
      </c>
      <c r="E1049" s="150" t="s">
        <v>307</v>
      </c>
      <c r="F1049" s="150" t="s">
        <v>307</v>
      </c>
      <c r="G1049" s="150" t="s">
        <v>307</v>
      </c>
      <c r="H1049" s="150" t="s">
        <v>307</v>
      </c>
      <c r="I1049" s="150" t="s">
        <v>307</v>
      </c>
      <c r="J1049" s="150" t="s">
        <v>307</v>
      </c>
      <c r="AC1049" s="175"/>
      <c r="AD1049" s="168"/>
      <c r="AE1049" s="175"/>
      <c r="AS1049" s="271"/>
      <c r="AU1049" s="271"/>
      <c r="AW1049" s="271"/>
      <c r="AY1049" s="271"/>
      <c r="BA1049" s="271"/>
      <c r="BB1049" s="57"/>
      <c r="BC1049" s="271"/>
    </row>
    <row r="1050" spans="2:96" ht="17.25" x14ac:dyDescent="0.3">
      <c r="B1050" s="150" t="s">
        <v>307</v>
      </c>
      <c r="C1050" s="150" t="s">
        <v>307</v>
      </c>
      <c r="D1050" s="150" t="s">
        <v>307</v>
      </c>
      <c r="E1050" s="150" t="s">
        <v>307</v>
      </c>
      <c r="F1050" s="150" t="s">
        <v>307</v>
      </c>
      <c r="G1050" s="150" t="s">
        <v>307</v>
      </c>
      <c r="H1050" s="150" t="s">
        <v>307</v>
      </c>
      <c r="I1050" s="150" t="s">
        <v>307</v>
      </c>
      <c r="J1050" s="150" t="s">
        <v>307</v>
      </c>
      <c r="K1050" s="280" t="s">
        <v>426</v>
      </c>
      <c r="AB1050" s="166" t="s">
        <v>378</v>
      </c>
      <c r="AC1050" s="274" t="s">
        <v>426</v>
      </c>
      <c r="AD1050" s="168"/>
      <c r="AE1050" s="275">
        <v>180125767.71999985</v>
      </c>
      <c r="AF1050" s="276">
        <v>185790734.77000016</v>
      </c>
      <c r="AG1050" s="276">
        <v>191280297.57000005</v>
      </c>
      <c r="AH1050" s="276">
        <v>217764245.41197032</v>
      </c>
      <c r="AI1050" s="277">
        <v>75609215.659999967</v>
      </c>
      <c r="AJ1050" s="276">
        <v>226827646.9799999</v>
      </c>
      <c r="AK1050" s="276">
        <v>195654597.41000003</v>
      </c>
      <c r="AL1050" s="276">
        <v>234785516.89200005</v>
      </c>
      <c r="AM1050" s="277">
        <v>181325496.60193336</v>
      </c>
      <c r="AN1050" s="277">
        <v>696280038.66011119</v>
      </c>
      <c r="AO1050" s="276">
        <v>228182796.22132099</v>
      </c>
      <c r="AP1050" s="276">
        <v>237045906.24513596</v>
      </c>
      <c r="AQ1050" s="276">
        <v>244300402.58608645</v>
      </c>
      <c r="AR1050" s="276">
        <v>17472755.606086552</v>
      </c>
      <c r="AS1050" s="278">
        <v>7.7030978536876418E-2</v>
      </c>
      <c r="AT1050" s="276">
        <v>26536157.174116135</v>
      </c>
      <c r="AU1050" s="278">
        <v>0.12185727332746731</v>
      </c>
      <c r="AV1050" s="276">
        <v>53020105.0160864</v>
      </c>
      <c r="AW1050" s="278">
        <v>0.27718539593281116</v>
      </c>
      <c r="AX1050" s="276">
        <v>10218259.265136063</v>
      </c>
      <c r="AY1050" s="278">
        <v>4.5048561765652133E-2</v>
      </c>
      <c r="AZ1050" s="276">
        <v>19281660.833165646</v>
      </c>
      <c r="BA1050" s="278">
        <v>8.8543740487279046E-2</v>
      </c>
      <c r="BB1050" s="276">
        <v>7254496.340950489</v>
      </c>
      <c r="BC1050" s="278">
        <v>3.0603761338313967E-2</v>
      </c>
      <c r="BE1050" s="342">
        <v>21235553.693915211</v>
      </c>
      <c r="BF1050" s="342">
        <v>18983636.167745255</v>
      </c>
      <c r="BG1050" s="342">
        <v>19710086.4109549</v>
      </c>
      <c r="BH1050" s="342">
        <v>20178699.818505868</v>
      </c>
      <c r="BI1050" s="342">
        <v>19057588.480366185</v>
      </c>
      <c r="BJ1050" s="342">
        <v>21013089.187000446</v>
      </c>
      <c r="BK1050" s="342">
        <v>21029291.280085668</v>
      </c>
      <c r="BL1050" s="342">
        <v>20737565.798088528</v>
      </c>
      <c r="BM1050" s="342">
        <v>20621954.073892519</v>
      </c>
      <c r="BN1050" s="342">
        <v>20982625.49158451</v>
      </c>
      <c r="BO1050" s="342">
        <v>20853854.049959227</v>
      </c>
      <c r="BP1050" s="342">
        <v>19896458.133987814</v>
      </c>
      <c r="BQ1050" s="342">
        <v>244300402.58608651</v>
      </c>
    </row>
    <row r="1051" spans="2:96" x14ac:dyDescent="0.25">
      <c r="B1051" s="150" t="s">
        <v>307</v>
      </c>
      <c r="C1051" s="150" t="s">
        <v>307</v>
      </c>
      <c r="D1051" s="150" t="s">
        <v>307</v>
      </c>
      <c r="E1051" s="150" t="s">
        <v>307</v>
      </c>
      <c r="F1051" s="150" t="s">
        <v>307</v>
      </c>
      <c r="G1051" s="150" t="s">
        <v>307</v>
      </c>
      <c r="H1051" s="150" t="s">
        <v>307</v>
      </c>
      <c r="I1051" s="150" t="s">
        <v>307</v>
      </c>
      <c r="J1051" s="150" t="s">
        <v>307</v>
      </c>
      <c r="AC1051" s="281" t="s">
        <v>427</v>
      </c>
      <c r="AD1051" s="168"/>
      <c r="AE1051" s="282">
        <v>0.38714370777975299</v>
      </c>
      <c r="AF1051" s="283">
        <v>0.35656494170272907</v>
      </c>
      <c r="AG1051" s="283">
        <v>0.31932256236257239</v>
      </c>
      <c r="AH1051" s="283">
        <v>0.35033428257723387</v>
      </c>
      <c r="AI1051" s="284">
        <v>0.33936246574152379</v>
      </c>
      <c r="AJ1051" s="283">
        <v>0.33936246574152379</v>
      </c>
      <c r="AK1051" s="285">
        <v>0.3514470752674892</v>
      </c>
      <c r="AL1051" s="283">
        <v>0.3514470752674892</v>
      </c>
      <c r="AM1051" s="285">
        <v>0.34954729733345297</v>
      </c>
      <c r="AN1051" s="285">
        <v>0.35189252145285632</v>
      </c>
      <c r="AO1051" s="283">
        <v>0.34541856396652093</v>
      </c>
      <c r="AP1051" s="283">
        <v>0.34985649202426239</v>
      </c>
      <c r="AQ1051" s="283">
        <v>0.33844748208828823</v>
      </c>
      <c r="AR1051" s="283"/>
      <c r="AS1051" s="286"/>
      <c r="AT1051" s="283"/>
      <c r="AU1051" s="286"/>
      <c r="AV1051" s="283"/>
      <c r="AW1051" s="286"/>
      <c r="AX1051" s="283"/>
      <c r="AY1051" s="286"/>
      <c r="AZ1051" s="283"/>
      <c r="BA1051" s="286"/>
      <c r="BB1051" s="283"/>
      <c r="BC1051" s="286"/>
      <c r="BE1051" s="283">
        <v>0.32876103284601671</v>
      </c>
      <c r="BF1051" s="283">
        <v>0.32997198545780332</v>
      </c>
      <c r="BG1051" s="283">
        <v>0.33015397411272512</v>
      </c>
      <c r="BH1051" s="283">
        <v>0.34288367998032815</v>
      </c>
      <c r="BI1051" s="283">
        <v>0.34202580606003757</v>
      </c>
      <c r="BJ1051" s="283">
        <v>0.33984252839370077</v>
      </c>
      <c r="BK1051" s="283">
        <v>0.34126824987602422</v>
      </c>
      <c r="BL1051" s="283">
        <v>0.34122274315382117</v>
      </c>
      <c r="BM1051" s="283">
        <v>0.34054597152328808</v>
      </c>
      <c r="BN1051" s="283">
        <v>0.34275854597151406</v>
      </c>
      <c r="BO1051" s="283">
        <v>0.34063410701205721</v>
      </c>
      <c r="BP1051" s="283">
        <v>0.34178608831083801</v>
      </c>
      <c r="BQ1051" s="283">
        <v>0.33844748208828829</v>
      </c>
    </row>
    <row r="1052" spans="2:96" ht="7.5" customHeight="1" x14ac:dyDescent="0.25">
      <c r="AC1052" s="281"/>
      <c r="AD1052" s="168"/>
      <c r="AE1052" s="282"/>
      <c r="AF1052" s="283"/>
      <c r="AG1052" s="283"/>
      <c r="AI1052" s="284"/>
      <c r="AJ1052" s="283"/>
      <c r="AK1052" s="285"/>
      <c r="AL1052" s="283"/>
      <c r="AM1052" s="285"/>
      <c r="AN1052" s="285"/>
      <c r="AO1052" s="283"/>
      <c r="AP1052" s="283"/>
      <c r="AQ1052" s="283"/>
      <c r="AR1052" s="283"/>
      <c r="AS1052" s="286"/>
      <c r="AT1052" s="283"/>
      <c r="AU1052" s="286"/>
      <c r="AV1052" s="283"/>
      <c r="AW1052" s="286"/>
      <c r="AX1052" s="283"/>
      <c r="AY1052" s="286"/>
      <c r="AZ1052" s="283"/>
      <c r="BA1052" s="286"/>
      <c r="BB1052" s="283"/>
      <c r="BC1052" s="286"/>
      <c r="BE1052" s="372"/>
      <c r="BF1052" s="372"/>
      <c r="BG1052" s="372"/>
      <c r="BH1052" s="372"/>
      <c r="BI1052" s="372"/>
      <c r="BJ1052" s="372"/>
      <c r="BK1052" s="372"/>
      <c r="BL1052" s="372"/>
      <c r="BM1052" s="372"/>
      <c r="BN1052" s="372"/>
      <c r="BO1052" s="372"/>
      <c r="BP1052" s="372"/>
      <c r="BQ1052" s="372"/>
    </row>
    <row r="1053" spans="2:96" ht="7.5" customHeight="1" x14ac:dyDescent="0.25">
      <c r="L1053" s="57" t="s">
        <v>2055</v>
      </c>
      <c r="AC1053" s="281"/>
      <c r="AD1053" s="168"/>
      <c r="AE1053" s="282"/>
      <c r="AF1053" s="283"/>
      <c r="AG1053" s="283"/>
      <c r="AI1053" s="284"/>
      <c r="AJ1053" s="283"/>
      <c r="AK1053" s="285"/>
      <c r="AL1053" s="283"/>
      <c r="AM1053" s="285"/>
      <c r="AN1053" s="285"/>
      <c r="AO1053" s="283"/>
      <c r="AP1053" s="283"/>
      <c r="AQ1053" s="283"/>
      <c r="AR1053" s="283"/>
      <c r="AS1053" s="286"/>
      <c r="AT1053" s="283"/>
      <c r="AU1053" s="286"/>
      <c r="AV1053" s="283"/>
      <c r="AW1053" s="286"/>
      <c r="AX1053" s="283"/>
      <c r="AY1053" s="286"/>
      <c r="AZ1053" s="283"/>
      <c r="BA1053" s="286"/>
      <c r="BB1053" s="283"/>
      <c r="BC1053" s="286"/>
      <c r="BE1053" s="372"/>
      <c r="BF1053" s="372"/>
      <c r="BG1053" s="372"/>
      <c r="BH1053" s="372"/>
      <c r="BI1053" s="372"/>
      <c r="BJ1053" s="372"/>
      <c r="BK1053" s="372"/>
      <c r="BL1053" s="372"/>
      <c r="BM1053" s="372"/>
      <c r="BN1053" s="372"/>
      <c r="BO1053" s="372"/>
      <c r="BP1053" s="372"/>
      <c r="BQ1053" s="372"/>
    </row>
    <row r="1054" spans="2:96" ht="21" x14ac:dyDescent="0.35">
      <c r="K1054" s="165" t="s">
        <v>308</v>
      </c>
      <c r="L1054" s="57" t="s">
        <v>428</v>
      </c>
      <c r="M1054" s="57" t="s">
        <v>2056</v>
      </c>
      <c r="V1054" s="57" t="s">
        <v>428</v>
      </c>
      <c r="AC1054" s="176" t="s">
        <v>2057</v>
      </c>
      <c r="AD1054" s="177"/>
      <c r="AE1054" s="178"/>
      <c r="AF1054" s="177"/>
      <c r="AG1054" s="177"/>
      <c r="AH1054" s="177"/>
      <c r="AI1054" s="179"/>
      <c r="AJ1054" s="177"/>
      <c r="AK1054" s="180"/>
      <c r="AL1054" s="177"/>
      <c r="AM1054" s="180"/>
      <c r="AN1054" s="180"/>
      <c r="AO1054" s="177"/>
      <c r="AP1054" s="177"/>
      <c r="AQ1054" s="177"/>
      <c r="AR1054" s="177"/>
      <c r="AS1054" s="177"/>
      <c r="AT1054" s="177"/>
      <c r="AU1054" s="177"/>
      <c r="AV1054" s="177"/>
      <c r="AW1054" s="177"/>
      <c r="AX1054" s="177"/>
      <c r="AY1054" s="177"/>
      <c r="AZ1054" s="177"/>
      <c r="BA1054" s="177"/>
      <c r="BB1054" s="177"/>
      <c r="BC1054" s="177"/>
      <c r="BD1054" s="181"/>
      <c r="BE1054" s="178"/>
      <c r="BF1054" s="178"/>
      <c r="BG1054" s="178"/>
      <c r="BH1054" s="178"/>
      <c r="BI1054" s="178"/>
      <c r="BJ1054" s="178"/>
      <c r="BK1054" s="178"/>
      <c r="BL1054" s="178"/>
      <c r="BM1054" s="178"/>
      <c r="BN1054" s="178"/>
      <c r="BO1054" s="178"/>
      <c r="BP1054" s="178"/>
      <c r="BQ1054" s="178"/>
      <c r="BR1054" s="181"/>
      <c r="BS1054" s="57">
        <v>47219794.119999997</v>
      </c>
      <c r="BT1054" s="57">
        <v>54595885.619999997</v>
      </c>
      <c r="BU1054" s="57">
        <v>60845212.529999994</v>
      </c>
      <c r="BV1054" s="57">
        <v>57238047.58802969</v>
      </c>
      <c r="BW1054" s="57">
        <v>20553270.140000001</v>
      </c>
      <c r="BY1054" s="57">
        <v>52717671.060000002</v>
      </c>
      <c r="CA1054" s="57">
        <v>47744428.320895843</v>
      </c>
      <c r="CC1054" s="57">
        <v>63347149.782857105</v>
      </c>
      <c r="CD1054" s="57">
        <v>60967140.131729335</v>
      </c>
      <c r="CE1054" s="57">
        <v>63371926.756363407</v>
      </c>
      <c r="CG1054" s="57">
        <v>5572811.2373229926</v>
      </c>
      <c r="CH1054" s="57">
        <v>5121264.7914775638</v>
      </c>
      <c r="CI1054" s="57">
        <v>5287442.1349183489</v>
      </c>
      <c r="CJ1054" s="57">
        <v>5206594.3738014558</v>
      </c>
      <c r="CK1054" s="57">
        <v>4901037.9618510362</v>
      </c>
      <c r="CL1054" s="57">
        <v>5443601.6362511767</v>
      </c>
      <c r="CM1054" s="57">
        <v>5329997.2805349352</v>
      </c>
      <c r="CN1054" s="57">
        <v>5339469.8716827901</v>
      </c>
      <c r="CO1054" s="57">
        <v>5295412.5983956568</v>
      </c>
      <c r="CP1054" s="57">
        <v>5312828.9141289694</v>
      </c>
      <c r="CQ1054" s="57">
        <v>5383425.0465267124</v>
      </c>
      <c r="CR1054" s="57">
        <v>5178040.9094717801</v>
      </c>
    </row>
    <row r="1055" spans="2:96" ht="18.75" x14ac:dyDescent="0.3">
      <c r="K1055" s="165" t="s">
        <v>312</v>
      </c>
      <c r="M1055" s="57" t="s">
        <v>430</v>
      </c>
      <c r="N1055" s="57" t="s">
        <v>2058</v>
      </c>
      <c r="V1055" s="57" t="s">
        <v>428</v>
      </c>
      <c r="W1055" s="57" t="s">
        <v>431</v>
      </c>
      <c r="X1055" s="57">
        <v>170</v>
      </c>
      <c r="AB1055" s="166" t="s">
        <v>378</v>
      </c>
      <c r="AC1055" s="192" t="s">
        <v>432</v>
      </c>
      <c r="AD1055" s="168"/>
      <c r="AE1055" s="63"/>
      <c r="AI1055" s="193"/>
      <c r="AS1055" s="57"/>
      <c r="AU1055" s="57"/>
      <c r="AW1055" s="57"/>
      <c r="AY1055" s="57"/>
      <c r="BA1055" s="57"/>
      <c r="BB1055" s="57"/>
      <c r="BC1055" s="57"/>
      <c r="BE1055" s="63"/>
      <c r="BF1055" s="63"/>
      <c r="BG1055" s="63"/>
      <c r="BH1055" s="63"/>
      <c r="BI1055" s="63"/>
      <c r="BJ1055" s="63"/>
      <c r="BK1055" s="63"/>
      <c r="BL1055" s="63"/>
      <c r="BM1055" s="63"/>
      <c r="BN1055" s="63"/>
      <c r="BO1055" s="63"/>
      <c r="BP1055" s="63"/>
      <c r="BQ1055" s="194"/>
      <c r="BS1055" s="57">
        <v>2741749.7700000005</v>
      </c>
      <c r="BT1055" s="57">
        <v>2329307.69</v>
      </c>
      <c r="BU1055" s="57">
        <v>1992312.32</v>
      </c>
      <c r="BV1055" s="57">
        <v>1674824.237835614</v>
      </c>
      <c r="BW1055" s="57">
        <v>599243.47</v>
      </c>
      <c r="BX1055" s="57">
        <v>1797730.41</v>
      </c>
      <c r="BY1055" s="57">
        <v>1401182.0699999998</v>
      </c>
      <c r="BZ1055" s="57">
        <v>1681418.4839999999</v>
      </c>
      <c r="CA1055" s="57">
        <v>1395686.8648630115</v>
      </c>
      <c r="CB1055" s="57">
        <v>1680319.4429726023</v>
      </c>
      <c r="CC1055" s="57">
        <v>1642182.3428571431</v>
      </c>
      <c r="CD1055" s="57">
        <v>527088.98028896004</v>
      </c>
      <c r="CE1055" s="57">
        <v>532973.55731914681</v>
      </c>
      <c r="CG1055" s="57">
        <v>46570.049681482385</v>
      </c>
      <c r="CH1055" s="57">
        <v>43913.058572306269</v>
      </c>
      <c r="CI1055" s="57">
        <v>44300.736689355741</v>
      </c>
      <c r="CJ1055" s="57">
        <v>41605.92073692118</v>
      </c>
      <c r="CK1055" s="57">
        <v>41150.639245741651</v>
      </c>
      <c r="CL1055" s="57">
        <v>48974.047726827208</v>
      </c>
      <c r="CM1055" s="57">
        <v>43702.073888147992</v>
      </c>
      <c r="CN1055" s="57">
        <v>44792.891175178127</v>
      </c>
      <c r="CO1055" s="57">
        <v>45798.227039374571</v>
      </c>
      <c r="CP1055" s="57">
        <v>40232.643096179578</v>
      </c>
      <c r="CQ1055" s="57">
        <v>46557.803812924292</v>
      </c>
      <c r="CR1055" s="57">
        <v>45375.465654707914</v>
      </c>
    </row>
    <row r="1056" spans="2:96" x14ac:dyDescent="0.25">
      <c r="K1056" s="165" t="s">
        <v>315</v>
      </c>
      <c r="N1056" s="57" t="s">
        <v>2059</v>
      </c>
      <c r="V1056" s="57" t="s">
        <v>428</v>
      </c>
      <c r="W1056" s="57" t="s">
        <v>431</v>
      </c>
      <c r="X1056" s="57">
        <v>170</v>
      </c>
      <c r="AB1056" s="166" t="s">
        <v>378</v>
      </c>
      <c r="AC1056" s="209">
        <v>3400115</v>
      </c>
      <c r="AD1056" s="210" t="s">
        <v>2060</v>
      </c>
      <c r="AE1056" s="169">
        <v>138670.20000000001</v>
      </c>
      <c r="AF1056" s="38">
        <v>221540.04</v>
      </c>
      <c r="AG1056" s="38">
        <v>180112.65</v>
      </c>
      <c r="AH1056" s="170">
        <v>168411.23315285568</v>
      </c>
      <c r="AI1056" s="171">
        <v>63037.98</v>
      </c>
      <c r="AJ1056" s="172">
        <v>189113.94</v>
      </c>
      <c r="AK1056" s="151">
        <v>170652.06000000003</v>
      </c>
      <c r="AL1056" s="172">
        <v>204782.47200000001</v>
      </c>
      <c r="AM1056" s="211">
        <v>140342.69429404641</v>
      </c>
      <c r="AN1056" s="171">
        <v>198720.5988588093</v>
      </c>
      <c r="AO1056" s="170">
        <v>200305.74857142856</v>
      </c>
      <c r="AP1056" s="170">
        <v>205557.89364144704</v>
      </c>
      <c r="AQ1056" s="170">
        <v>207852.8026692034</v>
      </c>
      <c r="AR1056" s="172">
        <v>18738.862669203401</v>
      </c>
      <c r="AS1056" s="173">
        <v>9.9087685811016374E-2</v>
      </c>
      <c r="AT1056" s="172">
        <v>39441.569516347721</v>
      </c>
      <c r="AU1056" s="173">
        <v>0.23419797348404445</v>
      </c>
      <c r="AV1056" s="172">
        <v>27740.152669203409</v>
      </c>
      <c r="AW1056" s="173">
        <v>0.15401557119504605</v>
      </c>
      <c r="AX1056" s="172">
        <v>16443.953641447035</v>
      </c>
      <c r="AY1056" s="173">
        <v>8.6952625710442252E-2</v>
      </c>
      <c r="AZ1056" s="172">
        <v>37146.660488591355</v>
      </c>
      <c r="BA1056" s="173">
        <v>0.22057115664532781</v>
      </c>
      <c r="BB1056" s="172">
        <v>2294.9090277563664</v>
      </c>
      <c r="BC1056" s="173">
        <v>1.1164295309229806E-2</v>
      </c>
      <c r="BE1056" s="169">
        <v>18161.717807219276</v>
      </c>
      <c r="BF1056" s="169">
        <v>17125.525596319963</v>
      </c>
      <c r="BG1056" s="169">
        <v>17276.71505413764</v>
      </c>
      <c r="BH1056" s="169">
        <v>16225.771642969885</v>
      </c>
      <c r="BI1056" s="169">
        <v>16048.21774250795</v>
      </c>
      <c r="BJ1056" s="169">
        <v>19099.245991262007</v>
      </c>
      <c r="BK1056" s="169">
        <v>17043.244294892589</v>
      </c>
      <c r="BL1056" s="169">
        <v>17468.648946203426</v>
      </c>
      <c r="BM1056" s="169">
        <v>17860.716946815275</v>
      </c>
      <c r="BN1056" s="169">
        <v>15690.211102392883</v>
      </c>
      <c r="BO1056" s="169">
        <v>18156.942076667594</v>
      </c>
      <c r="BP1056" s="169">
        <v>17695.84546781491</v>
      </c>
      <c r="BQ1056" s="174">
        <v>207852.8026692034</v>
      </c>
    </row>
    <row r="1057" spans="2:96" x14ac:dyDescent="0.25">
      <c r="K1057" s="165" t="s">
        <v>315</v>
      </c>
      <c r="N1057" s="57" t="s">
        <v>2061</v>
      </c>
      <c r="V1057" s="57" t="s">
        <v>428</v>
      </c>
      <c r="W1057" s="57" t="s">
        <v>431</v>
      </c>
      <c r="X1057" s="57">
        <v>170</v>
      </c>
      <c r="AB1057" s="166" t="s">
        <v>378</v>
      </c>
      <c r="AC1057" s="209">
        <v>5000115</v>
      </c>
      <c r="AD1057" s="210" t="s">
        <v>2062</v>
      </c>
      <c r="AE1057" s="169">
        <v>234717.12000000005</v>
      </c>
      <c r="AF1057" s="38">
        <v>257626.43999999997</v>
      </c>
      <c r="AG1057" s="38">
        <v>282455.94</v>
      </c>
      <c r="AH1057" s="170">
        <v>237672</v>
      </c>
      <c r="AI1057" s="171">
        <v>98603.22</v>
      </c>
      <c r="AJ1057" s="172">
        <v>295809.66000000003</v>
      </c>
      <c r="AK1057" s="151">
        <v>262509.59999999998</v>
      </c>
      <c r="AL1057" s="172">
        <v>315011.52</v>
      </c>
      <c r="AM1057" s="211">
        <v>198060</v>
      </c>
      <c r="AN1057" s="171">
        <v>302121.59999999998</v>
      </c>
      <c r="AO1057" s="170">
        <v>309525.27428571432</v>
      </c>
      <c r="AP1057" s="170">
        <v>321531.08664751297</v>
      </c>
      <c r="AQ1057" s="170">
        <v>325120.75464994344</v>
      </c>
      <c r="AR1057" s="172">
        <v>29311.094649943407</v>
      </c>
      <c r="AS1057" s="173">
        <v>9.9087685811015791E-2</v>
      </c>
      <c r="AT1057" s="172">
        <v>87448.754649943439</v>
      </c>
      <c r="AU1057" s="173">
        <v>0.36793881757187824</v>
      </c>
      <c r="AV1057" s="172">
        <v>42664.814649943437</v>
      </c>
      <c r="AW1057" s="173">
        <v>0.15104945093363389</v>
      </c>
      <c r="AX1057" s="172">
        <v>25721.426647512941</v>
      </c>
      <c r="AY1057" s="173">
        <v>8.6952625710441434E-2</v>
      </c>
      <c r="AZ1057" s="172">
        <v>83859.086647512973</v>
      </c>
      <c r="BA1057" s="173">
        <v>0.35283536406271238</v>
      </c>
      <c r="BB1057" s="172">
        <v>3589.668002430466</v>
      </c>
      <c r="BC1057" s="173">
        <v>1.1164295309230039E-2</v>
      </c>
      <c r="BE1057" s="169">
        <v>28408.331874263102</v>
      </c>
      <c r="BF1057" s="169">
        <v>26787.532975986298</v>
      </c>
      <c r="BG1057" s="169">
        <v>27024.021635218101</v>
      </c>
      <c r="BH1057" s="169">
        <v>25380.149093951299</v>
      </c>
      <c r="BI1057" s="169">
        <v>25102.421503233702</v>
      </c>
      <c r="BJ1057" s="169">
        <v>29874.801735565201</v>
      </c>
      <c r="BK1057" s="169">
        <v>26658.829593255403</v>
      </c>
      <c r="BL1057" s="169">
        <v>27324.242228974697</v>
      </c>
      <c r="BM1057" s="169">
        <v>27937.5100925593</v>
      </c>
      <c r="BN1057" s="169">
        <v>24542.4319937867</v>
      </c>
      <c r="BO1057" s="169">
        <v>28400.861736256702</v>
      </c>
      <c r="BP1057" s="169">
        <v>27679.620186893</v>
      </c>
      <c r="BQ1057" s="174">
        <v>325120.7546499435</v>
      </c>
    </row>
    <row r="1058" spans="2:96" x14ac:dyDescent="0.25">
      <c r="K1058" s="165" t="s">
        <v>315</v>
      </c>
      <c r="N1058" s="57" t="s">
        <v>2063</v>
      </c>
      <c r="V1058" s="57" t="s">
        <v>428</v>
      </c>
      <c r="W1058" s="57" t="s">
        <v>431</v>
      </c>
      <c r="X1058" s="57">
        <v>170</v>
      </c>
      <c r="AB1058" s="166" t="s">
        <v>378</v>
      </c>
      <c r="AC1058" s="209">
        <v>5400216</v>
      </c>
      <c r="AD1058" s="210" t="s">
        <v>2064</v>
      </c>
      <c r="AE1058" s="169">
        <v>262075.56</v>
      </c>
      <c r="AF1058" s="38">
        <v>0</v>
      </c>
      <c r="AG1058" s="38">
        <v>0</v>
      </c>
      <c r="AH1058" s="170">
        <v>0</v>
      </c>
      <c r="AI1058" s="171">
        <v>0</v>
      </c>
      <c r="AJ1058" s="172">
        <v>0</v>
      </c>
      <c r="AK1058" s="151">
        <v>0</v>
      </c>
      <c r="AL1058" s="172">
        <v>0</v>
      </c>
      <c r="AM1058" s="211">
        <v>0</v>
      </c>
      <c r="AN1058" s="171">
        <v>0</v>
      </c>
      <c r="AO1058" s="170">
        <v>0</v>
      </c>
      <c r="AP1058" s="170">
        <v>0</v>
      </c>
      <c r="AQ1058" s="170">
        <v>0</v>
      </c>
      <c r="AR1058" s="172">
        <v>0</v>
      </c>
      <c r="AS1058" s="173">
        <v>0</v>
      </c>
      <c r="AT1058" s="172">
        <v>0</v>
      </c>
      <c r="AU1058" s="173">
        <v>0</v>
      </c>
      <c r="AV1058" s="172">
        <v>0</v>
      </c>
      <c r="AW1058" s="173">
        <v>0</v>
      </c>
      <c r="AX1058" s="172">
        <v>0</v>
      </c>
      <c r="AY1058" s="173">
        <v>0</v>
      </c>
      <c r="AZ1058" s="172">
        <v>0</v>
      </c>
      <c r="BA1058" s="173">
        <v>0</v>
      </c>
      <c r="BB1058" s="172">
        <v>0</v>
      </c>
      <c r="BC1058" s="173">
        <v>0</v>
      </c>
      <c r="BE1058" s="169">
        <v>0</v>
      </c>
      <c r="BF1058" s="169">
        <v>0</v>
      </c>
      <c r="BG1058" s="169">
        <v>0</v>
      </c>
      <c r="BH1058" s="169">
        <v>0</v>
      </c>
      <c r="BI1058" s="169">
        <v>0</v>
      </c>
      <c r="BJ1058" s="169">
        <v>0</v>
      </c>
      <c r="BK1058" s="169">
        <v>0</v>
      </c>
      <c r="BL1058" s="169">
        <v>0</v>
      </c>
      <c r="BM1058" s="169">
        <v>0</v>
      </c>
      <c r="BN1058" s="169">
        <v>0</v>
      </c>
      <c r="BO1058" s="169">
        <v>0</v>
      </c>
      <c r="BP1058" s="169">
        <v>0</v>
      </c>
      <c r="BQ1058" s="174">
        <v>0</v>
      </c>
    </row>
    <row r="1059" spans="2:96" x14ac:dyDescent="0.25">
      <c r="K1059" s="165" t="s">
        <v>315</v>
      </c>
      <c r="N1059" s="57" t="s">
        <v>2065</v>
      </c>
      <c r="V1059" s="57" t="s">
        <v>428</v>
      </c>
      <c r="W1059" s="57" t="s">
        <v>431</v>
      </c>
      <c r="X1059" s="57">
        <v>170</v>
      </c>
      <c r="AB1059" s="166" t="s">
        <v>378</v>
      </c>
      <c r="AC1059" s="209">
        <v>5400220</v>
      </c>
      <c r="AD1059" s="210" t="s">
        <v>2066</v>
      </c>
      <c r="AE1059" s="169">
        <v>848105.38000000012</v>
      </c>
      <c r="AF1059" s="38">
        <v>627928.70000000007</v>
      </c>
      <c r="AG1059" s="38">
        <v>514852.38</v>
      </c>
      <c r="AH1059" s="170">
        <v>476901.97934800241</v>
      </c>
      <c r="AI1059" s="171">
        <v>180021.83000000002</v>
      </c>
      <c r="AJ1059" s="172">
        <v>540065.49</v>
      </c>
      <c r="AK1059" s="151">
        <v>399080.7</v>
      </c>
      <c r="AL1059" s="172">
        <v>478896.83999999997</v>
      </c>
      <c r="AM1059" s="211">
        <v>397418.31612333539</v>
      </c>
      <c r="AN1059" s="171">
        <v>478564.36322466703</v>
      </c>
      <c r="AO1059" s="170">
        <v>474879.99428571452</v>
      </c>
      <c r="AP1059" s="170">
        <v>0</v>
      </c>
      <c r="AQ1059" s="170">
        <v>0</v>
      </c>
      <c r="AR1059" s="172">
        <v>-540065.49</v>
      </c>
      <c r="AS1059" s="173">
        <v>-1</v>
      </c>
      <c r="AT1059" s="172">
        <v>-476901.97934800241</v>
      </c>
      <c r="AU1059" s="173">
        <v>-1</v>
      </c>
      <c r="AV1059" s="172">
        <v>-514852.38</v>
      </c>
      <c r="AW1059" s="173">
        <v>-1</v>
      </c>
      <c r="AX1059" s="172">
        <v>-540065.49</v>
      </c>
      <c r="AY1059" s="173">
        <v>-1</v>
      </c>
      <c r="AZ1059" s="172">
        <v>-476901.97934800241</v>
      </c>
      <c r="BA1059" s="173">
        <v>-1</v>
      </c>
      <c r="BB1059" s="172">
        <v>0</v>
      </c>
      <c r="BC1059" s="173">
        <v>0</v>
      </c>
      <c r="BE1059" s="169">
        <v>0</v>
      </c>
      <c r="BF1059" s="169">
        <v>0</v>
      </c>
      <c r="BG1059" s="169">
        <v>0</v>
      </c>
      <c r="BH1059" s="169">
        <v>0</v>
      </c>
      <c r="BI1059" s="169">
        <v>0</v>
      </c>
      <c r="BJ1059" s="169">
        <v>0</v>
      </c>
      <c r="BK1059" s="169">
        <v>0</v>
      </c>
      <c r="BL1059" s="169">
        <v>0</v>
      </c>
      <c r="BM1059" s="169">
        <v>0</v>
      </c>
      <c r="BN1059" s="169">
        <v>0</v>
      </c>
      <c r="BO1059" s="169">
        <v>0</v>
      </c>
      <c r="BP1059" s="169">
        <v>0</v>
      </c>
      <c r="BQ1059" s="174">
        <v>0</v>
      </c>
    </row>
    <row r="1060" spans="2:96" x14ac:dyDescent="0.25">
      <c r="K1060" s="165" t="s">
        <v>315</v>
      </c>
      <c r="N1060" s="57" t="s">
        <v>2067</v>
      </c>
      <c r="V1060" s="57" t="s">
        <v>428</v>
      </c>
      <c r="W1060" s="57" t="s">
        <v>431</v>
      </c>
      <c r="X1060" s="57">
        <v>170</v>
      </c>
      <c r="AB1060" s="166" t="s">
        <v>378</v>
      </c>
      <c r="AC1060" s="209">
        <v>5400221</v>
      </c>
      <c r="AD1060" s="210" t="s">
        <v>2068</v>
      </c>
      <c r="AE1060" s="169">
        <v>431019.55999999994</v>
      </c>
      <c r="AF1060" s="38">
        <v>406950.02000000008</v>
      </c>
      <c r="AG1060" s="38">
        <v>492986.43</v>
      </c>
      <c r="AH1060" s="170">
        <v>619888.95533475582</v>
      </c>
      <c r="AI1060" s="171">
        <v>160580.07999999999</v>
      </c>
      <c r="AJ1060" s="172">
        <v>481740.24</v>
      </c>
      <c r="AK1060" s="151">
        <v>393092.86000000004</v>
      </c>
      <c r="AL1060" s="172">
        <v>471711.43200000009</v>
      </c>
      <c r="AM1060" s="211">
        <v>516574.12944562983</v>
      </c>
      <c r="AN1060" s="171">
        <v>496407.68588912603</v>
      </c>
      <c r="AO1060" s="170">
        <v>433853.70857142849</v>
      </c>
      <c r="AP1060" s="170">
        <v>0</v>
      </c>
      <c r="AQ1060" s="170">
        <v>0</v>
      </c>
      <c r="AR1060" s="172">
        <v>-481740.24</v>
      </c>
      <c r="AS1060" s="173">
        <v>-1</v>
      </c>
      <c r="AT1060" s="172">
        <v>-619888.95533475582</v>
      </c>
      <c r="AU1060" s="173">
        <v>-1</v>
      </c>
      <c r="AV1060" s="172">
        <v>-492986.43</v>
      </c>
      <c r="AW1060" s="173">
        <v>-1</v>
      </c>
      <c r="AX1060" s="172">
        <v>-481740.24</v>
      </c>
      <c r="AY1060" s="173">
        <v>-1</v>
      </c>
      <c r="AZ1060" s="172">
        <v>-619888.95533475582</v>
      </c>
      <c r="BA1060" s="173">
        <v>-1</v>
      </c>
      <c r="BB1060" s="172">
        <v>0</v>
      </c>
      <c r="BC1060" s="173">
        <v>0</v>
      </c>
      <c r="BE1060" s="169">
        <v>0</v>
      </c>
      <c r="BF1060" s="169">
        <v>0</v>
      </c>
      <c r="BG1060" s="169">
        <v>0</v>
      </c>
      <c r="BH1060" s="169">
        <v>0</v>
      </c>
      <c r="BI1060" s="169">
        <v>0</v>
      </c>
      <c r="BJ1060" s="169">
        <v>0</v>
      </c>
      <c r="BK1060" s="169">
        <v>0</v>
      </c>
      <c r="BL1060" s="169">
        <v>0</v>
      </c>
      <c r="BM1060" s="169">
        <v>0</v>
      </c>
      <c r="BN1060" s="169">
        <v>0</v>
      </c>
      <c r="BO1060" s="169">
        <v>0</v>
      </c>
      <c r="BP1060" s="169">
        <v>0</v>
      </c>
      <c r="BQ1060" s="174">
        <v>0</v>
      </c>
    </row>
    <row r="1061" spans="2:96" x14ac:dyDescent="0.25">
      <c r="K1061" s="165" t="s">
        <v>315</v>
      </c>
      <c r="N1061" s="57" t="s">
        <v>2069</v>
      </c>
      <c r="V1061" s="57" t="s">
        <v>428</v>
      </c>
      <c r="W1061" s="57" t="s">
        <v>431</v>
      </c>
      <c r="X1061" s="57">
        <v>170</v>
      </c>
      <c r="AB1061" s="166" t="s">
        <v>378</v>
      </c>
      <c r="AC1061" s="209">
        <v>5400222</v>
      </c>
      <c r="AD1061" s="210" t="s">
        <v>2070</v>
      </c>
      <c r="AE1061" s="169">
        <v>827161.95</v>
      </c>
      <c r="AF1061" s="38">
        <v>815262.49</v>
      </c>
      <c r="AG1061" s="38">
        <v>521904.92</v>
      </c>
      <c r="AH1061" s="170">
        <v>171950.07000000007</v>
      </c>
      <c r="AI1061" s="171">
        <v>97000.36</v>
      </c>
      <c r="AJ1061" s="172">
        <v>291001.08</v>
      </c>
      <c r="AK1061" s="151">
        <v>175846.85</v>
      </c>
      <c r="AL1061" s="172">
        <v>211016.22000000003</v>
      </c>
      <c r="AM1061" s="211">
        <v>143291.72500000003</v>
      </c>
      <c r="AN1061" s="171">
        <v>204505.19500000004</v>
      </c>
      <c r="AO1061" s="170">
        <v>223617.6171428572</v>
      </c>
      <c r="AP1061" s="170">
        <v>0</v>
      </c>
      <c r="AQ1061" s="170">
        <v>0</v>
      </c>
      <c r="AR1061" s="172">
        <v>-291001.08</v>
      </c>
      <c r="AS1061" s="173">
        <v>-1</v>
      </c>
      <c r="AT1061" s="172">
        <v>-171950.07000000007</v>
      </c>
      <c r="AU1061" s="173">
        <v>-1</v>
      </c>
      <c r="AV1061" s="172">
        <v>-521904.92</v>
      </c>
      <c r="AW1061" s="173">
        <v>-1</v>
      </c>
      <c r="AX1061" s="172">
        <v>-291001.08</v>
      </c>
      <c r="AY1061" s="173">
        <v>-1</v>
      </c>
      <c r="AZ1061" s="172">
        <v>-171950.07000000007</v>
      </c>
      <c r="BA1061" s="173">
        <v>-1</v>
      </c>
      <c r="BB1061" s="172">
        <v>0</v>
      </c>
      <c r="BC1061" s="173">
        <v>0</v>
      </c>
      <c r="BE1061" s="169">
        <v>0</v>
      </c>
      <c r="BF1061" s="169">
        <v>0</v>
      </c>
      <c r="BG1061" s="169">
        <v>0</v>
      </c>
      <c r="BH1061" s="169">
        <v>0</v>
      </c>
      <c r="BI1061" s="169">
        <v>0</v>
      </c>
      <c r="BJ1061" s="169">
        <v>0</v>
      </c>
      <c r="BK1061" s="169">
        <v>0</v>
      </c>
      <c r="BL1061" s="169">
        <v>0</v>
      </c>
      <c r="BM1061" s="169">
        <v>0</v>
      </c>
      <c r="BN1061" s="169">
        <v>0</v>
      </c>
      <c r="BO1061" s="169">
        <v>0</v>
      </c>
      <c r="BP1061" s="169">
        <v>0</v>
      </c>
      <c r="BQ1061" s="174">
        <v>0</v>
      </c>
    </row>
    <row r="1062" spans="2:96" ht="18.75" hidden="1" x14ac:dyDescent="0.3">
      <c r="B1062" s="150" t="s">
        <v>305</v>
      </c>
      <c r="C1062" s="150" t="s">
        <v>305</v>
      </c>
      <c r="J1062" s="150" t="s">
        <v>305</v>
      </c>
      <c r="K1062" s="165" t="s">
        <v>308</v>
      </c>
      <c r="N1062" s="57" t="s">
        <v>310</v>
      </c>
      <c r="AC1062" s="175"/>
      <c r="AD1062" s="195"/>
      <c r="AE1062" s="38"/>
      <c r="AI1062" s="193"/>
      <c r="AS1062" s="57"/>
      <c r="AU1062" s="57"/>
      <c r="AW1062" s="57"/>
      <c r="AY1062" s="57"/>
      <c r="BA1062" s="57"/>
      <c r="BB1062" s="57"/>
      <c r="BC1062" s="57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196"/>
    </row>
    <row r="1063" spans="2:96" ht="17.25" x14ac:dyDescent="0.3">
      <c r="K1063" s="165" t="s">
        <v>312</v>
      </c>
      <c r="V1063" s="57" t="s">
        <v>428</v>
      </c>
      <c r="W1063" s="57" t="s">
        <v>431</v>
      </c>
      <c r="AB1063" s="166" t="s">
        <v>378</v>
      </c>
      <c r="AC1063" s="197" t="s">
        <v>2071</v>
      </c>
      <c r="AD1063" s="168"/>
      <c r="AE1063" s="198">
        <v>2741749.7700000005</v>
      </c>
      <c r="AF1063" s="198">
        <v>2329307.6900000004</v>
      </c>
      <c r="AG1063" s="198">
        <v>1992312.3199999998</v>
      </c>
      <c r="AH1063" s="199">
        <v>1674824.237835614</v>
      </c>
      <c r="AI1063" s="200">
        <v>599243.47</v>
      </c>
      <c r="AJ1063" s="199">
        <v>1797730.41</v>
      </c>
      <c r="AK1063" s="200">
        <v>1401182.0700000003</v>
      </c>
      <c r="AL1063" s="199">
        <v>1681418.4840000002</v>
      </c>
      <c r="AM1063" s="200">
        <v>1395686.8648630118</v>
      </c>
      <c r="AN1063" s="200">
        <v>1680319.4429726026</v>
      </c>
      <c r="AO1063" s="199">
        <v>1642182.3428571431</v>
      </c>
      <c r="AP1063" s="199">
        <v>527088.98028896004</v>
      </c>
      <c r="AQ1063" s="199">
        <v>532973.55731914681</v>
      </c>
      <c r="AR1063" s="199">
        <v>-1264756.8526808531</v>
      </c>
      <c r="AS1063" s="201">
        <v>-0.70352976488885954</v>
      </c>
      <c r="AT1063" s="199">
        <v>-1141850.6805164672</v>
      </c>
      <c r="AU1063" s="201">
        <v>-0.68177343909954879</v>
      </c>
      <c r="AV1063" s="199">
        <v>-1459338.762680853</v>
      </c>
      <c r="AW1063" s="201">
        <v>-0.73248493623773459</v>
      </c>
      <c r="AX1063" s="199">
        <v>-1270641.4297110399</v>
      </c>
      <c r="AY1063" s="201">
        <v>-0.70680310164583571</v>
      </c>
      <c r="AZ1063" s="199">
        <v>-1147735.257546654</v>
      </c>
      <c r="BA1063" s="201">
        <v>-0.68528698810203481</v>
      </c>
      <c r="BB1063" s="199">
        <v>5884.5770301867742</v>
      </c>
      <c r="BC1063" s="201">
        <v>1.1164295309229836E-2</v>
      </c>
      <c r="BE1063" s="198">
        <v>46570.049681482378</v>
      </c>
      <c r="BF1063" s="198">
        <v>43913.058572306261</v>
      </c>
      <c r="BG1063" s="198">
        <v>44300.736689355741</v>
      </c>
      <c r="BH1063" s="198">
        <v>41605.92073692118</v>
      </c>
      <c r="BI1063" s="198">
        <v>41150.639245741651</v>
      </c>
      <c r="BJ1063" s="198">
        <v>48974.047726827208</v>
      </c>
      <c r="BK1063" s="198">
        <v>43702.073888147992</v>
      </c>
      <c r="BL1063" s="198">
        <v>44792.891175178127</v>
      </c>
      <c r="BM1063" s="198">
        <v>45798.227039374571</v>
      </c>
      <c r="BN1063" s="198">
        <v>40232.643096179585</v>
      </c>
      <c r="BO1063" s="198">
        <v>46557.803812924292</v>
      </c>
      <c r="BP1063" s="198">
        <v>45375.465654707907</v>
      </c>
      <c r="BQ1063" s="202">
        <v>532973.55731914693</v>
      </c>
    </row>
    <row r="1064" spans="2:96" ht="18.75" x14ac:dyDescent="0.3">
      <c r="K1064" s="165" t="s">
        <v>312</v>
      </c>
      <c r="AC1064" s="175"/>
      <c r="AD1064" s="203"/>
      <c r="AE1064" s="204"/>
      <c r="AI1064" s="205"/>
      <c r="AS1064" s="57"/>
      <c r="AU1064" s="57"/>
      <c r="AW1064" s="57"/>
      <c r="AY1064" s="57"/>
      <c r="BA1064" s="57"/>
      <c r="BB1064" s="57"/>
      <c r="BC1064" s="57"/>
      <c r="BE1064" s="204"/>
      <c r="BF1064" s="204"/>
      <c r="BG1064" s="204"/>
      <c r="BH1064" s="204"/>
      <c r="BI1064" s="204"/>
      <c r="BJ1064" s="204"/>
      <c r="BK1064" s="204"/>
      <c r="BL1064" s="204"/>
      <c r="BM1064" s="204"/>
      <c r="BN1064" s="204"/>
      <c r="BO1064" s="204"/>
      <c r="BP1064" s="204"/>
      <c r="BQ1064" s="206"/>
    </row>
    <row r="1065" spans="2:96" ht="18.75" x14ac:dyDescent="0.3">
      <c r="K1065" s="165" t="s">
        <v>312</v>
      </c>
      <c r="M1065" s="57" t="s">
        <v>433</v>
      </c>
      <c r="N1065" s="57" t="s">
        <v>2072</v>
      </c>
      <c r="V1065" s="57" t="s">
        <v>428</v>
      </c>
      <c r="W1065" s="57" t="s">
        <v>434</v>
      </c>
      <c r="X1065" s="57">
        <v>171</v>
      </c>
      <c r="AB1065" s="166" t="s">
        <v>378</v>
      </c>
      <c r="AC1065" s="192" t="s">
        <v>435</v>
      </c>
      <c r="AD1065" s="168"/>
      <c r="AE1065" s="63"/>
      <c r="AI1065" s="193"/>
      <c r="AS1065" s="57"/>
      <c r="AU1065" s="57"/>
      <c r="AW1065" s="57"/>
      <c r="AY1065" s="57"/>
      <c r="BA1065" s="57"/>
      <c r="BB1065" s="57"/>
      <c r="BC1065" s="57"/>
      <c r="BE1065" s="63"/>
      <c r="BF1065" s="63"/>
      <c r="BG1065" s="63"/>
      <c r="BH1065" s="63"/>
      <c r="BI1065" s="63"/>
      <c r="BJ1065" s="63"/>
      <c r="BK1065" s="63"/>
      <c r="BL1065" s="63"/>
      <c r="BM1065" s="63"/>
      <c r="BN1065" s="63"/>
      <c r="BO1065" s="63"/>
      <c r="BP1065" s="63"/>
      <c r="BQ1065" s="194"/>
      <c r="BS1065" s="57">
        <v>44478044.350000001</v>
      </c>
      <c r="BT1065" s="57">
        <v>52266577.93</v>
      </c>
      <c r="BU1065" s="57">
        <v>58852900.210000001</v>
      </c>
      <c r="BV1065" s="57">
        <v>55563223.350194074</v>
      </c>
      <c r="BW1065" s="57">
        <v>19954026.670000002</v>
      </c>
      <c r="BX1065" s="57">
        <v>59862080.010000005</v>
      </c>
      <c r="BY1065" s="57">
        <v>51316488.990000002</v>
      </c>
      <c r="BZ1065" s="57">
        <v>61579786.788000003</v>
      </c>
      <c r="CA1065" s="57">
        <v>46348741.456032827</v>
      </c>
      <c r="CB1065" s="57">
        <v>60530970.884161249</v>
      </c>
      <c r="CC1065" s="57">
        <v>61704967.439999968</v>
      </c>
      <c r="CD1065" s="57">
        <v>60440051.151440375</v>
      </c>
      <c r="CE1065" s="57">
        <v>62838953.199044257</v>
      </c>
      <c r="CG1065" s="57">
        <v>5526241.1876415098</v>
      </c>
      <c r="CH1065" s="57">
        <v>5077351.7329052575</v>
      </c>
      <c r="CI1065" s="57">
        <v>5243141.3982289927</v>
      </c>
      <c r="CJ1065" s="57">
        <v>5164988.4530645348</v>
      </c>
      <c r="CK1065" s="57">
        <v>4859887.3226052951</v>
      </c>
      <c r="CL1065" s="57">
        <v>5394627.58852435</v>
      </c>
      <c r="CM1065" s="57">
        <v>5286295.206646787</v>
      </c>
      <c r="CN1065" s="57">
        <v>5294676.9805076113</v>
      </c>
      <c r="CO1065" s="57">
        <v>5249614.3713562824</v>
      </c>
      <c r="CP1065" s="57">
        <v>5272596.2710327897</v>
      </c>
      <c r="CQ1065" s="57">
        <v>5336867.2427137876</v>
      </c>
      <c r="CR1065" s="57">
        <v>5132665.4438170725</v>
      </c>
    </row>
    <row r="1066" spans="2:96" x14ac:dyDescent="0.25">
      <c r="K1066" s="165" t="s">
        <v>315</v>
      </c>
      <c r="N1066" s="57" t="s">
        <v>2073</v>
      </c>
      <c r="V1066" s="57" t="s">
        <v>428</v>
      </c>
      <c r="W1066" s="57" t="s">
        <v>434</v>
      </c>
      <c r="X1066" s="57">
        <v>171</v>
      </c>
      <c r="AB1066" s="166" t="s">
        <v>378</v>
      </c>
      <c r="AC1066" s="209">
        <v>5400110</v>
      </c>
      <c r="AD1066" s="210" t="s">
        <v>2074</v>
      </c>
      <c r="AE1066" s="169">
        <v>2807774.6699999995</v>
      </c>
      <c r="AF1066" s="38">
        <v>2903729.2500000005</v>
      </c>
      <c r="AG1066" s="38">
        <v>3487682.46</v>
      </c>
      <c r="AH1066" s="170">
        <v>3049933.2186955316</v>
      </c>
      <c r="AI1066" s="171">
        <v>1148988.1300000001</v>
      </c>
      <c r="AJ1066" s="172">
        <v>3446964.3900000006</v>
      </c>
      <c r="AK1066" s="151">
        <v>2928465.7399999998</v>
      </c>
      <c r="AL1066" s="172">
        <v>3514158.8879999993</v>
      </c>
      <c r="AM1066" s="211">
        <v>2541646.1801829273</v>
      </c>
      <c r="AN1066" s="171">
        <v>3436752.7785126041</v>
      </c>
      <c r="AO1066" s="170">
        <v>3660471.1542857098</v>
      </c>
      <c r="AP1066" s="170">
        <v>3307862.8647800302</v>
      </c>
      <c r="AQ1066" s="170">
        <v>3307862.8647800293</v>
      </c>
      <c r="AR1066" s="172">
        <v>-139101.52521997131</v>
      </c>
      <c r="AS1066" s="173">
        <v>-4.0354790326096547E-2</v>
      </c>
      <c r="AT1066" s="172">
        <v>257929.64608449768</v>
      </c>
      <c r="AU1066" s="173">
        <v>8.4568948757119081E-2</v>
      </c>
      <c r="AV1066" s="172">
        <v>-179819.59521997068</v>
      </c>
      <c r="AW1066" s="173">
        <v>-5.1558476805818695E-2</v>
      </c>
      <c r="AX1066" s="172">
        <v>-139101.52521997038</v>
      </c>
      <c r="AY1066" s="173">
        <v>-4.0354790326096276E-2</v>
      </c>
      <c r="AZ1066" s="172">
        <v>257929.64608449861</v>
      </c>
      <c r="BA1066" s="173">
        <v>8.4568948757119386E-2</v>
      </c>
      <c r="BB1066" s="172">
        <v>-9.3132257461547852E-10</v>
      </c>
      <c r="BC1066" s="173">
        <v>-2.8154812115447555E-16</v>
      </c>
      <c r="BE1066" s="169">
        <v>280941.777550645</v>
      </c>
      <c r="BF1066" s="169">
        <v>271879.13957328303</v>
      </c>
      <c r="BG1066" s="169">
        <v>280941.777550645</v>
      </c>
      <c r="BH1066" s="169">
        <v>280941.777550645</v>
      </c>
      <c r="BI1066" s="169">
        <v>253753.86359400299</v>
      </c>
      <c r="BJ1066" s="169">
        <v>280941.777550645</v>
      </c>
      <c r="BK1066" s="169">
        <v>271879.13957328303</v>
      </c>
      <c r="BL1066" s="169">
        <v>280941.777550645</v>
      </c>
      <c r="BM1066" s="169">
        <v>271879.13957328303</v>
      </c>
      <c r="BN1066" s="169">
        <v>280941.777550645</v>
      </c>
      <c r="BO1066" s="169">
        <v>280941.777550645</v>
      </c>
      <c r="BP1066" s="169">
        <v>271879.13961166202</v>
      </c>
      <c r="BQ1066" s="174">
        <v>3307862.8647800293</v>
      </c>
    </row>
    <row r="1067" spans="2:96" x14ac:dyDescent="0.25">
      <c r="K1067" s="165" t="s">
        <v>315</v>
      </c>
      <c r="N1067" s="57" t="s">
        <v>2075</v>
      </c>
      <c r="V1067" s="57" t="s">
        <v>428</v>
      </c>
      <c r="W1067" s="57" t="s">
        <v>434</v>
      </c>
      <c r="X1067" s="57">
        <v>171</v>
      </c>
      <c r="AB1067" s="166" t="s">
        <v>378</v>
      </c>
      <c r="AC1067" s="209">
        <v>5400111</v>
      </c>
      <c r="AD1067" s="210" t="s">
        <v>2076</v>
      </c>
      <c r="AE1067" s="169">
        <v>16681345.32</v>
      </c>
      <c r="AF1067" s="38">
        <v>17324068.899999999</v>
      </c>
      <c r="AG1067" s="38">
        <v>19188852.41</v>
      </c>
      <c r="AH1067" s="170">
        <v>16888095.497488957</v>
      </c>
      <c r="AI1067" s="171">
        <v>6963731.9199999999</v>
      </c>
      <c r="AJ1067" s="172">
        <v>20891195.759999998</v>
      </c>
      <c r="AK1067" s="151">
        <v>17464999.59</v>
      </c>
      <c r="AL1067" s="172">
        <v>20957999.508000001</v>
      </c>
      <c r="AM1067" s="211">
        <v>14073653.514982818</v>
      </c>
      <c r="AN1067" s="171">
        <v>20279441.572506137</v>
      </c>
      <c r="AO1067" s="170">
        <v>20938912.765714299</v>
      </c>
      <c r="AP1067" s="170">
        <v>20462632.685502101</v>
      </c>
      <c r="AQ1067" s="170">
        <v>20528113.110095687</v>
      </c>
      <c r="AR1067" s="172">
        <v>-363082.6499043107</v>
      </c>
      <c r="AS1067" s="173">
        <v>-1.737969688645102E-2</v>
      </c>
      <c r="AT1067" s="172">
        <v>3640017.6126067303</v>
      </c>
      <c r="AU1067" s="173">
        <v>0.21553748397194664</v>
      </c>
      <c r="AV1067" s="172">
        <v>1339260.7000956871</v>
      </c>
      <c r="AW1067" s="173">
        <v>6.9793683930663319E-2</v>
      </c>
      <c r="AX1067" s="172">
        <v>-428563.07449789718</v>
      </c>
      <c r="AY1067" s="173">
        <v>-2.0514051920305074E-2</v>
      </c>
      <c r="AZ1067" s="172">
        <v>3574537.1880131438</v>
      </c>
      <c r="BA1067" s="173">
        <v>0.211660171423393</v>
      </c>
      <c r="BB1067" s="172">
        <v>65480.424593586475</v>
      </c>
      <c r="BC1067" s="173">
        <v>3.1999999999990105E-3</v>
      </c>
      <c r="BE1067" s="169">
        <v>1743516.0479587703</v>
      </c>
      <c r="BF1067" s="169">
        <v>1687222.23099967</v>
      </c>
      <c r="BG1067" s="169">
        <v>1743470.5542774701</v>
      </c>
      <c r="BH1067" s="169">
        <v>1743470.5542774701</v>
      </c>
      <c r="BI1067" s="169">
        <v>1574771.07802384</v>
      </c>
      <c r="BJ1067" s="169">
        <v>1743470.5542774701</v>
      </c>
      <c r="BK1067" s="169">
        <v>1687115.7638986099</v>
      </c>
      <c r="BL1067" s="169">
        <v>1743470.5542774701</v>
      </c>
      <c r="BM1067" s="169">
        <v>1687244.9778403302</v>
      </c>
      <c r="BN1067" s="169">
        <v>1743493.3011181301</v>
      </c>
      <c r="BO1067" s="169">
        <v>1743470.5542774701</v>
      </c>
      <c r="BP1067" s="169">
        <v>1687396.9388689899</v>
      </c>
      <c r="BQ1067" s="174">
        <v>20528113.110095687</v>
      </c>
    </row>
    <row r="1068" spans="2:96" x14ac:dyDescent="0.25">
      <c r="K1068" s="165" t="s">
        <v>315</v>
      </c>
      <c r="N1068" s="57" t="s">
        <v>2077</v>
      </c>
      <c r="V1068" s="57" t="s">
        <v>428</v>
      </c>
      <c r="W1068" s="57" t="s">
        <v>434</v>
      </c>
      <c r="X1068" s="57">
        <v>171</v>
      </c>
      <c r="AB1068" s="166" t="s">
        <v>378</v>
      </c>
      <c r="AC1068" s="209">
        <v>5400115</v>
      </c>
      <c r="AD1068" s="210" t="s">
        <v>2078</v>
      </c>
      <c r="AE1068" s="169">
        <v>6836320.8499999996</v>
      </c>
      <c r="AF1068" s="38">
        <v>7069949.4400000004</v>
      </c>
      <c r="AG1068" s="38">
        <v>8491748.5800000001</v>
      </c>
      <c r="AH1068" s="170">
        <v>7900373.8439075937</v>
      </c>
      <c r="AI1068" s="171">
        <v>2797536.29</v>
      </c>
      <c r="AJ1068" s="172">
        <v>8392608.870000001</v>
      </c>
      <c r="AK1068" s="151">
        <v>7130177.7599999998</v>
      </c>
      <c r="AL1068" s="172">
        <v>8556213.311999999</v>
      </c>
      <c r="AM1068" s="211">
        <v>6593925.7505867174</v>
      </c>
      <c r="AN1068" s="171">
        <v>8436625.8533208761</v>
      </c>
      <c r="AO1068" s="170">
        <v>8912451.7714285702</v>
      </c>
      <c r="AP1068" s="170">
        <v>8243430.0270183505</v>
      </c>
      <c r="AQ1068" s="170">
        <v>8243430.0270183459</v>
      </c>
      <c r="AR1068" s="172">
        <v>-149178.84298165515</v>
      </c>
      <c r="AS1068" s="173">
        <v>-1.7775026251360994E-2</v>
      </c>
      <c r="AT1068" s="172">
        <v>343056.18311075214</v>
      </c>
      <c r="AU1068" s="173">
        <v>4.3422778451845209E-2</v>
      </c>
      <c r="AV1068" s="172">
        <v>-248318.55298165418</v>
      </c>
      <c r="AW1068" s="173">
        <v>-2.9242334560693528E-2</v>
      </c>
      <c r="AX1068" s="172">
        <v>-149178.84298165049</v>
      </c>
      <c r="AY1068" s="173">
        <v>-1.7775026251360439E-2</v>
      </c>
      <c r="AZ1068" s="172">
        <v>343056.1831107568</v>
      </c>
      <c r="BA1068" s="173">
        <v>4.3422778451845792E-2</v>
      </c>
      <c r="BB1068" s="172">
        <v>-4.6566128730773926E-9</v>
      </c>
      <c r="BC1068" s="173">
        <v>-5.6488777824462109E-16</v>
      </c>
      <c r="BE1068" s="169">
        <v>750165.95949842199</v>
      </c>
      <c r="BF1068" s="169">
        <v>645057.54186307301</v>
      </c>
      <c r="BG1068" s="169">
        <v>677167.017906475</v>
      </c>
      <c r="BH1068" s="169">
        <v>677167.017906475</v>
      </c>
      <c r="BI1068" s="169">
        <v>644708.80940774817</v>
      </c>
      <c r="BJ1068" s="169">
        <v>686295.73986549804</v>
      </c>
      <c r="BK1068" s="169">
        <v>718056.48345362197</v>
      </c>
      <c r="BL1068" s="169">
        <v>686295.73986549804</v>
      </c>
      <c r="BM1068" s="169">
        <v>686121.37363783491</v>
      </c>
      <c r="BN1068" s="169">
        <v>718230.84968128498</v>
      </c>
      <c r="BO1068" s="169">
        <v>686295.73986549804</v>
      </c>
      <c r="BP1068" s="169">
        <v>667867.75406691793</v>
      </c>
      <c r="BQ1068" s="174">
        <v>8243430.0270183459</v>
      </c>
    </row>
    <row r="1069" spans="2:96" x14ac:dyDescent="0.25">
      <c r="K1069" s="165" t="s">
        <v>315</v>
      </c>
      <c r="N1069" s="57" t="s">
        <v>2079</v>
      </c>
      <c r="V1069" s="57" t="s">
        <v>428</v>
      </c>
      <c r="W1069" s="57" t="s">
        <v>434</v>
      </c>
      <c r="X1069" s="57">
        <v>171</v>
      </c>
      <c r="AB1069" s="166" t="s">
        <v>378</v>
      </c>
      <c r="AC1069" s="209">
        <v>5400116</v>
      </c>
      <c r="AD1069" s="210" t="s">
        <v>2080</v>
      </c>
      <c r="AE1069" s="169">
        <v>12414024.470000004</v>
      </c>
      <c r="AF1069" s="38">
        <v>12892330.360000001</v>
      </c>
      <c r="AG1069" s="38">
        <v>14280076.25</v>
      </c>
      <c r="AH1069" s="170">
        <v>13771108.976248799</v>
      </c>
      <c r="AI1069" s="171">
        <v>5182312.1399999997</v>
      </c>
      <c r="AJ1069" s="172">
        <v>15546936.419999998</v>
      </c>
      <c r="AK1069" s="151">
        <v>12997209.060000001</v>
      </c>
      <c r="AL1069" s="172">
        <v>15596650.872</v>
      </c>
      <c r="AM1069" s="211">
        <v>11491699.868798269</v>
      </c>
      <c r="AN1069" s="171">
        <v>15276618.16745053</v>
      </c>
      <c r="AO1069" s="170">
        <v>15582446.7428571</v>
      </c>
      <c r="AP1069" s="170">
        <v>15934966.942695901</v>
      </c>
      <c r="AQ1069" s="170">
        <v>15839409.642357837</v>
      </c>
      <c r="AR1069" s="172">
        <v>292473.22235783935</v>
      </c>
      <c r="AS1069" s="173">
        <v>1.8812273650363292E-2</v>
      </c>
      <c r="AT1069" s="172">
        <v>2068300.6661090385</v>
      </c>
      <c r="AU1069" s="173">
        <v>0.15019129321220695</v>
      </c>
      <c r="AV1069" s="172">
        <v>1559333.3923578374</v>
      </c>
      <c r="AW1069" s="173">
        <v>0.10919643320236735</v>
      </c>
      <c r="AX1069" s="172">
        <v>388030.52269590273</v>
      </c>
      <c r="AY1069" s="173">
        <v>2.4958648586015302E-2</v>
      </c>
      <c r="AZ1069" s="172">
        <v>2163857.9664471019</v>
      </c>
      <c r="BA1069" s="173">
        <v>0.15713026236152328</v>
      </c>
      <c r="BB1069" s="172">
        <v>-95557.300338063389</v>
      </c>
      <c r="BC1069" s="173">
        <v>-5.9967052759945585E-3</v>
      </c>
      <c r="BE1069" s="169">
        <v>1463929.9196788301</v>
      </c>
      <c r="BF1069" s="169">
        <v>1232581.4798900399</v>
      </c>
      <c r="BG1069" s="169">
        <v>1293793.0008736402</v>
      </c>
      <c r="BH1069" s="169">
        <v>1283442.6568666501</v>
      </c>
      <c r="BI1069" s="169">
        <v>1222241.73313751</v>
      </c>
      <c r="BJ1069" s="169">
        <v>1331253.91757707</v>
      </c>
      <c r="BK1069" s="169">
        <v>1391496.65149629</v>
      </c>
      <c r="BL1069" s="169">
        <v>1331253.91757707</v>
      </c>
      <c r="BM1069" s="169">
        <v>1331014.3701203701</v>
      </c>
      <c r="BN1069" s="169">
        <v>1391736.1989529901</v>
      </c>
      <c r="BO1069" s="169">
        <v>1331253.91757707</v>
      </c>
      <c r="BP1069" s="169">
        <v>1235411.8786103099</v>
      </c>
      <c r="BQ1069" s="174">
        <v>15839409.642357837</v>
      </c>
    </row>
    <row r="1070" spans="2:96" x14ac:dyDescent="0.25">
      <c r="K1070" s="165" t="s">
        <v>315</v>
      </c>
      <c r="N1070" s="57" t="s">
        <v>2081</v>
      </c>
      <c r="V1070" s="57" t="s">
        <v>428</v>
      </c>
      <c r="W1070" s="57" t="s">
        <v>434</v>
      </c>
      <c r="X1070" s="57">
        <v>171</v>
      </c>
      <c r="AB1070" s="166" t="s">
        <v>378</v>
      </c>
      <c r="AC1070" s="209">
        <v>5400120</v>
      </c>
      <c r="AD1070" s="210" t="s">
        <v>2082</v>
      </c>
      <c r="AE1070" s="169">
        <v>2563620.36</v>
      </c>
      <c r="AF1070" s="38">
        <v>2651231.0699999998</v>
      </c>
      <c r="AG1070" s="38">
        <v>3108915.62</v>
      </c>
      <c r="AH1070" s="170">
        <v>3120579.7051570029</v>
      </c>
      <c r="AI1070" s="171">
        <v>1001766.0700000001</v>
      </c>
      <c r="AJ1070" s="172">
        <v>3005298.21</v>
      </c>
      <c r="AK1070" s="151">
        <v>2626506.7100000004</v>
      </c>
      <c r="AL1070" s="172">
        <v>3151808.0520000001</v>
      </c>
      <c r="AM1070" s="211">
        <v>2608292.4208003529</v>
      </c>
      <c r="AN1070" s="171">
        <v>3138793.9943566504</v>
      </c>
      <c r="AO1070" s="170">
        <v>3261066.6000000006</v>
      </c>
      <c r="AP1070" s="170">
        <v>3182171.3094714149</v>
      </c>
      <c r="AQ1070" s="170">
        <v>3182171.3094714181</v>
      </c>
      <c r="AR1070" s="172">
        <v>176873.09947141819</v>
      </c>
      <c r="AS1070" s="173">
        <v>5.8853759963946539E-2</v>
      </c>
      <c r="AT1070" s="172">
        <v>61591.60431441525</v>
      </c>
      <c r="AU1070" s="173">
        <v>1.9737231583167158E-2</v>
      </c>
      <c r="AV1070" s="172">
        <v>73255.689471418038</v>
      </c>
      <c r="AW1070" s="173">
        <v>2.3563099943966326E-2</v>
      </c>
      <c r="AX1070" s="172">
        <v>176873.09947141493</v>
      </c>
      <c r="AY1070" s="173">
        <v>5.885375996394545E-2</v>
      </c>
      <c r="AZ1070" s="172">
        <v>61591.60431441199</v>
      </c>
      <c r="BA1070" s="173">
        <v>1.973723158316611E-2</v>
      </c>
      <c r="BB1070" s="172">
        <v>3.2596290111541748E-9</v>
      </c>
      <c r="BC1070" s="173">
        <v>1.024341147647273E-15</v>
      </c>
      <c r="BE1070" s="169">
        <v>281405.29707127187</v>
      </c>
      <c r="BF1070" s="169">
        <v>265113.35169779847</v>
      </c>
      <c r="BG1070" s="169">
        <v>267490.48825789022</v>
      </c>
      <c r="BH1070" s="169">
        <v>247196.42159198385</v>
      </c>
      <c r="BI1070" s="169">
        <v>244446.01565468789</v>
      </c>
      <c r="BJ1070" s="169">
        <v>291708.0931894494</v>
      </c>
      <c r="BK1070" s="169">
        <v>259859.51505022883</v>
      </c>
      <c r="BL1070" s="169">
        <v>266449.2631530565</v>
      </c>
      <c r="BM1070" s="169">
        <v>272522.60850847361</v>
      </c>
      <c r="BN1070" s="169">
        <v>238900.29919336445</v>
      </c>
      <c r="BO1070" s="169">
        <v>277111.29596508521</v>
      </c>
      <c r="BP1070" s="169">
        <v>269968.66013812745</v>
      </c>
      <c r="BQ1070" s="174">
        <v>3182171.3094714181</v>
      </c>
    </row>
    <row r="1071" spans="2:96" x14ac:dyDescent="0.25">
      <c r="K1071" s="165" t="s">
        <v>315</v>
      </c>
      <c r="N1071" s="57" t="s">
        <v>2083</v>
      </c>
      <c r="V1071" s="57" t="s">
        <v>428</v>
      </c>
      <c r="W1071" s="57" t="s">
        <v>434</v>
      </c>
      <c r="X1071" s="57">
        <v>171</v>
      </c>
      <c r="AB1071" s="166" t="s">
        <v>378</v>
      </c>
      <c r="AC1071" s="209">
        <v>5400121</v>
      </c>
      <c r="AD1071" s="210" t="s">
        <v>2084</v>
      </c>
      <c r="AE1071" s="169">
        <v>7370827.0100000007</v>
      </c>
      <c r="AF1071" s="38">
        <v>7654821.0800000001</v>
      </c>
      <c r="AG1071" s="38">
        <v>8384717.5200000005</v>
      </c>
      <c r="AH1071" s="170">
        <v>7423376.9673559126</v>
      </c>
      <c r="AI1071" s="171">
        <v>3018038.83</v>
      </c>
      <c r="AJ1071" s="172">
        <v>9054116.4900000002</v>
      </c>
      <c r="AK1071" s="151">
        <v>7640961.8300000001</v>
      </c>
      <c r="AL1071" s="172">
        <v>9169154.1959999986</v>
      </c>
      <c r="AM1071" s="211">
        <v>6198061.1028970946</v>
      </c>
      <c r="AN1071" s="171">
        <v>8866277.6944588181</v>
      </c>
      <c r="AO1071" s="170">
        <v>9136379.1942857131</v>
      </c>
      <c r="AP1071" s="170">
        <v>9841395.6922937036</v>
      </c>
      <c r="AQ1071" s="170">
        <v>9951267.9400574602</v>
      </c>
      <c r="AR1071" s="172">
        <v>897151.45005746</v>
      </c>
      <c r="AS1071" s="173">
        <v>9.908768581101611E-2</v>
      </c>
      <c r="AT1071" s="172">
        <v>2527890.9727015477</v>
      </c>
      <c r="AU1071" s="173">
        <v>0.34053113344746949</v>
      </c>
      <c r="AV1071" s="172">
        <v>1566550.4200574597</v>
      </c>
      <c r="AW1071" s="173">
        <v>0.18683401275246059</v>
      </c>
      <c r="AX1071" s="172">
        <v>787279.20229370333</v>
      </c>
      <c r="AY1071" s="173">
        <v>8.695262571044117E-2</v>
      </c>
      <c r="AZ1071" s="172">
        <v>2418018.724937791</v>
      </c>
      <c r="BA1071" s="173">
        <v>0.32573028900067436</v>
      </c>
      <c r="BB1071" s="172">
        <v>109872.24776375666</v>
      </c>
      <c r="BC1071" s="173">
        <v>1.1164295309230583E-2</v>
      </c>
      <c r="BE1071" s="169">
        <v>869519.7650954267</v>
      </c>
      <c r="BF1071" s="169">
        <v>819910.49259275955</v>
      </c>
      <c r="BG1071" s="169">
        <v>827148.91702165816</v>
      </c>
      <c r="BH1071" s="169">
        <v>776833.40844988986</v>
      </c>
      <c r="BI1071" s="169">
        <v>768332.74637264584</v>
      </c>
      <c r="BJ1071" s="169">
        <v>914405.34778161556</v>
      </c>
      <c r="BK1071" s="169">
        <v>815971.15058512043</v>
      </c>
      <c r="BL1071" s="169">
        <v>836338.04299059883</v>
      </c>
      <c r="BM1071" s="169">
        <v>855108.89272034913</v>
      </c>
      <c r="BN1071" s="169">
        <v>751192.63589853013</v>
      </c>
      <c r="BO1071" s="169">
        <v>869291.11975738464</v>
      </c>
      <c r="BP1071" s="169">
        <v>847215.42079148081</v>
      </c>
      <c r="BQ1071" s="174">
        <v>9951267.9400574602</v>
      </c>
    </row>
    <row r="1072" spans="2:96" x14ac:dyDescent="0.25">
      <c r="K1072" s="165" t="s">
        <v>315</v>
      </c>
      <c r="N1072" s="57" t="s">
        <v>2085</v>
      </c>
      <c r="V1072" s="57" t="s">
        <v>428</v>
      </c>
      <c r="W1072" s="57" t="s">
        <v>434</v>
      </c>
      <c r="X1072" s="57">
        <v>171</v>
      </c>
      <c r="AB1072" s="166" t="s">
        <v>378</v>
      </c>
      <c r="AC1072" s="209">
        <v>5400310</v>
      </c>
      <c r="AD1072" s="210" t="s">
        <v>2086</v>
      </c>
      <c r="AE1072" s="169">
        <v>-137321.87</v>
      </c>
      <c r="AF1072" s="38">
        <v>-148077.44999999998</v>
      </c>
      <c r="AG1072" s="38">
        <v>-163025.06999999995</v>
      </c>
      <c r="AH1072" s="170">
        <v>-156674.9829453612</v>
      </c>
      <c r="AI1072" s="171">
        <v>-51815.81</v>
      </c>
      <c r="AJ1072" s="172">
        <v>-155447.43</v>
      </c>
      <c r="AK1072" s="151">
        <v>-115070.60999999999</v>
      </c>
      <c r="AL1072" s="172">
        <v>-138084.73199999996</v>
      </c>
      <c r="AM1072" s="211">
        <v>-130562.48578780099</v>
      </c>
      <c r="AN1072" s="171">
        <v>-141183.10715756018</v>
      </c>
      <c r="AO1072" s="170">
        <v>-142703.314285714</v>
      </c>
      <c r="AP1072" s="170">
        <v>-188601.687826874</v>
      </c>
      <c r="AQ1072" s="170">
        <v>-188601.68782687307</v>
      </c>
      <c r="AR1072" s="172">
        <v>-33154.257826873072</v>
      </c>
      <c r="AS1072" s="173">
        <v>-0.21328276592847545</v>
      </c>
      <c r="AT1072" s="172">
        <v>-31926.704881511861</v>
      </c>
      <c r="AU1072" s="173">
        <v>-0.20377666096600741</v>
      </c>
      <c r="AV1072" s="172">
        <v>-25576.617826873116</v>
      </c>
      <c r="AW1072" s="173">
        <v>-0.15688763591313362</v>
      </c>
      <c r="AX1072" s="172">
        <v>-33154.257826874004</v>
      </c>
      <c r="AY1072" s="173">
        <v>-0.21328276592848144</v>
      </c>
      <c r="AZ1072" s="172">
        <v>-31926.704881512793</v>
      </c>
      <c r="BA1072" s="173">
        <v>-0.20377666096601335</v>
      </c>
      <c r="BB1072" s="172">
        <v>9.3132257461547852E-10</v>
      </c>
      <c r="BC1072" s="173">
        <v>4.9380394488854288E-15</v>
      </c>
      <c r="BE1072" s="169">
        <v>-16018.225541117499</v>
      </c>
      <c r="BF1072" s="169">
        <v>-15501.5085886425</v>
      </c>
      <c r="BG1072" s="169">
        <v>-16018.225541117499</v>
      </c>
      <c r="BH1072" s="169">
        <v>-16018.225541117499</v>
      </c>
      <c r="BI1072" s="169">
        <v>-14468.074682292399</v>
      </c>
      <c r="BJ1072" s="169">
        <v>-16018.225541117499</v>
      </c>
      <c r="BK1072" s="169">
        <v>-15501.5085886425</v>
      </c>
      <c r="BL1072" s="169">
        <v>-16018.225541117499</v>
      </c>
      <c r="BM1072" s="169">
        <v>-15501.5085886425</v>
      </c>
      <c r="BN1072" s="169">
        <v>-16018.225541117499</v>
      </c>
      <c r="BO1072" s="169">
        <v>-16018.225541117499</v>
      </c>
      <c r="BP1072" s="169">
        <v>-15501.508590830699</v>
      </c>
      <c r="BQ1072" s="174">
        <v>-188601.68782687307</v>
      </c>
    </row>
    <row r="1073" spans="11:69" x14ac:dyDescent="0.25">
      <c r="K1073" s="165" t="s">
        <v>315</v>
      </c>
      <c r="N1073" s="57" t="s">
        <v>2087</v>
      </c>
      <c r="V1073" s="57" t="s">
        <v>428</v>
      </c>
      <c r="W1073" s="57" t="s">
        <v>434</v>
      </c>
      <c r="X1073" s="57">
        <v>171</v>
      </c>
      <c r="AB1073" s="166" t="s">
        <v>378</v>
      </c>
      <c r="AC1073" s="209">
        <v>5400311</v>
      </c>
      <c r="AD1073" s="210" t="s">
        <v>2088</v>
      </c>
      <c r="AE1073" s="169">
        <v>2327629.5299999998</v>
      </c>
      <c r="AF1073" s="38">
        <v>2417311.96</v>
      </c>
      <c r="AG1073" s="38">
        <v>2677514.2999999998</v>
      </c>
      <c r="AH1073" s="170">
        <v>2604717.168916693</v>
      </c>
      <c r="AI1073" s="171">
        <v>971683.52</v>
      </c>
      <c r="AJ1073" s="172">
        <v>2915050.56</v>
      </c>
      <c r="AK1073" s="151">
        <v>2436976.6999999997</v>
      </c>
      <c r="AL1073" s="172">
        <v>2924372.04</v>
      </c>
      <c r="AM1073" s="211">
        <v>2170597.6407649978</v>
      </c>
      <c r="AN1073" s="171">
        <v>2871096.2281516949</v>
      </c>
      <c r="AO1073" s="170">
        <v>2921708.76</v>
      </c>
      <c r="AP1073" s="170">
        <v>2940123.5348556703</v>
      </c>
      <c r="AQ1073" s="170">
        <v>2851919.8288100054</v>
      </c>
      <c r="AR1073" s="172">
        <v>-63130.731189994607</v>
      </c>
      <c r="AS1073" s="173">
        <v>-2.1656822031242782E-2</v>
      </c>
      <c r="AT1073" s="172">
        <v>247202.65989331249</v>
      </c>
      <c r="AU1073" s="173">
        <v>9.4905758998826181E-2</v>
      </c>
      <c r="AV1073" s="172">
        <v>174405.52881000564</v>
      </c>
      <c r="AW1073" s="173">
        <v>6.5137104518921018E-2</v>
      </c>
      <c r="AX1073" s="172">
        <v>25072.97485567024</v>
      </c>
      <c r="AY1073" s="173">
        <v>8.6012144007787776E-3</v>
      </c>
      <c r="AZ1073" s="172">
        <v>335406.36593897734</v>
      </c>
      <c r="BA1073" s="173">
        <v>0.12876882371012802</v>
      </c>
      <c r="BB1073" s="172">
        <v>-88203.706045664847</v>
      </c>
      <c r="BC1073" s="173">
        <v>-2.9999999999998209E-2</v>
      </c>
      <c r="BE1073" s="169">
        <v>242217.84847437401</v>
      </c>
      <c r="BF1073" s="169">
        <v>234404.36949150401</v>
      </c>
      <c r="BG1073" s="169">
        <v>242217.84847437401</v>
      </c>
      <c r="BH1073" s="169">
        <v>242217.84847437401</v>
      </c>
      <c r="BI1073" s="169">
        <v>218777.411525312</v>
      </c>
      <c r="BJ1073" s="169">
        <v>242217.84847437401</v>
      </c>
      <c r="BK1073" s="169">
        <v>234404.36949150401</v>
      </c>
      <c r="BL1073" s="169">
        <v>242217.84847437401</v>
      </c>
      <c r="BM1073" s="169">
        <v>234404.36949150401</v>
      </c>
      <c r="BN1073" s="169">
        <v>242217.84847437401</v>
      </c>
      <c r="BO1073" s="169">
        <v>242217.84847437401</v>
      </c>
      <c r="BP1073" s="169">
        <v>234404.36948956299</v>
      </c>
      <c r="BQ1073" s="174">
        <v>2851919.8288100054</v>
      </c>
    </row>
    <row r="1074" spans="11:69" x14ac:dyDescent="0.25">
      <c r="K1074" s="165" t="s">
        <v>315</v>
      </c>
      <c r="N1074" s="57" t="s">
        <v>2089</v>
      </c>
      <c r="V1074" s="57" t="s">
        <v>428</v>
      </c>
      <c r="W1074" s="57" t="s">
        <v>434</v>
      </c>
      <c r="X1074" s="57">
        <v>171</v>
      </c>
      <c r="AB1074" s="166" t="s">
        <v>378</v>
      </c>
      <c r="AC1074" s="209">
        <v>5400312</v>
      </c>
      <c r="AD1074" s="210" t="s">
        <v>2090</v>
      </c>
      <c r="AE1074" s="169">
        <v>-27959.479999999996</v>
      </c>
      <c r="AF1074" s="38">
        <v>-30149.31</v>
      </c>
      <c r="AG1074" s="38">
        <v>-33192.800000000003</v>
      </c>
      <c r="AH1074" s="170">
        <v>-10747.359999999995</v>
      </c>
      <c r="AI1074" s="171">
        <v>-10550</v>
      </c>
      <c r="AJ1074" s="172">
        <v>-31650</v>
      </c>
      <c r="AK1074" s="151">
        <v>-23429.039999999994</v>
      </c>
      <c r="AL1074" s="172">
        <v>-28114.847999999994</v>
      </c>
      <c r="AM1074" s="211">
        <v>-8956.1333333333296</v>
      </c>
      <c r="AN1074" s="171">
        <v>-25220.266666666659</v>
      </c>
      <c r="AO1074" s="170">
        <v>-29055.222857142904</v>
      </c>
      <c r="AP1074" s="170">
        <v>0</v>
      </c>
      <c r="AQ1074" s="170">
        <v>0</v>
      </c>
      <c r="AR1074" s="172">
        <v>31650</v>
      </c>
      <c r="AS1074" s="173">
        <v>1</v>
      </c>
      <c r="AT1074" s="172">
        <v>10747.359999999995</v>
      </c>
      <c r="AU1074" s="173">
        <v>1</v>
      </c>
      <c r="AV1074" s="172">
        <v>33192.800000000003</v>
      </c>
      <c r="AW1074" s="173">
        <v>1</v>
      </c>
      <c r="AX1074" s="172">
        <v>31650</v>
      </c>
      <c r="AY1074" s="173">
        <v>1</v>
      </c>
      <c r="AZ1074" s="172">
        <v>10747.359999999995</v>
      </c>
      <c r="BA1074" s="173">
        <v>1</v>
      </c>
      <c r="BB1074" s="172">
        <v>0</v>
      </c>
      <c r="BC1074" s="173">
        <v>0</v>
      </c>
      <c r="BE1074" s="169">
        <v>0</v>
      </c>
      <c r="BF1074" s="169">
        <v>0</v>
      </c>
      <c r="BG1074" s="169">
        <v>0</v>
      </c>
      <c r="BH1074" s="169">
        <v>0</v>
      </c>
      <c r="BI1074" s="169">
        <v>0</v>
      </c>
      <c r="BJ1074" s="169">
        <v>0</v>
      </c>
      <c r="BK1074" s="169">
        <v>0</v>
      </c>
      <c r="BL1074" s="169">
        <v>0</v>
      </c>
      <c r="BM1074" s="169">
        <v>0</v>
      </c>
      <c r="BN1074" s="169">
        <v>0</v>
      </c>
      <c r="BO1074" s="169">
        <v>0</v>
      </c>
      <c r="BP1074" s="169">
        <v>0</v>
      </c>
      <c r="BQ1074" s="174">
        <v>0</v>
      </c>
    </row>
    <row r="1075" spans="11:69" x14ac:dyDescent="0.25">
      <c r="K1075" s="165" t="s">
        <v>315</v>
      </c>
      <c r="N1075" s="57" t="s">
        <v>2091</v>
      </c>
      <c r="V1075" s="57" t="s">
        <v>428</v>
      </c>
      <c r="W1075" s="57" t="s">
        <v>434</v>
      </c>
      <c r="X1075" s="57">
        <v>171</v>
      </c>
      <c r="AB1075" s="166" t="s">
        <v>378</v>
      </c>
      <c r="AC1075" s="209">
        <v>5400313</v>
      </c>
      <c r="AD1075" s="210" t="s">
        <v>2092</v>
      </c>
      <c r="AE1075" s="169">
        <v>-269255.65000000002</v>
      </c>
      <c r="AF1075" s="38">
        <v>-290344.80999999994</v>
      </c>
      <c r="AG1075" s="38">
        <v>-319653.56999999995</v>
      </c>
      <c r="AH1075" s="170">
        <v>-307209.91563393362</v>
      </c>
      <c r="AI1075" s="171">
        <v>-101598.54000000002</v>
      </c>
      <c r="AJ1075" s="172">
        <v>-304795.62000000005</v>
      </c>
      <c r="AK1075" s="151">
        <v>-225626.2</v>
      </c>
      <c r="AL1075" s="172">
        <v>-270751.44000000006</v>
      </c>
      <c r="AM1075" s="211">
        <v>-256008.26302827802</v>
      </c>
      <c r="AN1075" s="171">
        <v>-276827.85260565561</v>
      </c>
      <c r="AO1075" s="170">
        <v>-279807.377142857</v>
      </c>
      <c r="AP1075" s="170">
        <v>-381871.23976821802</v>
      </c>
      <c r="AQ1075" s="170">
        <v>-383093.22773547587</v>
      </c>
      <c r="AR1075" s="172">
        <v>-78297.607735475816</v>
      </c>
      <c r="AS1075" s="173">
        <v>-0.25688560660903131</v>
      </c>
      <c r="AT1075" s="172">
        <v>-75883.312101542251</v>
      </c>
      <c r="AU1075" s="173">
        <v>-0.24700801712391204</v>
      </c>
      <c r="AV1075" s="172">
        <v>-63439.657735475921</v>
      </c>
      <c r="AW1075" s="173">
        <v>-0.19846378607777143</v>
      </c>
      <c r="AX1075" s="172">
        <v>-77075.619768217963</v>
      </c>
      <c r="AY1075" s="173">
        <v>-0.25287640212224161</v>
      </c>
      <c r="AZ1075" s="172">
        <v>-74661.324134284398</v>
      </c>
      <c r="BA1075" s="173">
        <v>-0.2430303200995948</v>
      </c>
      <c r="BB1075" s="172">
        <v>-1221.9879672578536</v>
      </c>
      <c r="BC1075" s="173">
        <v>-3.199999999998837E-3</v>
      </c>
      <c r="BE1075" s="169">
        <v>-32537.291023237802</v>
      </c>
      <c r="BF1075" s="169">
        <v>-31486.742445063399</v>
      </c>
      <c r="BG1075" s="169">
        <v>-32536.4420255185</v>
      </c>
      <c r="BH1075" s="169">
        <v>-32536.4420255185</v>
      </c>
      <c r="BI1075" s="169">
        <v>-29388.192279978</v>
      </c>
      <c r="BJ1075" s="169">
        <v>-32536.4420255185</v>
      </c>
      <c r="BK1075" s="169">
        <v>-31484.755568570101</v>
      </c>
      <c r="BL1075" s="169">
        <v>-32536.4420255185</v>
      </c>
      <c r="BM1075" s="169">
        <v>-31487.166943923199</v>
      </c>
      <c r="BN1075" s="169">
        <v>-32536.8665243783</v>
      </c>
      <c r="BO1075" s="169">
        <v>-32536.4420255185</v>
      </c>
      <c r="BP1075" s="169">
        <v>-31490.002822732498</v>
      </c>
      <c r="BQ1075" s="174">
        <v>-383093.22773547587</v>
      </c>
    </row>
    <row r="1076" spans="11:69" x14ac:dyDescent="0.25">
      <c r="K1076" s="165" t="s">
        <v>315</v>
      </c>
      <c r="N1076" s="57" t="s">
        <v>2093</v>
      </c>
      <c r="V1076" s="57" t="s">
        <v>428</v>
      </c>
      <c r="W1076" s="57" t="s">
        <v>434</v>
      </c>
      <c r="X1076" s="57">
        <v>171</v>
      </c>
      <c r="AB1076" s="166" t="s">
        <v>378</v>
      </c>
      <c r="AC1076" s="209">
        <v>5400315</v>
      </c>
      <c r="AD1076" s="210" t="s">
        <v>2094</v>
      </c>
      <c r="AE1076" s="169">
        <v>-334348.92</v>
      </c>
      <c r="AF1076" s="38">
        <v>-360536.34</v>
      </c>
      <c r="AG1076" s="38">
        <v>-396930.51000000007</v>
      </c>
      <c r="AH1076" s="170">
        <v>-391668.62487590639</v>
      </c>
      <c r="AI1076" s="171">
        <v>-126160.20999999999</v>
      </c>
      <c r="AJ1076" s="172">
        <v>-378480.63</v>
      </c>
      <c r="AK1076" s="151">
        <v>-280171.87</v>
      </c>
      <c r="AL1076" s="172">
        <v>-336206.24399999995</v>
      </c>
      <c r="AM1076" s="211">
        <v>-326390.52072992199</v>
      </c>
      <c r="AN1076" s="171">
        <v>-345449.97414598439</v>
      </c>
      <c r="AO1076" s="170">
        <v>-347451.445714286</v>
      </c>
      <c r="AP1076" s="170">
        <v>-469045.05963947898</v>
      </c>
      <c r="AQ1076" s="170">
        <v>-469045.05963947927</v>
      </c>
      <c r="AR1076" s="172">
        <v>-90564.429639479262</v>
      </c>
      <c r="AS1076" s="173">
        <v>-0.239284186457519</v>
      </c>
      <c r="AT1076" s="172">
        <v>-77376.434763572877</v>
      </c>
      <c r="AU1076" s="173">
        <v>-0.19755586699876279</v>
      </c>
      <c r="AV1076" s="172">
        <v>-72114.549639479199</v>
      </c>
      <c r="AW1076" s="173">
        <v>-0.18168054060515323</v>
      </c>
      <c r="AX1076" s="172">
        <v>-90564.429639478971</v>
      </c>
      <c r="AY1076" s="173">
        <v>-0.23928418645751823</v>
      </c>
      <c r="AZ1076" s="172">
        <v>-77376.434763572586</v>
      </c>
      <c r="BA1076" s="173">
        <v>-0.19755586699876204</v>
      </c>
      <c r="BB1076" s="172">
        <v>-2.9103830456733704E-10</v>
      </c>
      <c r="BC1076" s="173">
        <v>-6.2049114170616596E-16</v>
      </c>
      <c r="BE1076" s="169">
        <v>-42683.887175507807</v>
      </c>
      <c r="BF1076" s="169">
        <v>-36703.296103975998</v>
      </c>
      <c r="BG1076" s="169">
        <v>-38530.301495713102</v>
      </c>
      <c r="BH1076" s="169">
        <v>-38530.301495713102</v>
      </c>
      <c r="BI1076" s="169">
        <v>-36683.4534857006</v>
      </c>
      <c r="BJ1076" s="169">
        <v>-39049.7190102268</v>
      </c>
      <c r="BK1076" s="169">
        <v>-40856.881783691199</v>
      </c>
      <c r="BL1076" s="169">
        <v>-39049.7190102268</v>
      </c>
      <c r="BM1076" s="169">
        <v>-39039.797701089097</v>
      </c>
      <c r="BN1076" s="169">
        <v>-40866.803092828901</v>
      </c>
      <c r="BO1076" s="169">
        <v>-39049.7190102268</v>
      </c>
      <c r="BP1076" s="169">
        <v>-38001.180274579092</v>
      </c>
      <c r="BQ1076" s="174">
        <v>-469045.05963947927</v>
      </c>
    </row>
    <row r="1077" spans="11:69" x14ac:dyDescent="0.25">
      <c r="K1077" s="165" t="s">
        <v>315</v>
      </c>
      <c r="N1077" s="57" t="s">
        <v>2095</v>
      </c>
      <c r="V1077" s="57" t="s">
        <v>428</v>
      </c>
      <c r="W1077" s="57" t="s">
        <v>434</v>
      </c>
      <c r="X1077" s="57">
        <v>171</v>
      </c>
      <c r="AB1077" s="166" t="s">
        <v>378</v>
      </c>
      <c r="AC1077" s="209">
        <v>5400316</v>
      </c>
      <c r="AD1077" s="210" t="s">
        <v>2096</v>
      </c>
      <c r="AE1077" s="169">
        <v>-200376.30000000002</v>
      </c>
      <c r="AF1077" s="38">
        <v>-216070.54000000004</v>
      </c>
      <c r="AG1077" s="38">
        <v>-237881.69999999998</v>
      </c>
      <c r="AH1077" s="170">
        <v>-234745.92756273842</v>
      </c>
      <c r="AI1077" s="171">
        <v>-75608.210000000006</v>
      </c>
      <c r="AJ1077" s="172">
        <v>-226824.63</v>
      </c>
      <c r="AK1077" s="151">
        <v>-167907.91</v>
      </c>
      <c r="AL1077" s="172">
        <v>-201489.49200000003</v>
      </c>
      <c r="AM1077" s="211">
        <v>-195621.60630228202</v>
      </c>
      <c r="AN1077" s="171">
        <v>-207032.23126045641</v>
      </c>
      <c r="AO1077" s="170">
        <v>-208228.76571428601</v>
      </c>
      <c r="AP1077" s="170">
        <v>-296270.13600837701</v>
      </c>
      <c r="AQ1077" s="170">
        <v>-294493.49132065685</v>
      </c>
      <c r="AR1077" s="172">
        <v>-67668.861320656841</v>
      </c>
      <c r="AS1077" s="173">
        <v>-0.29833118793429458</v>
      </c>
      <c r="AT1077" s="172">
        <v>-59747.563757918426</v>
      </c>
      <c r="AU1077" s="173">
        <v>-0.25452012896773357</v>
      </c>
      <c r="AV1077" s="172">
        <v>-56611.791320656863</v>
      </c>
      <c r="AW1077" s="173">
        <v>-0.23798296094511207</v>
      </c>
      <c r="AX1077" s="172">
        <v>-69445.506008377008</v>
      </c>
      <c r="AY1077" s="173">
        <v>-0.30616386769098669</v>
      </c>
      <c r="AZ1077" s="172">
        <v>-61524.208445638593</v>
      </c>
      <c r="BA1077" s="173">
        <v>-0.26208850174491555</v>
      </c>
      <c r="BB1077" s="172">
        <v>1776.644687720167</v>
      </c>
      <c r="BC1077" s="173">
        <v>5.9967052759915445E-3</v>
      </c>
      <c r="BE1077" s="169">
        <v>-27218.049335758598</v>
      </c>
      <c r="BF1077" s="169">
        <v>-22916.7141671301</v>
      </c>
      <c r="BG1077" s="169">
        <v>-24054.7865404402</v>
      </c>
      <c r="BH1077" s="169">
        <v>-23862.348248116599</v>
      </c>
      <c r="BI1077" s="169">
        <v>-22724.472903770202</v>
      </c>
      <c r="BJ1077" s="169">
        <v>-24751.276901959998</v>
      </c>
      <c r="BK1077" s="169">
        <v>-25871.337146574599</v>
      </c>
      <c r="BL1077" s="169">
        <v>-24751.276901959998</v>
      </c>
      <c r="BM1077" s="169">
        <v>-24746.823126948599</v>
      </c>
      <c r="BN1077" s="169">
        <v>-25875.790921585998</v>
      </c>
      <c r="BO1077" s="169">
        <v>-24751.276901959998</v>
      </c>
      <c r="BP1077" s="169">
        <v>-22969.338224451905</v>
      </c>
      <c r="BQ1077" s="174">
        <v>-294493.49132065685</v>
      </c>
    </row>
    <row r="1078" spans="11:69" x14ac:dyDescent="0.25">
      <c r="K1078" s="165" t="s">
        <v>315</v>
      </c>
      <c r="N1078" s="57" t="s">
        <v>2097</v>
      </c>
      <c r="V1078" s="57" t="s">
        <v>428</v>
      </c>
      <c r="W1078" s="57" t="s">
        <v>434</v>
      </c>
      <c r="X1078" s="57">
        <v>171</v>
      </c>
      <c r="AB1078" s="166" t="s">
        <v>378</v>
      </c>
      <c r="AC1078" s="209">
        <v>5400317</v>
      </c>
      <c r="AD1078" s="210" t="s">
        <v>2098</v>
      </c>
      <c r="AE1078" s="169">
        <v>-167756.91000000003</v>
      </c>
      <c r="AF1078" s="38">
        <v>-180896.28999999998</v>
      </c>
      <c r="AG1078" s="38">
        <v>-199156.76999999996</v>
      </c>
      <c r="AH1078" s="170">
        <v>-64484.370000000017</v>
      </c>
      <c r="AI1078" s="171">
        <v>-63299.889999999992</v>
      </c>
      <c r="AJ1078" s="172">
        <v>-189899.66999999998</v>
      </c>
      <c r="AK1078" s="151">
        <v>-140574.05000000002</v>
      </c>
      <c r="AL1078" s="172">
        <v>-168688.86000000004</v>
      </c>
      <c r="AM1078" s="211">
        <v>-53736.975000000013</v>
      </c>
      <c r="AN1078" s="171">
        <v>-151321.44500000001</v>
      </c>
      <c r="AO1078" s="170">
        <v>-174331.04571428601</v>
      </c>
      <c r="AP1078" s="170">
        <v>0</v>
      </c>
      <c r="AQ1078" s="170">
        <v>0</v>
      </c>
      <c r="AR1078" s="172">
        <v>189899.66999999998</v>
      </c>
      <c r="AS1078" s="173">
        <v>1</v>
      </c>
      <c r="AT1078" s="172">
        <v>64484.370000000017</v>
      </c>
      <c r="AU1078" s="173">
        <v>1</v>
      </c>
      <c r="AV1078" s="172">
        <v>199156.76999999996</v>
      </c>
      <c r="AW1078" s="173">
        <v>1</v>
      </c>
      <c r="AX1078" s="172">
        <v>189899.66999999998</v>
      </c>
      <c r="AY1078" s="173">
        <v>1</v>
      </c>
      <c r="AZ1078" s="172">
        <v>64484.370000000017</v>
      </c>
      <c r="BA1078" s="173">
        <v>1</v>
      </c>
      <c r="BB1078" s="172">
        <v>0</v>
      </c>
      <c r="BC1078" s="173">
        <v>0</v>
      </c>
      <c r="BE1078" s="169">
        <v>0</v>
      </c>
      <c r="BF1078" s="169">
        <v>0</v>
      </c>
      <c r="BG1078" s="169">
        <v>0</v>
      </c>
      <c r="BH1078" s="169">
        <v>0</v>
      </c>
      <c r="BI1078" s="169">
        <v>0</v>
      </c>
      <c r="BJ1078" s="169">
        <v>0</v>
      </c>
      <c r="BK1078" s="169">
        <v>0</v>
      </c>
      <c r="BL1078" s="169">
        <v>0</v>
      </c>
      <c r="BM1078" s="169">
        <v>0</v>
      </c>
      <c r="BN1078" s="169">
        <v>0</v>
      </c>
      <c r="BO1078" s="169">
        <v>0</v>
      </c>
      <c r="BP1078" s="169">
        <v>0</v>
      </c>
      <c r="BQ1078" s="174">
        <v>0</v>
      </c>
    </row>
    <row r="1079" spans="11:69" x14ac:dyDescent="0.25">
      <c r="K1079" s="165" t="s">
        <v>315</v>
      </c>
      <c r="N1079" s="57" t="s">
        <v>2099</v>
      </c>
      <c r="V1079" s="57" t="s">
        <v>428</v>
      </c>
      <c r="W1079" s="57" t="s">
        <v>434</v>
      </c>
      <c r="X1079" s="57">
        <v>171</v>
      </c>
      <c r="AB1079" s="166" t="s">
        <v>378</v>
      </c>
      <c r="AC1079" s="209">
        <v>5400320</v>
      </c>
      <c r="AD1079" s="210" t="s">
        <v>2100</v>
      </c>
      <c r="AE1079" s="169">
        <v>-125380.96999999999</v>
      </c>
      <c r="AF1079" s="38">
        <v>-135201.06</v>
      </c>
      <c r="AG1079" s="38">
        <v>-73358.720000000001</v>
      </c>
      <c r="AH1079" s="170">
        <v>-138900.67011375749</v>
      </c>
      <c r="AI1079" s="171">
        <v>-0.01</v>
      </c>
      <c r="AJ1079" s="172">
        <v>-0.03</v>
      </c>
      <c r="AK1079" s="151">
        <v>-57754.38</v>
      </c>
      <c r="AL1079" s="172">
        <v>-69305.255999999994</v>
      </c>
      <c r="AM1079" s="211">
        <v>-115750.55842813123</v>
      </c>
      <c r="AN1079" s="171">
        <v>-80904.491685626243</v>
      </c>
      <c r="AO1079" s="170">
        <v>-49191.291428571458</v>
      </c>
      <c r="AP1079" s="170">
        <v>-3.1765612798909999E-2</v>
      </c>
      <c r="AQ1079" s="170">
        <v>-3.1765612798849999E-2</v>
      </c>
      <c r="AR1079" s="172">
        <v>-1.7656127988499998E-3</v>
      </c>
      <c r="AS1079" s="173">
        <v>-5.8853759961666662E-2</v>
      </c>
      <c r="AT1079" s="172">
        <v>138900.63834814468</v>
      </c>
      <c r="AU1079" s="173">
        <v>0.9999997713069867</v>
      </c>
      <c r="AV1079" s="172">
        <v>73358.688234387198</v>
      </c>
      <c r="AW1079" s="173">
        <v>0.99999956698245551</v>
      </c>
      <c r="AX1079" s="172">
        <v>-1.7656127989100004E-3</v>
      </c>
      <c r="AY1079" s="173">
        <v>-5.885375996366668E-2</v>
      </c>
      <c r="AZ1079" s="172">
        <v>138900.63834814468</v>
      </c>
      <c r="BA1079" s="173">
        <v>0.9999997713069867</v>
      </c>
      <c r="BB1079" s="172">
        <v>6.0000615587085804E-14</v>
      </c>
      <c r="BC1079" s="173">
        <v>1.8888543396570221E-12</v>
      </c>
      <c r="BE1079" s="169">
        <v>-2.80909191774E-3</v>
      </c>
      <c r="BF1079" s="169">
        <v>-2.6464596839199999E-3</v>
      </c>
      <c r="BG1079" s="169">
        <v>-2.67018914164E-3</v>
      </c>
      <c r="BH1079" s="169">
        <v>-2.46760625054E-3</v>
      </c>
      <c r="BI1079" s="169">
        <v>-2.4401506796300002E-3</v>
      </c>
      <c r="BJ1079" s="169">
        <v>-2.9119382451100002E-3</v>
      </c>
      <c r="BK1079" s="169">
        <v>-2.5940139402999998E-3</v>
      </c>
      <c r="BL1079" s="169">
        <v>-2.6597952469299998E-3</v>
      </c>
      <c r="BM1079" s="169">
        <v>-2.7204216300499998E-3</v>
      </c>
      <c r="BN1079" s="169">
        <v>-2.3847912835899998E-3</v>
      </c>
      <c r="BO1079" s="169">
        <v>-2.7662276080500001E-3</v>
      </c>
      <c r="BP1079" s="169">
        <v>-2.6949271713499999E-3</v>
      </c>
      <c r="BQ1079" s="174">
        <v>-3.1765612798849999E-2</v>
      </c>
    </row>
    <row r="1080" spans="11:69" x14ac:dyDescent="0.25">
      <c r="K1080" s="165" t="s">
        <v>315</v>
      </c>
      <c r="N1080" s="57" t="s">
        <v>2101</v>
      </c>
      <c r="V1080" s="57" t="s">
        <v>428</v>
      </c>
      <c r="W1080" s="57" t="s">
        <v>434</v>
      </c>
      <c r="X1080" s="57">
        <v>171</v>
      </c>
      <c r="AB1080" s="166" t="s">
        <v>378</v>
      </c>
      <c r="AC1080" s="209">
        <v>5400321</v>
      </c>
      <c r="AD1080" s="210" t="s">
        <v>2102</v>
      </c>
      <c r="AE1080" s="169">
        <v>-118973.42</v>
      </c>
      <c r="AF1080" s="38">
        <v>-128291.82999999999</v>
      </c>
      <c r="AG1080" s="38">
        <v>-69609.84</v>
      </c>
      <c r="AH1080" s="170">
        <v>-132965.06007330865</v>
      </c>
      <c r="AI1080" s="171">
        <v>0</v>
      </c>
      <c r="AJ1080" s="172">
        <v>0</v>
      </c>
      <c r="AK1080" s="151">
        <v>-54802.84</v>
      </c>
      <c r="AL1080" s="172">
        <v>-65763.407999999996</v>
      </c>
      <c r="AM1080" s="211">
        <v>-110804.21672775722</v>
      </c>
      <c r="AN1080" s="171">
        <v>-76963.683345551428</v>
      </c>
      <c r="AO1080" s="170">
        <v>-46677.445714285721</v>
      </c>
      <c r="AP1080" s="170">
        <v>0</v>
      </c>
      <c r="AQ1080" s="170">
        <v>0</v>
      </c>
      <c r="AR1080" s="172">
        <v>0</v>
      </c>
      <c r="AS1080" s="173">
        <v>0</v>
      </c>
      <c r="AT1080" s="172">
        <v>132965.06007330865</v>
      </c>
      <c r="AU1080" s="173">
        <v>1</v>
      </c>
      <c r="AV1080" s="172">
        <v>69609.84</v>
      </c>
      <c r="AW1080" s="173">
        <v>1</v>
      </c>
      <c r="AX1080" s="172">
        <v>0</v>
      </c>
      <c r="AY1080" s="173">
        <v>0</v>
      </c>
      <c r="AZ1080" s="172">
        <v>132965.06007330865</v>
      </c>
      <c r="BA1080" s="173">
        <v>1</v>
      </c>
      <c r="BB1080" s="172">
        <v>0</v>
      </c>
      <c r="BC1080" s="173">
        <v>0</v>
      </c>
      <c r="BE1080" s="169">
        <v>0</v>
      </c>
      <c r="BF1080" s="169">
        <v>0</v>
      </c>
      <c r="BG1080" s="169">
        <v>0</v>
      </c>
      <c r="BH1080" s="169">
        <v>0</v>
      </c>
      <c r="BI1080" s="169">
        <v>0</v>
      </c>
      <c r="BJ1080" s="169">
        <v>0</v>
      </c>
      <c r="BK1080" s="169">
        <v>0</v>
      </c>
      <c r="BL1080" s="169">
        <v>0</v>
      </c>
      <c r="BM1080" s="169">
        <v>0</v>
      </c>
      <c r="BN1080" s="169">
        <v>0</v>
      </c>
      <c r="BO1080" s="169">
        <v>0</v>
      </c>
      <c r="BP1080" s="169">
        <v>0</v>
      </c>
      <c r="BQ1080" s="174">
        <v>0</v>
      </c>
    </row>
    <row r="1081" spans="11:69" x14ac:dyDescent="0.25">
      <c r="K1081" s="165" t="s">
        <v>315</v>
      </c>
      <c r="N1081" s="57" t="s">
        <v>2103</v>
      </c>
      <c r="V1081" s="57" t="s">
        <v>428</v>
      </c>
      <c r="W1081" s="57" t="s">
        <v>434</v>
      </c>
      <c r="X1081" s="57">
        <v>171</v>
      </c>
      <c r="AB1081" s="166" t="s">
        <v>378</v>
      </c>
      <c r="AC1081" s="209">
        <v>5400322</v>
      </c>
      <c r="AD1081" s="210" t="s">
        <v>2104</v>
      </c>
      <c r="AE1081" s="169">
        <v>-37279.32</v>
      </c>
      <c r="AF1081" s="38">
        <v>-40199.18</v>
      </c>
      <c r="AG1081" s="38">
        <v>-21811.65</v>
      </c>
      <c r="AH1081" s="170">
        <v>-14329.849999999999</v>
      </c>
      <c r="AI1081" s="171">
        <v>0</v>
      </c>
      <c r="AJ1081" s="172">
        <v>0</v>
      </c>
      <c r="AK1081" s="151">
        <v>0</v>
      </c>
      <c r="AL1081" s="172">
        <v>0</v>
      </c>
      <c r="AM1081" s="211">
        <v>-11941.541666666664</v>
      </c>
      <c r="AN1081" s="171">
        <v>-2388.3083333333343</v>
      </c>
      <c r="AO1081" s="170">
        <v>0</v>
      </c>
      <c r="AP1081" s="170">
        <v>0</v>
      </c>
      <c r="AQ1081" s="170">
        <v>0</v>
      </c>
      <c r="AR1081" s="172">
        <v>0</v>
      </c>
      <c r="AS1081" s="173">
        <v>0</v>
      </c>
      <c r="AT1081" s="172">
        <v>14329.849999999999</v>
      </c>
      <c r="AU1081" s="173">
        <v>1</v>
      </c>
      <c r="AV1081" s="172">
        <v>21811.65</v>
      </c>
      <c r="AW1081" s="173">
        <v>1</v>
      </c>
      <c r="AX1081" s="172">
        <v>0</v>
      </c>
      <c r="AY1081" s="173">
        <v>0</v>
      </c>
      <c r="AZ1081" s="172">
        <v>14329.849999999999</v>
      </c>
      <c r="BA1081" s="173">
        <v>1</v>
      </c>
      <c r="BB1081" s="172">
        <v>0</v>
      </c>
      <c r="BC1081" s="173">
        <v>0</v>
      </c>
      <c r="BE1081" s="169">
        <v>0</v>
      </c>
      <c r="BF1081" s="169">
        <v>0</v>
      </c>
      <c r="BG1081" s="169">
        <v>0</v>
      </c>
      <c r="BH1081" s="169">
        <v>0</v>
      </c>
      <c r="BI1081" s="169">
        <v>0</v>
      </c>
      <c r="BJ1081" s="169">
        <v>0</v>
      </c>
      <c r="BK1081" s="169">
        <v>0</v>
      </c>
      <c r="BL1081" s="169">
        <v>0</v>
      </c>
      <c r="BM1081" s="169">
        <v>0</v>
      </c>
      <c r="BN1081" s="169">
        <v>0</v>
      </c>
      <c r="BO1081" s="169">
        <v>0</v>
      </c>
      <c r="BP1081" s="169">
        <v>0</v>
      </c>
      <c r="BQ1081" s="174">
        <v>0</v>
      </c>
    </row>
    <row r="1082" spans="11:69" x14ac:dyDescent="0.25">
      <c r="K1082" s="165" t="s">
        <v>315</v>
      </c>
      <c r="N1082" s="57" t="s">
        <v>2105</v>
      </c>
      <c r="V1082" s="57" t="s">
        <v>428</v>
      </c>
      <c r="W1082" s="57" t="s">
        <v>434</v>
      </c>
      <c r="X1082" s="57">
        <v>171</v>
      </c>
      <c r="AB1082" s="166" t="s">
        <v>378</v>
      </c>
      <c r="AC1082" s="209">
        <v>5400333</v>
      </c>
      <c r="AD1082" s="210" t="s">
        <v>2106</v>
      </c>
      <c r="AE1082" s="169">
        <v>-37570.569999999992</v>
      </c>
      <c r="AF1082" s="38">
        <v>-40513.269999999997</v>
      </c>
      <c r="AG1082" s="38">
        <v>-44602.889999999992</v>
      </c>
      <c r="AH1082" s="170">
        <v>-43249.266371403122</v>
      </c>
      <c r="AI1082" s="171">
        <v>-14176.55</v>
      </c>
      <c r="AJ1082" s="172">
        <v>-42529.649999999994</v>
      </c>
      <c r="AK1082" s="151">
        <v>-31482.74</v>
      </c>
      <c r="AL1082" s="172">
        <v>-37779.288</v>
      </c>
      <c r="AM1082" s="211">
        <v>-36041.055309502597</v>
      </c>
      <c r="AN1082" s="171">
        <v>-38690.95106190053</v>
      </c>
      <c r="AO1082" s="170">
        <v>-39042.90857142859</v>
      </c>
      <c r="AP1082" s="170">
        <v>-42895.456638040094</v>
      </c>
      <c r="AQ1082" s="170">
        <v>-41608.592938898946</v>
      </c>
      <c r="AR1082" s="172">
        <v>921.05706110104802</v>
      </c>
      <c r="AS1082" s="173">
        <v>2.1656822031242865E-2</v>
      </c>
      <c r="AT1082" s="172">
        <v>1640.6734325041762</v>
      </c>
      <c r="AU1082" s="173">
        <v>3.793528931600576E-2</v>
      </c>
      <c r="AV1082" s="172">
        <v>2994.297061101046</v>
      </c>
      <c r="AW1082" s="173">
        <v>6.713235534964318E-2</v>
      </c>
      <c r="AX1082" s="172">
        <v>-365.80663804009964</v>
      </c>
      <c r="AY1082" s="173">
        <v>-8.601214400779213E-3</v>
      </c>
      <c r="AZ1082" s="172">
        <v>353.8097333630285</v>
      </c>
      <c r="BA1082" s="173">
        <v>8.1807106350588014E-3</v>
      </c>
      <c r="BB1082" s="172">
        <v>1286.8636991411477</v>
      </c>
      <c r="BC1082" s="173">
        <v>2.9999999999998715E-2</v>
      </c>
      <c r="BE1082" s="169">
        <v>-3533.8804961819101</v>
      </c>
      <c r="BF1082" s="169">
        <v>-3419.8843511463301</v>
      </c>
      <c r="BG1082" s="169">
        <v>-3533.8804961819101</v>
      </c>
      <c r="BH1082" s="169">
        <v>-3533.8804961819101</v>
      </c>
      <c r="BI1082" s="169">
        <v>-3191.89206106857</v>
      </c>
      <c r="BJ1082" s="169">
        <v>-3533.8804961819101</v>
      </c>
      <c r="BK1082" s="169">
        <v>-3419.8843511463301</v>
      </c>
      <c r="BL1082" s="169">
        <v>-3533.8804961819101</v>
      </c>
      <c r="BM1082" s="169">
        <v>-3419.8843511463301</v>
      </c>
      <c r="BN1082" s="169">
        <v>-3533.8804961819101</v>
      </c>
      <c r="BO1082" s="169">
        <v>-3533.8804961819101</v>
      </c>
      <c r="BP1082" s="169">
        <v>-3419.8843511180098</v>
      </c>
      <c r="BQ1082" s="174">
        <v>-41608.592938898946</v>
      </c>
    </row>
    <row r="1083" spans="11:69" x14ac:dyDescent="0.25">
      <c r="K1083" s="165" t="s">
        <v>315</v>
      </c>
      <c r="N1083" s="57" t="s">
        <v>2107</v>
      </c>
      <c r="V1083" s="57" t="s">
        <v>428</v>
      </c>
      <c r="W1083" s="57" t="s">
        <v>434</v>
      </c>
      <c r="X1083" s="57">
        <v>171</v>
      </c>
      <c r="AB1083" s="166" t="s">
        <v>378</v>
      </c>
      <c r="AC1083" s="209">
        <v>5400510</v>
      </c>
      <c r="AD1083" s="210" t="s">
        <v>2108</v>
      </c>
      <c r="AE1083" s="169">
        <v>173536.49</v>
      </c>
      <c r="AF1083" s="38">
        <v>41997.77</v>
      </c>
      <c r="AG1083" s="38">
        <v>37462.629999999997</v>
      </c>
      <c r="AH1083" s="170">
        <v>0</v>
      </c>
      <c r="AI1083" s="171">
        <v>0</v>
      </c>
      <c r="AJ1083" s="172">
        <v>0</v>
      </c>
      <c r="AK1083" s="151">
        <v>0</v>
      </c>
      <c r="AL1083" s="172">
        <v>0</v>
      </c>
      <c r="AM1083" s="211">
        <v>0</v>
      </c>
      <c r="AN1083" s="171">
        <v>0</v>
      </c>
      <c r="AO1083" s="170">
        <v>0</v>
      </c>
      <c r="AP1083" s="170">
        <v>0</v>
      </c>
      <c r="AQ1083" s="170">
        <v>0</v>
      </c>
      <c r="AR1083" s="172">
        <v>0</v>
      </c>
      <c r="AS1083" s="173">
        <v>0</v>
      </c>
      <c r="AT1083" s="172">
        <v>0</v>
      </c>
      <c r="AU1083" s="173">
        <v>0</v>
      </c>
      <c r="AV1083" s="172">
        <v>-37462.629999999997</v>
      </c>
      <c r="AW1083" s="173">
        <v>-1</v>
      </c>
      <c r="AX1083" s="172">
        <v>0</v>
      </c>
      <c r="AY1083" s="173">
        <v>0</v>
      </c>
      <c r="AZ1083" s="172">
        <v>0</v>
      </c>
      <c r="BA1083" s="173">
        <v>0</v>
      </c>
      <c r="BB1083" s="172">
        <v>0</v>
      </c>
      <c r="BC1083" s="173">
        <v>0</v>
      </c>
      <c r="BE1083" s="169">
        <v>0</v>
      </c>
      <c r="BF1083" s="169">
        <v>0</v>
      </c>
      <c r="BG1083" s="169">
        <v>0</v>
      </c>
      <c r="BH1083" s="169">
        <v>0</v>
      </c>
      <c r="BI1083" s="169">
        <v>0</v>
      </c>
      <c r="BJ1083" s="169">
        <v>0</v>
      </c>
      <c r="BK1083" s="169">
        <v>0</v>
      </c>
      <c r="BL1083" s="169">
        <v>0</v>
      </c>
      <c r="BM1083" s="169">
        <v>0</v>
      </c>
      <c r="BN1083" s="169">
        <v>0</v>
      </c>
      <c r="BO1083" s="169">
        <v>0</v>
      </c>
      <c r="BP1083" s="169">
        <v>0</v>
      </c>
      <c r="BQ1083" s="174">
        <v>0</v>
      </c>
    </row>
    <row r="1084" spans="11:69" x14ac:dyDescent="0.25">
      <c r="K1084" s="165" t="s">
        <v>315</v>
      </c>
      <c r="N1084" s="57" t="s">
        <v>2109</v>
      </c>
      <c r="V1084" s="57" t="s">
        <v>428</v>
      </c>
      <c r="W1084" s="57" t="s">
        <v>434</v>
      </c>
      <c r="X1084" s="57">
        <v>171</v>
      </c>
      <c r="AB1084" s="166" t="s">
        <v>378</v>
      </c>
      <c r="AC1084" s="209">
        <v>5400511</v>
      </c>
      <c r="AD1084" s="210" t="s">
        <v>2110</v>
      </c>
      <c r="AE1084" s="169">
        <v>-2503365.7999999998</v>
      </c>
      <c r="AF1084" s="38">
        <v>318551.28000000003</v>
      </c>
      <c r="AG1084" s="38">
        <v>270786.3</v>
      </c>
      <c r="AH1084" s="170">
        <v>2300013.9999999958</v>
      </c>
      <c r="AI1084" s="171">
        <v>-295333.03999999998</v>
      </c>
      <c r="AJ1084" s="172">
        <v>-885999.11999999988</v>
      </c>
      <c r="AK1084" s="151">
        <v>-349155.17</v>
      </c>
      <c r="AL1084" s="172">
        <v>-418986.20400000003</v>
      </c>
      <c r="AM1084" s="211">
        <v>1916678.33333333</v>
      </c>
      <c r="AN1084" s="171">
        <v>34180.496666665829</v>
      </c>
      <c r="AO1084" s="170">
        <v>-598551.72</v>
      </c>
      <c r="AP1084" s="170">
        <v>-867823.68805097404</v>
      </c>
      <c r="AQ1084" s="170">
        <v>1534602.5690519102</v>
      </c>
      <c r="AR1084" s="172">
        <v>2420601.6890519103</v>
      </c>
      <c r="AS1084" s="173">
        <v>2.7320587960086358</v>
      </c>
      <c r="AT1084" s="172">
        <v>-765411.43094808562</v>
      </c>
      <c r="AU1084" s="173">
        <v>-0.332785553021889</v>
      </c>
      <c r="AV1084" s="172">
        <v>1263816.2690519101</v>
      </c>
      <c r="AW1084" s="173">
        <v>4.6672090465873284</v>
      </c>
      <c r="AX1084" s="172">
        <v>18175.431949025835</v>
      </c>
      <c r="AY1084" s="173">
        <v>2.0514051920306465E-2</v>
      </c>
      <c r="AZ1084" s="172">
        <v>-3167837.68805097</v>
      </c>
      <c r="BA1084" s="173">
        <v>-1.3773123502948137</v>
      </c>
      <c r="BB1084" s="172">
        <v>2402426.2571028844</v>
      </c>
      <c r="BC1084" s="173">
        <v>2.7683345017908421</v>
      </c>
      <c r="BE1084" s="169">
        <v>126490.79939620242</v>
      </c>
      <c r="BF1084" s="169">
        <v>128878.22962567282</v>
      </c>
      <c r="BG1084" s="169">
        <v>126492.72879086511</v>
      </c>
      <c r="BH1084" s="169">
        <v>126492.72879086511</v>
      </c>
      <c r="BI1084" s="169">
        <v>133647.30190493062</v>
      </c>
      <c r="BJ1084" s="169">
        <v>126492.72879086511</v>
      </c>
      <c r="BK1084" s="169">
        <v>128882.7449133052</v>
      </c>
      <c r="BL1084" s="169">
        <v>126492.72879086511</v>
      </c>
      <c r="BM1084" s="169">
        <v>128877.26492834101</v>
      </c>
      <c r="BN1084" s="169">
        <v>126491.76409353341</v>
      </c>
      <c r="BO1084" s="169">
        <v>126492.72879086511</v>
      </c>
      <c r="BP1084" s="169">
        <v>128870.8202355996</v>
      </c>
      <c r="BQ1084" s="174">
        <v>1534602.5690519102</v>
      </c>
    </row>
    <row r="1085" spans="11:69" x14ac:dyDescent="0.25">
      <c r="K1085" s="165" t="s">
        <v>315</v>
      </c>
      <c r="N1085" s="57" t="s">
        <v>2111</v>
      </c>
      <c r="V1085" s="57" t="s">
        <v>428</v>
      </c>
      <c r="W1085" s="57" t="s">
        <v>434</v>
      </c>
      <c r="X1085" s="57">
        <v>171</v>
      </c>
      <c r="AB1085" s="166" t="s">
        <v>378</v>
      </c>
      <c r="AC1085" s="209">
        <v>5400515</v>
      </c>
      <c r="AD1085" s="210" t="s">
        <v>2112</v>
      </c>
      <c r="AE1085" s="169">
        <v>422523.63</v>
      </c>
      <c r="AF1085" s="38">
        <v>102255.44000000002</v>
      </c>
      <c r="AG1085" s="38">
        <v>91213.36</v>
      </c>
      <c r="AH1085" s="170">
        <v>0</v>
      </c>
      <c r="AI1085" s="171">
        <v>0</v>
      </c>
      <c r="AJ1085" s="172">
        <v>0</v>
      </c>
      <c r="AK1085" s="151">
        <v>0</v>
      </c>
      <c r="AL1085" s="172">
        <v>0</v>
      </c>
      <c r="AM1085" s="211">
        <v>0</v>
      </c>
      <c r="AN1085" s="171">
        <v>0</v>
      </c>
      <c r="AO1085" s="170">
        <v>0</v>
      </c>
      <c r="AP1085" s="170">
        <v>0</v>
      </c>
      <c r="AQ1085" s="170">
        <v>0</v>
      </c>
      <c r="AR1085" s="172">
        <v>0</v>
      </c>
      <c r="AS1085" s="173">
        <v>0</v>
      </c>
      <c r="AT1085" s="172">
        <v>0</v>
      </c>
      <c r="AU1085" s="173">
        <v>0</v>
      </c>
      <c r="AV1085" s="172">
        <v>-91213.36</v>
      </c>
      <c r="AW1085" s="173">
        <v>-1</v>
      </c>
      <c r="AX1085" s="172">
        <v>0</v>
      </c>
      <c r="AY1085" s="173">
        <v>0</v>
      </c>
      <c r="AZ1085" s="172">
        <v>0</v>
      </c>
      <c r="BA1085" s="173">
        <v>0</v>
      </c>
      <c r="BB1085" s="172">
        <v>0</v>
      </c>
      <c r="BC1085" s="173">
        <v>0</v>
      </c>
      <c r="BE1085" s="169">
        <v>0</v>
      </c>
      <c r="BF1085" s="169">
        <v>0</v>
      </c>
      <c r="BG1085" s="169">
        <v>0</v>
      </c>
      <c r="BH1085" s="169">
        <v>0</v>
      </c>
      <c r="BI1085" s="169">
        <v>0</v>
      </c>
      <c r="BJ1085" s="169">
        <v>0</v>
      </c>
      <c r="BK1085" s="169">
        <v>0</v>
      </c>
      <c r="BL1085" s="169">
        <v>0</v>
      </c>
      <c r="BM1085" s="169">
        <v>0</v>
      </c>
      <c r="BN1085" s="169">
        <v>0</v>
      </c>
      <c r="BO1085" s="169">
        <v>0</v>
      </c>
      <c r="BP1085" s="169">
        <v>0</v>
      </c>
      <c r="BQ1085" s="174">
        <v>0</v>
      </c>
    </row>
    <row r="1086" spans="11:69" x14ac:dyDescent="0.25">
      <c r="K1086" s="165" t="s">
        <v>315</v>
      </c>
      <c r="N1086" s="57" t="s">
        <v>2113</v>
      </c>
      <c r="V1086" s="57" t="s">
        <v>428</v>
      </c>
      <c r="W1086" s="57" t="s">
        <v>434</v>
      </c>
      <c r="X1086" s="57">
        <v>171</v>
      </c>
      <c r="AB1086" s="166" t="s">
        <v>378</v>
      </c>
      <c r="AC1086" s="209">
        <v>5400516</v>
      </c>
      <c r="AD1086" s="210" t="s">
        <v>2114</v>
      </c>
      <c r="AE1086" s="169">
        <v>-1862969.8900000006</v>
      </c>
      <c r="AF1086" s="38">
        <v>237061.41999999998</v>
      </c>
      <c r="AG1086" s="38">
        <v>201515.38999999998</v>
      </c>
      <c r="AH1086" s="170">
        <v>0</v>
      </c>
      <c r="AI1086" s="171">
        <v>-219782.72999999998</v>
      </c>
      <c r="AJ1086" s="172">
        <v>-659348.18999999994</v>
      </c>
      <c r="AK1086" s="151">
        <v>-259836.40999999995</v>
      </c>
      <c r="AL1086" s="172">
        <v>-311803.69199999992</v>
      </c>
      <c r="AM1086" s="211">
        <v>0</v>
      </c>
      <c r="AN1086" s="171">
        <v>-259836.40999999995</v>
      </c>
      <c r="AO1086" s="170">
        <v>-445433.84571428603</v>
      </c>
      <c r="AP1086" s="170">
        <v>-675804.62977003399</v>
      </c>
      <c r="AQ1086" s="170">
        <v>-671752.02858115209</v>
      </c>
      <c r="AR1086" s="172">
        <v>-12403.838581152144</v>
      </c>
      <c r="AS1086" s="173">
        <v>-1.8812273650363923E-2</v>
      </c>
      <c r="AT1086" s="172">
        <v>-671752.02858115209</v>
      </c>
      <c r="AU1086" s="173">
        <v>0</v>
      </c>
      <c r="AV1086" s="172">
        <v>-873267.4185811521</v>
      </c>
      <c r="AW1086" s="173">
        <v>-4.333502362182621</v>
      </c>
      <c r="AX1086" s="172">
        <v>-16456.439770034049</v>
      </c>
      <c r="AY1086" s="173">
        <v>-2.4958648586013484E-2</v>
      </c>
      <c r="AZ1086" s="172">
        <v>-675804.62977003399</v>
      </c>
      <c r="BA1086" s="173">
        <v>0</v>
      </c>
      <c r="BB1086" s="172">
        <v>4052.6011888819048</v>
      </c>
      <c r="BC1086" s="173">
        <v>5.9967052759921802E-3</v>
      </c>
      <c r="BE1086" s="169">
        <v>-62085.51426153451</v>
      </c>
      <c r="BF1086" s="169">
        <v>-52273.987995958902</v>
      </c>
      <c r="BG1086" s="169">
        <v>-54869.978902293798</v>
      </c>
      <c r="BH1086" s="169">
        <v>-54431.019071075403</v>
      </c>
      <c r="BI1086" s="169">
        <v>-51835.477596085992</v>
      </c>
      <c r="BJ1086" s="169">
        <v>-56458.702684065705</v>
      </c>
      <c r="BK1086" s="169">
        <v>-59013.607167960399</v>
      </c>
      <c r="BL1086" s="169">
        <v>-56458.702684065705</v>
      </c>
      <c r="BM1086" s="169">
        <v>-56448.543436113097</v>
      </c>
      <c r="BN1086" s="169">
        <v>-59023.766415913102</v>
      </c>
      <c r="BO1086" s="169">
        <v>-56458.702684065705</v>
      </c>
      <c r="BP1086" s="169">
        <v>-52394.025682019797</v>
      </c>
      <c r="BQ1086" s="174">
        <v>-671752.02858115197</v>
      </c>
    </row>
    <row r="1087" spans="11:69" x14ac:dyDescent="0.25">
      <c r="K1087" s="165" t="s">
        <v>315</v>
      </c>
      <c r="N1087" s="57" t="s">
        <v>2115</v>
      </c>
      <c r="V1087" s="57" t="s">
        <v>428</v>
      </c>
      <c r="W1087" s="57" t="s">
        <v>434</v>
      </c>
      <c r="X1087" s="57">
        <v>171</v>
      </c>
      <c r="AB1087" s="166" t="s">
        <v>378</v>
      </c>
      <c r="AC1087" s="209">
        <v>5400520</v>
      </c>
      <c r="AD1087" s="210" t="s">
        <v>2116</v>
      </c>
      <c r="AE1087" s="169">
        <v>158446.35999999999</v>
      </c>
      <c r="AF1087" s="38">
        <v>38345.789999999994</v>
      </c>
      <c r="AG1087" s="38">
        <v>34205.01</v>
      </c>
      <c r="AH1087" s="170">
        <v>0</v>
      </c>
      <c r="AI1087" s="171">
        <v>0</v>
      </c>
      <c r="AJ1087" s="172">
        <v>0</v>
      </c>
      <c r="AK1087" s="151">
        <v>0</v>
      </c>
      <c r="AL1087" s="172">
        <v>0</v>
      </c>
      <c r="AM1087" s="211">
        <v>0</v>
      </c>
      <c r="AN1087" s="171">
        <v>0</v>
      </c>
      <c r="AO1087" s="170">
        <v>0</v>
      </c>
      <c r="AP1087" s="170">
        <v>0</v>
      </c>
      <c r="AQ1087" s="170">
        <v>0</v>
      </c>
      <c r="AR1087" s="172">
        <v>0</v>
      </c>
      <c r="AS1087" s="173">
        <v>0</v>
      </c>
      <c r="AT1087" s="172">
        <v>0</v>
      </c>
      <c r="AU1087" s="173">
        <v>0</v>
      </c>
      <c r="AV1087" s="172">
        <v>-34205.01</v>
      </c>
      <c r="AW1087" s="173">
        <v>-1</v>
      </c>
      <c r="AX1087" s="172">
        <v>0</v>
      </c>
      <c r="AY1087" s="173">
        <v>0</v>
      </c>
      <c r="AZ1087" s="172">
        <v>0</v>
      </c>
      <c r="BA1087" s="173">
        <v>0</v>
      </c>
      <c r="BB1087" s="172">
        <v>0</v>
      </c>
      <c r="BC1087" s="173">
        <v>0</v>
      </c>
      <c r="BE1087" s="169">
        <v>0</v>
      </c>
      <c r="BF1087" s="169">
        <v>0</v>
      </c>
      <c r="BG1087" s="169">
        <v>0</v>
      </c>
      <c r="BH1087" s="169">
        <v>0</v>
      </c>
      <c r="BI1087" s="169">
        <v>0</v>
      </c>
      <c r="BJ1087" s="169">
        <v>0</v>
      </c>
      <c r="BK1087" s="169">
        <v>0</v>
      </c>
      <c r="BL1087" s="169">
        <v>0</v>
      </c>
      <c r="BM1087" s="169">
        <v>0</v>
      </c>
      <c r="BN1087" s="169">
        <v>0</v>
      </c>
      <c r="BO1087" s="169">
        <v>0</v>
      </c>
      <c r="BP1087" s="169">
        <v>0</v>
      </c>
      <c r="BQ1087" s="174">
        <v>0</v>
      </c>
    </row>
    <row r="1088" spans="11:69" x14ac:dyDescent="0.25">
      <c r="K1088" s="165" t="s">
        <v>315</v>
      </c>
      <c r="N1088" s="57" t="s">
        <v>2117</v>
      </c>
      <c r="V1088" s="57" t="s">
        <v>428</v>
      </c>
      <c r="W1088" s="57" t="s">
        <v>434</v>
      </c>
      <c r="X1088" s="57">
        <v>171</v>
      </c>
      <c r="AB1088" s="166" t="s">
        <v>378</v>
      </c>
      <c r="AC1088" s="209">
        <v>5400521</v>
      </c>
      <c r="AD1088" s="210" t="s">
        <v>2118</v>
      </c>
      <c r="AE1088" s="169">
        <v>-1106138.3900000001</v>
      </c>
      <c r="AF1088" s="38">
        <v>140755.23000000001</v>
      </c>
      <c r="AG1088" s="38">
        <v>119649.76000000001</v>
      </c>
      <c r="AH1088" s="170">
        <v>0</v>
      </c>
      <c r="AI1088" s="171">
        <v>-130495.98999999999</v>
      </c>
      <c r="AJ1088" s="172">
        <v>-391487.97</v>
      </c>
      <c r="AK1088" s="151">
        <v>-154277.85999999999</v>
      </c>
      <c r="AL1088" s="172">
        <v>-185133.43199999997</v>
      </c>
      <c r="AM1088" s="211">
        <v>0</v>
      </c>
      <c r="AN1088" s="171">
        <v>-154277.85999999999</v>
      </c>
      <c r="AO1088" s="170">
        <v>-264476.33142857102</v>
      </c>
      <c r="AP1088" s="170">
        <v>-425528.87692554999</v>
      </c>
      <c r="AQ1088" s="170">
        <v>-430279.60697015282</v>
      </c>
      <c r="AR1088" s="172">
        <v>-38791.636970152846</v>
      </c>
      <c r="AS1088" s="173">
        <v>-9.9087685811016998E-2</v>
      </c>
      <c r="AT1088" s="172">
        <v>-430279.60697015282</v>
      </c>
      <c r="AU1088" s="173">
        <v>0</v>
      </c>
      <c r="AV1088" s="172">
        <v>-549929.36697015283</v>
      </c>
      <c r="AW1088" s="173">
        <v>-4.5961593819340116</v>
      </c>
      <c r="AX1088" s="172">
        <v>-34040.906925550022</v>
      </c>
      <c r="AY1088" s="173">
        <v>-8.6952625710440157E-2</v>
      </c>
      <c r="AZ1088" s="172">
        <v>-425528.87692554999</v>
      </c>
      <c r="BA1088" s="173">
        <v>0</v>
      </c>
      <c r="BB1088" s="172">
        <v>-4750.7300446028239</v>
      </c>
      <c r="BC1088" s="173">
        <v>-1.1164295309232341E-2</v>
      </c>
      <c r="BE1088" s="169">
        <v>-37596.879616918399</v>
      </c>
      <c r="BF1088" s="169">
        <v>-35451.840572336201</v>
      </c>
      <c r="BG1088" s="169">
        <v>-35764.820429487103</v>
      </c>
      <c r="BH1088" s="169">
        <v>-33589.244675404901</v>
      </c>
      <c r="BI1088" s="169">
        <v>-33221.6873390318</v>
      </c>
      <c r="BJ1088" s="169">
        <v>-39537.672588545298</v>
      </c>
      <c r="BK1088" s="169">
        <v>-35281.508656747297</v>
      </c>
      <c r="BL1088" s="169">
        <v>-36162.146030016702</v>
      </c>
      <c r="BM1088" s="169">
        <v>-36973.772638089598</v>
      </c>
      <c r="BN1088" s="169">
        <v>-32480.5717301816</v>
      </c>
      <c r="BO1088" s="169">
        <v>-37586.993296222303</v>
      </c>
      <c r="BP1088" s="169">
        <v>-36632.469397171699</v>
      </c>
      <c r="BQ1088" s="174">
        <v>-430279.60697015288</v>
      </c>
    </row>
    <row r="1089" spans="2:96" x14ac:dyDescent="0.25">
      <c r="K1089" s="165" t="s">
        <v>315</v>
      </c>
      <c r="N1089" s="57" t="s">
        <v>2119</v>
      </c>
      <c r="V1089" s="57" t="s">
        <v>428</v>
      </c>
      <c r="W1089" s="57" t="s">
        <v>434</v>
      </c>
      <c r="X1089" s="57">
        <v>171</v>
      </c>
      <c r="AB1089" s="166" t="s">
        <v>378</v>
      </c>
      <c r="AC1089" s="209">
        <v>5400522</v>
      </c>
      <c r="AD1089" s="210" t="s">
        <v>2120</v>
      </c>
      <c r="AE1089" s="169">
        <v>-349306.85000000003</v>
      </c>
      <c r="AF1089" s="38">
        <v>44449.02</v>
      </c>
      <c r="AG1089" s="38">
        <v>37784.14</v>
      </c>
      <c r="AH1089" s="170">
        <v>0</v>
      </c>
      <c r="AI1089" s="171">
        <v>-41209.25</v>
      </c>
      <c r="AJ1089" s="172">
        <v>-123627.75</v>
      </c>
      <c r="AK1089" s="151">
        <v>-48719.32</v>
      </c>
      <c r="AL1089" s="172">
        <v>-58463.183999999994</v>
      </c>
      <c r="AM1089" s="211">
        <v>0</v>
      </c>
      <c r="AN1089" s="171">
        <v>-48719.32</v>
      </c>
      <c r="AO1089" s="170">
        <v>-83518.834285714314</v>
      </c>
      <c r="AP1089" s="170">
        <v>-124691.098783636</v>
      </c>
      <c r="AQ1089" s="170">
        <v>-120950.36582012699</v>
      </c>
      <c r="AR1089" s="172">
        <v>2677.3841798730136</v>
      </c>
      <c r="AS1089" s="173">
        <v>2.1656822031243094E-2</v>
      </c>
      <c r="AT1089" s="172">
        <v>-120950.36582012699</v>
      </c>
      <c r="AU1089" s="173">
        <v>0</v>
      </c>
      <c r="AV1089" s="172">
        <v>-158734.50582012697</v>
      </c>
      <c r="AW1089" s="173">
        <v>-4.2010882296150438</v>
      </c>
      <c r="AX1089" s="172">
        <v>-1063.348783636</v>
      </c>
      <c r="AY1089" s="173">
        <v>-8.6012144007797595E-3</v>
      </c>
      <c r="AZ1089" s="172">
        <v>-124691.098783636</v>
      </c>
      <c r="BA1089" s="173">
        <v>0</v>
      </c>
      <c r="BB1089" s="172">
        <v>3740.7329635090136</v>
      </c>
      <c r="BC1089" s="173">
        <v>2.9999999999999468E-2</v>
      </c>
      <c r="BE1089" s="169">
        <v>-10272.4968230835</v>
      </c>
      <c r="BF1089" s="169">
        <v>-9941.1259578301324</v>
      </c>
      <c r="BG1089" s="169">
        <v>-10272.4968230835</v>
      </c>
      <c r="BH1089" s="169">
        <v>-10272.4968230835</v>
      </c>
      <c r="BI1089" s="169">
        <v>-9278.3842273042519</v>
      </c>
      <c r="BJ1089" s="169">
        <v>-10272.4968230835</v>
      </c>
      <c r="BK1089" s="169">
        <v>-9941.1259578301324</v>
      </c>
      <c r="BL1089" s="169">
        <v>-10272.4968230835</v>
      </c>
      <c r="BM1089" s="169">
        <v>-9941.1259578301324</v>
      </c>
      <c r="BN1089" s="169">
        <v>-10272.4968230835</v>
      </c>
      <c r="BO1089" s="169">
        <v>-10272.4968230835</v>
      </c>
      <c r="BP1089" s="169">
        <v>-9941.1259577478304</v>
      </c>
      <c r="BQ1089" s="174">
        <v>-120950.36582012699</v>
      </c>
    </row>
    <row r="1090" spans="2:96" ht="18.75" hidden="1" x14ac:dyDescent="0.3">
      <c r="B1090" s="150" t="s">
        <v>305</v>
      </c>
      <c r="C1090" s="150" t="s">
        <v>305</v>
      </c>
      <c r="J1090" s="150" t="s">
        <v>305</v>
      </c>
      <c r="K1090" s="165" t="s">
        <v>308</v>
      </c>
      <c r="N1090" s="57" t="s">
        <v>310</v>
      </c>
      <c r="AC1090" s="175"/>
      <c r="AD1090" s="195"/>
      <c r="AE1090" s="38"/>
      <c r="AI1090" s="193"/>
      <c r="AS1090" s="57"/>
      <c r="AU1090" s="57"/>
      <c r="AW1090" s="57"/>
      <c r="AY1090" s="57"/>
      <c r="BA1090" s="57"/>
      <c r="BB1090" s="57"/>
      <c r="BC1090" s="57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196"/>
    </row>
    <row r="1091" spans="2:96" ht="17.25" x14ac:dyDescent="0.3">
      <c r="K1091" s="165" t="s">
        <v>312</v>
      </c>
      <c r="V1091" s="57" t="s">
        <v>428</v>
      </c>
      <c r="W1091" s="57" t="s">
        <v>434</v>
      </c>
      <c r="AB1091" s="166" t="s">
        <v>378</v>
      </c>
      <c r="AC1091" s="197" t="s">
        <v>2121</v>
      </c>
      <c r="AD1091" s="168"/>
      <c r="AE1091" s="198">
        <v>44478044.350000016</v>
      </c>
      <c r="AF1091" s="198">
        <v>52266577.929999992</v>
      </c>
      <c r="AG1091" s="198">
        <v>58852900.209999993</v>
      </c>
      <c r="AH1091" s="199">
        <v>55563223.350194089</v>
      </c>
      <c r="AI1091" s="200">
        <v>19954026.670000002</v>
      </c>
      <c r="AJ1091" s="199">
        <v>59862080.010000005</v>
      </c>
      <c r="AK1091" s="200">
        <v>51316488.990000002</v>
      </c>
      <c r="AL1091" s="199">
        <v>61579786.788000003</v>
      </c>
      <c r="AM1091" s="200">
        <v>46348741.456032827</v>
      </c>
      <c r="AN1091" s="200">
        <v>60530970.884161264</v>
      </c>
      <c r="AO1091" s="199">
        <v>61704967.43999996</v>
      </c>
      <c r="AP1091" s="199">
        <v>60440051.151440397</v>
      </c>
      <c r="AQ1091" s="199">
        <v>62838953.199044287</v>
      </c>
      <c r="AR1091" s="199">
        <v>2976873.1890442818</v>
      </c>
      <c r="AS1091" s="201">
        <v>4.9728863222711153E-2</v>
      </c>
      <c r="AT1091" s="199">
        <v>7275729.8488501981</v>
      </c>
      <c r="AU1091" s="201">
        <v>0.13094506420180144</v>
      </c>
      <c r="AV1091" s="199">
        <v>3986052.9890442938</v>
      </c>
      <c r="AW1091" s="201">
        <v>6.7729083440598289E-2</v>
      </c>
      <c r="AX1091" s="199">
        <v>577971.14144039154</v>
      </c>
      <c r="AY1091" s="201">
        <v>9.6550460883390796E-3</v>
      </c>
      <c r="AZ1091" s="199">
        <v>4876827.8012463078</v>
      </c>
      <c r="BA1091" s="201">
        <v>8.7770786271874429E-2</v>
      </c>
      <c r="BB1091" s="199">
        <v>2398902.0476038903</v>
      </c>
      <c r="BC1091" s="201">
        <v>3.9690602537597625E-2</v>
      </c>
      <c r="BE1091" s="198">
        <v>5526241.1876415117</v>
      </c>
      <c r="BF1091" s="198">
        <v>5077351.7329052584</v>
      </c>
      <c r="BG1091" s="198">
        <v>5243141.3982289936</v>
      </c>
      <c r="BH1091" s="198">
        <v>5164988.4530645357</v>
      </c>
      <c r="BI1091" s="198">
        <v>4859887.3226052942</v>
      </c>
      <c r="BJ1091" s="198">
        <v>5394627.5885243509</v>
      </c>
      <c r="BK1091" s="198">
        <v>5286295.2066467861</v>
      </c>
      <c r="BL1091" s="198">
        <v>5294676.9805076141</v>
      </c>
      <c r="BM1091" s="198">
        <v>5249614.3713562815</v>
      </c>
      <c r="BN1091" s="198">
        <v>5272596.2710327916</v>
      </c>
      <c r="BO1091" s="198">
        <v>5336867.2427137895</v>
      </c>
      <c r="BP1091" s="198">
        <v>5132665.4438170716</v>
      </c>
      <c r="BQ1091" s="202">
        <v>62838953.199044287</v>
      </c>
    </row>
    <row r="1092" spans="2:96" ht="18.75" x14ac:dyDescent="0.3">
      <c r="K1092" s="165" t="s">
        <v>312</v>
      </c>
      <c r="AC1092" s="175"/>
      <c r="AD1092" s="203"/>
      <c r="AE1092" s="204"/>
      <c r="AI1092" s="205"/>
      <c r="AS1092" s="57"/>
      <c r="AU1092" s="57"/>
      <c r="AW1092" s="57"/>
      <c r="AY1092" s="57"/>
      <c r="BA1092" s="57"/>
      <c r="BB1092" s="57"/>
      <c r="BC1092" s="57"/>
      <c r="BE1092" s="204"/>
      <c r="BF1092" s="204"/>
      <c r="BG1092" s="204"/>
      <c r="BH1092" s="204"/>
      <c r="BI1092" s="204"/>
      <c r="BJ1092" s="204"/>
      <c r="BK1092" s="204"/>
      <c r="BL1092" s="204"/>
      <c r="BM1092" s="204"/>
      <c r="BN1092" s="204"/>
      <c r="BO1092" s="204"/>
      <c r="BP1092" s="204"/>
      <c r="BQ1092" s="206"/>
    </row>
    <row r="1093" spans="2:96" hidden="1" x14ac:dyDescent="0.25">
      <c r="B1093" s="150" t="s">
        <v>305</v>
      </c>
      <c r="C1093" s="150" t="s">
        <v>305</v>
      </c>
      <c r="J1093" s="150" t="s">
        <v>305</v>
      </c>
      <c r="K1093" s="165" t="s">
        <v>306</v>
      </c>
      <c r="M1093" s="57" t="s">
        <v>310</v>
      </c>
      <c r="AE1093" s="38"/>
      <c r="AI1093" s="182"/>
      <c r="AS1093" s="57"/>
      <c r="AU1093" s="57"/>
      <c r="AW1093" s="57"/>
      <c r="AY1093" s="57"/>
      <c r="BA1093" s="57"/>
      <c r="BB1093" s="57"/>
      <c r="BC1093" s="57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183"/>
    </row>
    <row r="1094" spans="2:96" ht="18.75" x14ac:dyDescent="0.3">
      <c r="K1094" s="165" t="s">
        <v>308</v>
      </c>
      <c r="V1094" s="57" t="s">
        <v>428</v>
      </c>
      <c r="AB1094" s="166" t="s">
        <v>378</v>
      </c>
      <c r="AC1094" s="184" t="s">
        <v>2122</v>
      </c>
      <c r="AD1094" s="185"/>
      <c r="AE1094" s="186">
        <v>47219794.12000002</v>
      </c>
      <c r="AF1094" s="186">
        <v>54595885.61999999</v>
      </c>
      <c r="AG1094" s="186">
        <v>60845212.529999986</v>
      </c>
      <c r="AH1094" s="186">
        <v>57238047.588029698</v>
      </c>
      <c r="AI1094" s="187">
        <v>20553270.140000001</v>
      </c>
      <c r="AJ1094" s="186">
        <v>61659810.420000002</v>
      </c>
      <c r="AK1094" s="187">
        <v>52717671.060000002</v>
      </c>
      <c r="AL1094" s="186">
        <v>63261205.272000007</v>
      </c>
      <c r="AM1094" s="187">
        <v>47744428.320895836</v>
      </c>
      <c r="AN1094" s="187">
        <v>62211290.327133864</v>
      </c>
      <c r="AO1094" s="186">
        <v>63347149.782857105</v>
      </c>
      <c r="AP1094" s="186">
        <v>60967140.131729357</v>
      </c>
      <c r="AQ1094" s="186">
        <v>63371926.756363437</v>
      </c>
      <c r="AR1094" s="186">
        <v>1712116.3363634348</v>
      </c>
      <c r="AS1094" s="188">
        <v>2.7767135913997102E-2</v>
      </c>
      <c r="AT1094" s="186">
        <v>6133879.168333739</v>
      </c>
      <c r="AU1094" s="188">
        <v>0.10716436752843626</v>
      </c>
      <c r="AV1094" s="186">
        <v>2526714.2263634503</v>
      </c>
      <c r="AW1094" s="188">
        <v>4.1526919231609935E-2</v>
      </c>
      <c r="AX1094" s="186">
        <v>-692670.28827064484</v>
      </c>
      <c r="AY1094" s="188">
        <v>-1.1233740155094121E-2</v>
      </c>
      <c r="AZ1094" s="186">
        <v>3729092.5436996594</v>
      </c>
      <c r="BA1094" s="188">
        <v>6.5150589526389288E-2</v>
      </c>
      <c r="BB1094" s="186">
        <v>2404786.6246340796</v>
      </c>
      <c r="BC1094" s="188">
        <v>3.9443979485312079E-2</v>
      </c>
      <c r="BE1094" s="186">
        <v>5572811.2373229936</v>
      </c>
      <c r="BF1094" s="186">
        <v>5121264.7914775647</v>
      </c>
      <c r="BG1094" s="186">
        <v>5287442.1349183498</v>
      </c>
      <c r="BH1094" s="186">
        <v>5206594.3738014577</v>
      </c>
      <c r="BI1094" s="186">
        <v>4901037.9618510362</v>
      </c>
      <c r="BJ1094" s="186">
        <v>5443601.6362511776</v>
      </c>
      <c r="BK1094" s="186">
        <v>5329997.2805349343</v>
      </c>
      <c r="BL1094" s="186">
        <v>5339469.871682792</v>
      </c>
      <c r="BM1094" s="186">
        <v>5295412.5983956559</v>
      </c>
      <c r="BN1094" s="186">
        <v>5312828.9141289713</v>
      </c>
      <c r="BO1094" s="186">
        <v>5383425.0465267133</v>
      </c>
      <c r="BP1094" s="186">
        <v>5178040.9094717791</v>
      </c>
      <c r="BQ1094" s="189">
        <v>63371926.756363437</v>
      </c>
    </row>
    <row r="1095" spans="2:96" x14ac:dyDescent="0.25">
      <c r="L1095" s="57" t="s">
        <v>310</v>
      </c>
      <c r="AC1095" s="281"/>
      <c r="AD1095" s="168"/>
      <c r="AE1095" s="282"/>
      <c r="AF1095" s="283"/>
      <c r="AG1095" s="283"/>
      <c r="AI1095" s="284"/>
      <c r="AJ1095" s="283"/>
      <c r="AK1095" s="285"/>
      <c r="AL1095" s="283"/>
      <c r="AM1095" s="285"/>
      <c r="AN1095" s="285"/>
      <c r="AO1095" s="283"/>
      <c r="AP1095" s="283"/>
      <c r="AQ1095" s="283"/>
      <c r="AR1095" s="283"/>
      <c r="AS1095" s="286"/>
      <c r="AT1095" s="283"/>
      <c r="AU1095" s="286"/>
      <c r="AV1095" s="283"/>
      <c r="AW1095" s="286"/>
      <c r="AX1095" s="283"/>
      <c r="AY1095" s="286"/>
      <c r="AZ1095" s="283"/>
      <c r="BA1095" s="286"/>
      <c r="BB1095" s="283"/>
      <c r="BC1095" s="286"/>
      <c r="BE1095" s="372"/>
      <c r="BF1095" s="372"/>
      <c r="BG1095" s="372"/>
      <c r="BH1095" s="372"/>
      <c r="BI1095" s="372"/>
      <c r="BJ1095" s="372"/>
      <c r="BK1095" s="372"/>
      <c r="BL1095" s="372"/>
      <c r="BM1095" s="372"/>
      <c r="BN1095" s="372"/>
      <c r="BO1095" s="372"/>
      <c r="BP1095" s="372"/>
      <c r="BQ1095" s="372"/>
    </row>
    <row r="1096" spans="2:96" ht="17.25" x14ac:dyDescent="0.3">
      <c r="AB1096" s="57" t="s">
        <v>378</v>
      </c>
      <c r="AC1096" s="274" t="s">
        <v>436</v>
      </c>
      <c r="AD1096" s="168"/>
      <c r="AE1096" s="275">
        <v>227345561.83999985</v>
      </c>
      <c r="AF1096" s="276">
        <v>240386620.39000016</v>
      </c>
      <c r="AG1096" s="276">
        <v>252125510.10000002</v>
      </c>
      <c r="AH1096" s="276">
        <v>275002293</v>
      </c>
      <c r="AI1096" s="277">
        <v>96162485.799999967</v>
      </c>
      <c r="AJ1096" s="276">
        <v>288487457.39999992</v>
      </c>
      <c r="AK1096" s="276">
        <v>248372268.47000003</v>
      </c>
      <c r="AL1096" s="276">
        <v>298046722.16400003</v>
      </c>
      <c r="AM1096" s="277">
        <v>229069924.92282921</v>
      </c>
      <c r="AN1096" s="277">
        <v>882913909.64151275</v>
      </c>
      <c r="AO1096" s="276">
        <v>291529946.00417811</v>
      </c>
      <c r="AP1096" s="276">
        <v>298013046.37686533</v>
      </c>
      <c r="AQ1096" s="276">
        <v>307672329.3424499</v>
      </c>
      <c r="AR1096" s="276">
        <v>19184871.942449987</v>
      </c>
      <c r="AS1096" s="278">
        <v>6.6501580745846292E-2</v>
      </c>
      <c r="AT1096" s="276">
        <v>32670036.342449903</v>
      </c>
      <c r="AU1096" s="278">
        <v>0.11879914158552091</v>
      </c>
      <c r="AV1096" s="276">
        <v>55546819.24244988</v>
      </c>
      <c r="AW1096" s="278">
        <v>0.22031415710539745</v>
      </c>
      <c r="AX1096" s="276">
        <v>9525588.9768654108</v>
      </c>
      <c r="AY1096" s="278">
        <v>3.3019074945978617E-2</v>
      </c>
      <c r="AZ1096" s="276">
        <v>23010753.376865327</v>
      </c>
      <c r="BA1096" s="278">
        <v>8.3674769129526233E-2</v>
      </c>
      <c r="BB1096" s="276">
        <v>9659282.9655845761</v>
      </c>
      <c r="BC1096" s="278">
        <v>3.2412282223945023E-2</v>
      </c>
      <c r="BE1096" s="276">
        <v>26808364.931238204</v>
      </c>
      <c r="BF1096" s="276">
        <v>24104900.95922282</v>
      </c>
      <c r="BG1096" s="276">
        <v>24997528.545873251</v>
      </c>
      <c r="BH1096" s="276">
        <v>25385294.192307327</v>
      </c>
      <c r="BI1096" s="276">
        <v>23958626.442217223</v>
      </c>
      <c r="BJ1096" s="276">
        <v>26456690.823251624</v>
      </c>
      <c r="BK1096" s="276">
        <v>26359288.560620602</v>
      </c>
      <c r="BL1096" s="276">
        <v>26077035.669771321</v>
      </c>
      <c r="BM1096" s="276">
        <v>25917366.672288176</v>
      </c>
      <c r="BN1096" s="276">
        <v>26295454.40571348</v>
      </c>
      <c r="BO1096" s="276">
        <v>26237279.096485943</v>
      </c>
      <c r="BP1096" s="276">
        <v>25074499.043459594</v>
      </c>
      <c r="BQ1096" s="276">
        <v>307672329.34244996</v>
      </c>
    </row>
    <row r="1097" spans="2:96" x14ac:dyDescent="0.25">
      <c r="AC1097" s="281" t="s">
        <v>437</v>
      </c>
      <c r="AD1097" s="168"/>
      <c r="AE1097" s="282">
        <v>0.48863305273916163</v>
      </c>
      <c r="AF1097" s="283">
        <v>0.46134400292665573</v>
      </c>
      <c r="AG1097" s="283">
        <v>0.42089731637227196</v>
      </c>
      <c r="AH1097" s="283">
        <v>0.44241758256956443</v>
      </c>
      <c r="AI1097" s="284">
        <v>0.43161323666774659</v>
      </c>
      <c r="AJ1097" s="283">
        <v>0.43161323666774659</v>
      </c>
      <c r="AK1097" s="285">
        <v>0.44614186677359258</v>
      </c>
      <c r="AL1097" s="283">
        <v>0.44614186677359258</v>
      </c>
      <c r="AM1097" s="285">
        <v>0.4415858478685572</v>
      </c>
      <c r="AN1097" s="285">
        <v>0.44621529361581319</v>
      </c>
      <c r="AO1097" s="283">
        <v>0.44131221533602794</v>
      </c>
      <c r="AP1097" s="283">
        <v>0.43983800705275128</v>
      </c>
      <c r="AQ1097" s="283">
        <v>0.42624131631341516</v>
      </c>
      <c r="AR1097" s="283"/>
      <c r="AS1097" s="286"/>
      <c r="AT1097" s="283"/>
      <c r="AU1097" s="286"/>
      <c r="AV1097" s="283"/>
      <c r="AW1097" s="286"/>
      <c r="AX1097" s="283"/>
      <c r="AY1097" s="286"/>
      <c r="AZ1097" s="283"/>
      <c r="BA1097" s="286"/>
      <c r="BB1097" s="283"/>
      <c r="BC1097" s="286"/>
      <c r="BE1097" s="283">
        <v>0.41503724700299288</v>
      </c>
      <c r="BF1097" s="283">
        <v>0.4189893842515196</v>
      </c>
      <c r="BG1097" s="283">
        <v>0.41872131965029308</v>
      </c>
      <c r="BH1097" s="283">
        <v>0.43135599262242713</v>
      </c>
      <c r="BI1097" s="283">
        <v>0.42998454549655707</v>
      </c>
      <c r="BJ1097" s="283">
        <v>0.42788133730791561</v>
      </c>
      <c r="BK1097" s="283">
        <v>0.4277646904619532</v>
      </c>
      <c r="BL1097" s="283">
        <v>0.42908014041742482</v>
      </c>
      <c r="BM1097" s="283">
        <v>0.42799313688286639</v>
      </c>
      <c r="BN1097" s="283">
        <v>0.42954546948271233</v>
      </c>
      <c r="BO1097" s="283">
        <v>0.42856884459086725</v>
      </c>
      <c r="BP1097" s="283">
        <v>0.43073570615958723</v>
      </c>
      <c r="BQ1097" s="283">
        <v>0.42624131631341516</v>
      </c>
    </row>
    <row r="1098" spans="2:96" x14ac:dyDescent="0.25">
      <c r="B1098" s="150" t="s">
        <v>307</v>
      </c>
      <c r="C1098" s="150" t="s">
        <v>307</v>
      </c>
      <c r="D1098" s="150" t="s">
        <v>307</v>
      </c>
      <c r="E1098" s="150" t="s">
        <v>307</v>
      </c>
      <c r="F1098" s="150" t="s">
        <v>307</v>
      </c>
      <c r="G1098" s="150" t="s">
        <v>307</v>
      </c>
      <c r="H1098" s="150" t="s">
        <v>307</v>
      </c>
      <c r="I1098" s="150" t="s">
        <v>307</v>
      </c>
      <c r="J1098" s="150" t="s">
        <v>307</v>
      </c>
      <c r="L1098" s="57" t="s">
        <v>2123</v>
      </c>
      <c r="AC1098" s="246"/>
      <c r="AD1098" s="294"/>
      <c r="AE1098" s="246"/>
      <c r="AF1098" s="247"/>
      <c r="AG1098" s="247"/>
      <c r="AH1098" s="247"/>
      <c r="AI1098" s="354"/>
      <c r="AJ1098" s="247"/>
      <c r="AK1098" s="354"/>
      <c r="AL1098" s="247"/>
      <c r="AM1098" s="354"/>
      <c r="AN1098" s="354"/>
      <c r="AO1098" s="247"/>
      <c r="AP1098" s="247"/>
      <c r="AQ1098" s="247"/>
      <c r="AR1098" s="247"/>
      <c r="AS1098" s="355"/>
      <c r="AT1098" s="247"/>
      <c r="AU1098" s="355"/>
      <c r="AV1098" s="247"/>
      <c r="AW1098" s="355"/>
      <c r="AX1098" s="247"/>
      <c r="AY1098" s="355"/>
      <c r="AZ1098" s="247"/>
      <c r="BA1098" s="355"/>
      <c r="BB1098" s="247"/>
      <c r="BC1098" s="355"/>
    </row>
    <row r="1099" spans="2:96" ht="21" x14ac:dyDescent="0.35">
      <c r="K1099" s="165" t="s">
        <v>308</v>
      </c>
      <c r="L1099" s="57" t="s">
        <v>438</v>
      </c>
      <c r="M1099" s="57" t="s">
        <v>2124</v>
      </c>
      <c r="V1099" s="57" t="s">
        <v>438</v>
      </c>
      <c r="AC1099" s="176" t="s">
        <v>439</v>
      </c>
      <c r="AD1099" s="177"/>
      <c r="AE1099" s="178"/>
      <c r="AF1099" s="177"/>
      <c r="AG1099" s="177"/>
      <c r="AH1099" s="177"/>
      <c r="AI1099" s="179"/>
      <c r="AJ1099" s="177"/>
      <c r="AK1099" s="180"/>
      <c r="AL1099" s="177"/>
      <c r="AM1099" s="180"/>
      <c r="AN1099" s="180"/>
      <c r="AO1099" s="177"/>
      <c r="AP1099" s="177"/>
      <c r="AQ1099" s="177"/>
      <c r="AR1099" s="177"/>
      <c r="AS1099" s="177"/>
      <c r="AT1099" s="177"/>
      <c r="AU1099" s="177"/>
      <c r="AV1099" s="177"/>
      <c r="AW1099" s="177"/>
      <c r="AX1099" s="177"/>
      <c r="AY1099" s="177"/>
      <c r="AZ1099" s="177"/>
      <c r="BA1099" s="177"/>
      <c r="BB1099" s="177"/>
      <c r="BC1099" s="177"/>
      <c r="BD1099" s="181"/>
      <c r="BE1099" s="178"/>
      <c r="BF1099" s="178"/>
      <c r="BG1099" s="178"/>
      <c r="BH1099" s="178"/>
      <c r="BI1099" s="178"/>
      <c r="BJ1099" s="178"/>
      <c r="BK1099" s="178"/>
      <c r="BL1099" s="178"/>
      <c r="BM1099" s="178"/>
      <c r="BN1099" s="178"/>
      <c r="BO1099" s="178"/>
      <c r="BP1099" s="178"/>
      <c r="BQ1099" s="178"/>
      <c r="BR1099" s="181"/>
      <c r="BS1099" s="57">
        <v>21394397.850000001</v>
      </c>
      <c r="BT1099" s="57">
        <v>22681043.139999997</v>
      </c>
      <c r="BU1099" s="57">
        <v>21349042.970000003</v>
      </c>
      <c r="BV1099" s="57">
        <v>16207716.718196355</v>
      </c>
      <c r="BW1099" s="57">
        <v>7036323.1900000004</v>
      </c>
      <c r="BY1099" s="57">
        <v>14752881.550000001</v>
      </c>
      <c r="CA1099" s="57">
        <v>13519452.029198503</v>
      </c>
      <c r="CC1099" s="57">
        <v>16190349.312881395</v>
      </c>
      <c r="CD1099" s="57">
        <v>17619484.875148237</v>
      </c>
      <c r="CE1099" s="57">
        <v>17934097.875148196</v>
      </c>
      <c r="CG1099" s="57">
        <v>1493871.073385637</v>
      </c>
      <c r="CH1099" s="57">
        <v>1495454.3583171437</v>
      </c>
      <c r="CI1099" s="57">
        <v>1495554.0733856368</v>
      </c>
      <c r="CJ1099" s="57">
        <v>1493871.073385637</v>
      </c>
      <c r="CK1099" s="57">
        <v>1493568.9281801572</v>
      </c>
      <c r="CL1099" s="57">
        <v>1493871.073385637</v>
      </c>
      <c r="CM1099" s="57">
        <v>1493770.3583171437</v>
      </c>
      <c r="CN1099" s="57">
        <v>1498854.0733856368</v>
      </c>
      <c r="CO1099" s="57">
        <v>1493770.3583171437</v>
      </c>
      <c r="CP1099" s="57">
        <v>1493871.073385637</v>
      </c>
      <c r="CQ1099" s="57">
        <v>1493871.073385637</v>
      </c>
      <c r="CR1099" s="57">
        <v>1493770.3583171437</v>
      </c>
    </row>
    <row r="1100" spans="2:96" ht="18.75" x14ac:dyDescent="0.3">
      <c r="K1100" s="165" t="s">
        <v>312</v>
      </c>
      <c r="M1100" s="57" t="s">
        <v>441</v>
      </c>
      <c r="N1100" s="57" t="s">
        <v>2125</v>
      </c>
      <c r="V1100" s="57" t="s">
        <v>438</v>
      </c>
      <c r="W1100" s="57" t="s">
        <v>442</v>
      </c>
      <c r="X1100" s="57">
        <v>180</v>
      </c>
      <c r="AB1100" s="166" t="s">
        <v>378</v>
      </c>
      <c r="AC1100" s="192" t="s">
        <v>443</v>
      </c>
      <c r="AD1100" s="168"/>
      <c r="AE1100" s="63"/>
      <c r="AI1100" s="193"/>
      <c r="AS1100" s="57"/>
      <c r="AU1100" s="57"/>
      <c r="AW1100" s="57"/>
      <c r="AY1100" s="57"/>
      <c r="BA1100" s="57"/>
      <c r="BB1100" s="57"/>
      <c r="BC1100" s="57"/>
      <c r="BE1100" s="63"/>
      <c r="BF1100" s="63"/>
      <c r="BG1100" s="63"/>
      <c r="BH1100" s="63"/>
      <c r="BI1100" s="63"/>
      <c r="BJ1100" s="63"/>
      <c r="BK1100" s="63"/>
      <c r="BL1100" s="63"/>
      <c r="BM1100" s="63"/>
      <c r="BN1100" s="63"/>
      <c r="BO1100" s="63"/>
      <c r="BP1100" s="63"/>
      <c r="BQ1100" s="194"/>
      <c r="BS1100" s="57">
        <v>2016887.5</v>
      </c>
      <c r="BT1100" s="57">
        <v>1800913.46</v>
      </c>
      <c r="BU1100" s="57">
        <v>2066681.08</v>
      </c>
      <c r="BV1100" s="57">
        <v>1397064.9839999999</v>
      </c>
      <c r="BW1100" s="57">
        <v>582708.37</v>
      </c>
      <c r="BX1100" s="57">
        <v>1748125.1099999999</v>
      </c>
      <c r="BY1100" s="57">
        <v>1376797.47</v>
      </c>
      <c r="BZ1100" s="57">
        <v>1652156.9640000002</v>
      </c>
      <c r="CA1100" s="57">
        <v>1164220.8199999998</v>
      </c>
      <c r="CB1100" s="57">
        <v>1609641.6340000001</v>
      </c>
      <c r="CC1100" s="57">
        <v>1489516.5428571431</v>
      </c>
      <c r="CD1100" s="57">
        <v>824748</v>
      </c>
      <c r="CE1100" s="57">
        <v>824748</v>
      </c>
      <c r="CG1100" s="57">
        <v>68729</v>
      </c>
      <c r="CH1100" s="57">
        <v>68729</v>
      </c>
      <c r="CI1100" s="57">
        <v>68729</v>
      </c>
      <c r="CJ1100" s="57">
        <v>68729</v>
      </c>
      <c r="CK1100" s="57">
        <v>68729</v>
      </c>
      <c r="CL1100" s="57">
        <v>68729</v>
      </c>
      <c r="CM1100" s="57">
        <v>68729</v>
      </c>
      <c r="CN1100" s="57">
        <v>68729</v>
      </c>
      <c r="CO1100" s="57">
        <v>68729</v>
      </c>
      <c r="CP1100" s="57">
        <v>68729</v>
      </c>
      <c r="CQ1100" s="57">
        <v>68729</v>
      </c>
      <c r="CR1100" s="57">
        <v>68729</v>
      </c>
    </row>
    <row r="1101" spans="2:96" x14ac:dyDescent="0.25">
      <c r="K1101" s="165" t="s">
        <v>315</v>
      </c>
      <c r="N1101" s="57" t="s">
        <v>2126</v>
      </c>
      <c r="V1101" s="57" t="s">
        <v>438</v>
      </c>
      <c r="W1101" s="57" t="s">
        <v>442</v>
      </c>
      <c r="X1101" s="57">
        <v>180</v>
      </c>
      <c r="AB1101" s="166" t="s">
        <v>378</v>
      </c>
      <c r="AC1101" s="209">
        <v>3400005</v>
      </c>
      <c r="AD1101" s="210" t="s">
        <v>2127</v>
      </c>
      <c r="AE1101" s="169">
        <v>117586.02</v>
      </c>
      <c r="AF1101" s="38">
        <v>21731.31</v>
      </c>
      <c r="AG1101" s="38">
        <v>0</v>
      </c>
      <c r="AH1101" s="170">
        <v>0</v>
      </c>
      <c r="AI1101" s="171">
        <v>0</v>
      </c>
      <c r="AJ1101" s="172">
        <v>0</v>
      </c>
      <c r="AK1101" s="151">
        <v>0</v>
      </c>
      <c r="AL1101" s="172">
        <v>0</v>
      </c>
      <c r="AM1101" s="211">
        <v>0</v>
      </c>
      <c r="AN1101" s="171">
        <v>0</v>
      </c>
      <c r="AO1101" s="170">
        <v>0</v>
      </c>
      <c r="AP1101" s="170">
        <v>0</v>
      </c>
      <c r="AQ1101" s="170">
        <v>0</v>
      </c>
      <c r="AR1101" s="172">
        <v>0</v>
      </c>
      <c r="AS1101" s="173">
        <v>0</v>
      </c>
      <c r="AT1101" s="172">
        <v>0</v>
      </c>
      <c r="AU1101" s="173">
        <v>0</v>
      </c>
      <c r="AV1101" s="172">
        <v>0</v>
      </c>
      <c r="AW1101" s="173">
        <v>0</v>
      </c>
      <c r="AX1101" s="172">
        <v>0</v>
      </c>
      <c r="AY1101" s="173">
        <v>0</v>
      </c>
      <c r="AZ1101" s="172">
        <v>0</v>
      </c>
      <c r="BA1101" s="173">
        <v>0</v>
      </c>
      <c r="BB1101" s="172">
        <v>0</v>
      </c>
      <c r="BC1101" s="173">
        <v>0</v>
      </c>
      <c r="BE1101" s="169">
        <v>0</v>
      </c>
      <c r="BF1101" s="169">
        <v>0</v>
      </c>
      <c r="BG1101" s="169">
        <v>0</v>
      </c>
      <c r="BH1101" s="169">
        <v>0</v>
      </c>
      <c r="BI1101" s="169">
        <v>0</v>
      </c>
      <c r="BJ1101" s="169">
        <v>0</v>
      </c>
      <c r="BK1101" s="169">
        <v>0</v>
      </c>
      <c r="BL1101" s="169">
        <v>0</v>
      </c>
      <c r="BM1101" s="169">
        <v>0</v>
      </c>
      <c r="BN1101" s="169">
        <v>0</v>
      </c>
      <c r="BO1101" s="169">
        <v>0</v>
      </c>
      <c r="BP1101" s="169">
        <v>0</v>
      </c>
      <c r="BQ1101" s="174">
        <v>0</v>
      </c>
    </row>
    <row r="1102" spans="2:96" x14ac:dyDescent="0.25">
      <c r="K1102" s="165" t="s">
        <v>315</v>
      </c>
      <c r="N1102" s="57" t="s">
        <v>2128</v>
      </c>
      <c r="V1102" s="57" t="s">
        <v>438</v>
      </c>
      <c r="W1102" s="57" t="s">
        <v>442</v>
      </c>
      <c r="X1102" s="57">
        <v>180</v>
      </c>
      <c r="AB1102" s="166" t="s">
        <v>378</v>
      </c>
      <c r="AC1102" s="209">
        <v>3400105</v>
      </c>
      <c r="AD1102" s="210" t="s">
        <v>2129</v>
      </c>
      <c r="AE1102" s="169">
        <v>390584.42000000004</v>
      </c>
      <c r="AF1102" s="38">
        <v>379423.7</v>
      </c>
      <c r="AG1102" s="38">
        <v>384503.07999999996</v>
      </c>
      <c r="AH1102" s="170">
        <v>399999.99999999971</v>
      </c>
      <c r="AI1102" s="171">
        <v>126886.76</v>
      </c>
      <c r="AJ1102" s="172">
        <v>380660.27999999997</v>
      </c>
      <c r="AK1102" s="151">
        <v>306460.12</v>
      </c>
      <c r="AL1102" s="172">
        <v>367752.14399999997</v>
      </c>
      <c r="AM1102" s="211">
        <v>333333.33333333302</v>
      </c>
      <c r="AN1102" s="171">
        <v>373126.78666666668</v>
      </c>
      <c r="AO1102" s="170">
        <v>365828.09142857097</v>
      </c>
      <c r="AP1102" s="170">
        <v>491672.99999999994</v>
      </c>
      <c r="AQ1102" s="170">
        <v>491672.99999999994</v>
      </c>
      <c r="AR1102" s="172">
        <v>111012.71999999997</v>
      </c>
      <c r="AS1102" s="173">
        <v>0.29163200321294352</v>
      </c>
      <c r="AT1102" s="172">
        <v>91673.000000000233</v>
      </c>
      <c r="AU1102" s="173">
        <v>0.22918250000000076</v>
      </c>
      <c r="AV1102" s="172">
        <v>107169.91999999998</v>
      </c>
      <c r="AW1102" s="173">
        <v>0.27872317693788046</v>
      </c>
      <c r="AX1102" s="172">
        <v>111012.71999999997</v>
      </c>
      <c r="AY1102" s="173">
        <v>0.29163200321294352</v>
      </c>
      <c r="AZ1102" s="172">
        <v>91673.000000000233</v>
      </c>
      <c r="BA1102" s="173">
        <v>0.22918250000000076</v>
      </c>
      <c r="BB1102" s="172">
        <v>0</v>
      </c>
      <c r="BC1102" s="173">
        <v>0</v>
      </c>
      <c r="BE1102" s="169">
        <v>40972.75</v>
      </c>
      <c r="BF1102" s="169">
        <v>40972.75</v>
      </c>
      <c r="BG1102" s="169">
        <v>40972.75</v>
      </c>
      <c r="BH1102" s="169">
        <v>40972.75</v>
      </c>
      <c r="BI1102" s="169">
        <v>40972.75</v>
      </c>
      <c r="BJ1102" s="169">
        <v>40972.75</v>
      </c>
      <c r="BK1102" s="169">
        <v>40972.75</v>
      </c>
      <c r="BL1102" s="169">
        <v>40972.75</v>
      </c>
      <c r="BM1102" s="169">
        <v>40972.75</v>
      </c>
      <c r="BN1102" s="169">
        <v>40972.75</v>
      </c>
      <c r="BO1102" s="169">
        <v>40972.75</v>
      </c>
      <c r="BP1102" s="169">
        <v>40972.75</v>
      </c>
      <c r="BQ1102" s="174">
        <v>491673</v>
      </c>
    </row>
    <row r="1103" spans="2:96" x14ac:dyDescent="0.25">
      <c r="K1103" s="165" t="s">
        <v>315</v>
      </c>
      <c r="N1103" s="57" t="s">
        <v>2130</v>
      </c>
      <c r="V1103" s="57" t="s">
        <v>438</v>
      </c>
      <c r="W1103" s="57" t="s">
        <v>442</v>
      </c>
      <c r="X1103" s="57">
        <v>180</v>
      </c>
      <c r="AB1103" s="166" t="s">
        <v>378</v>
      </c>
      <c r="AC1103" s="209">
        <v>3400113</v>
      </c>
      <c r="AD1103" s="210" t="s">
        <v>2131</v>
      </c>
      <c r="AE1103" s="169">
        <v>256554.15999999997</v>
      </c>
      <c r="AF1103" s="38">
        <v>300013.74000000011</v>
      </c>
      <c r="AG1103" s="38">
        <v>291916.33</v>
      </c>
      <c r="AH1103" s="170">
        <v>296010.98399999994</v>
      </c>
      <c r="AI1103" s="171">
        <v>97570.78</v>
      </c>
      <c r="AJ1103" s="172">
        <v>292712.33999999997</v>
      </c>
      <c r="AK1103" s="151">
        <v>219607.61000000002</v>
      </c>
      <c r="AL1103" s="172">
        <v>263529.13200000004</v>
      </c>
      <c r="AM1103" s="211">
        <v>246675.81999999998</v>
      </c>
      <c r="AN1103" s="171">
        <v>268942.77399999998</v>
      </c>
      <c r="AO1103" s="170">
        <v>292542.20571428601</v>
      </c>
      <c r="AP1103" s="170">
        <v>0</v>
      </c>
      <c r="AQ1103" s="170">
        <v>0</v>
      </c>
      <c r="AR1103" s="172">
        <v>-292712.33999999997</v>
      </c>
      <c r="AS1103" s="173">
        <v>-1</v>
      </c>
      <c r="AT1103" s="172">
        <v>-296010.98399999994</v>
      </c>
      <c r="AU1103" s="173">
        <v>-1</v>
      </c>
      <c r="AV1103" s="172">
        <v>-291916.33</v>
      </c>
      <c r="AW1103" s="173">
        <v>-1</v>
      </c>
      <c r="AX1103" s="172">
        <v>-292712.33999999997</v>
      </c>
      <c r="AY1103" s="173">
        <v>-1</v>
      </c>
      <c r="AZ1103" s="172">
        <v>-296010.98399999994</v>
      </c>
      <c r="BA1103" s="173">
        <v>-1</v>
      </c>
      <c r="BB1103" s="172">
        <v>0</v>
      </c>
      <c r="BC1103" s="173">
        <v>0</v>
      </c>
      <c r="BE1103" s="169">
        <v>0</v>
      </c>
      <c r="BF1103" s="169">
        <v>0</v>
      </c>
      <c r="BG1103" s="169">
        <v>0</v>
      </c>
      <c r="BH1103" s="169">
        <v>0</v>
      </c>
      <c r="BI1103" s="169">
        <v>0</v>
      </c>
      <c r="BJ1103" s="169">
        <v>0</v>
      </c>
      <c r="BK1103" s="169">
        <v>0</v>
      </c>
      <c r="BL1103" s="169">
        <v>0</v>
      </c>
      <c r="BM1103" s="169">
        <v>0</v>
      </c>
      <c r="BN1103" s="169">
        <v>0</v>
      </c>
      <c r="BO1103" s="169">
        <v>0</v>
      </c>
      <c r="BP1103" s="169">
        <v>0</v>
      </c>
      <c r="BQ1103" s="174">
        <v>0</v>
      </c>
    </row>
    <row r="1104" spans="2:96" x14ac:dyDescent="0.25">
      <c r="K1104" s="165" t="s">
        <v>315</v>
      </c>
      <c r="N1104" s="57" t="s">
        <v>2132</v>
      </c>
      <c r="V1104" s="57" t="s">
        <v>438</v>
      </c>
      <c r="W1104" s="57" t="s">
        <v>442</v>
      </c>
      <c r="X1104" s="57">
        <v>180</v>
      </c>
      <c r="AB1104" s="166" t="s">
        <v>378</v>
      </c>
      <c r="AC1104" s="209">
        <v>3400120</v>
      </c>
      <c r="AD1104" s="210" t="s">
        <v>2133</v>
      </c>
      <c r="AE1104" s="169">
        <v>431753.87</v>
      </c>
      <c r="AF1104" s="38">
        <v>467483.38000000006</v>
      </c>
      <c r="AG1104" s="38">
        <v>467560.36</v>
      </c>
      <c r="AH1104" s="170">
        <v>386054.00000000029</v>
      </c>
      <c r="AI1104" s="171">
        <v>150181.60999999999</v>
      </c>
      <c r="AJ1104" s="172">
        <v>450544.82999999996</v>
      </c>
      <c r="AK1104" s="151">
        <v>166402.15</v>
      </c>
      <c r="AL1104" s="172">
        <v>199682.58000000002</v>
      </c>
      <c r="AM1104" s="211">
        <v>321711.66666666692</v>
      </c>
      <c r="AN1104" s="171">
        <v>230744.48333333337</v>
      </c>
      <c r="AO1104" s="170">
        <v>285260.82857142884</v>
      </c>
      <c r="AP1104" s="170">
        <v>0</v>
      </c>
      <c r="AQ1104" s="170">
        <v>0</v>
      </c>
      <c r="AR1104" s="172">
        <v>-450544.82999999996</v>
      </c>
      <c r="AS1104" s="173">
        <v>-1</v>
      </c>
      <c r="AT1104" s="172">
        <v>-386054.00000000029</v>
      </c>
      <c r="AU1104" s="173">
        <v>-1</v>
      </c>
      <c r="AV1104" s="172">
        <v>-467560.36</v>
      </c>
      <c r="AW1104" s="173">
        <v>-1</v>
      </c>
      <c r="AX1104" s="172">
        <v>-450544.82999999996</v>
      </c>
      <c r="AY1104" s="173">
        <v>-1</v>
      </c>
      <c r="AZ1104" s="172">
        <v>-386054.00000000029</v>
      </c>
      <c r="BA1104" s="173">
        <v>-1</v>
      </c>
      <c r="BB1104" s="172">
        <v>0</v>
      </c>
      <c r="BC1104" s="173">
        <v>0</v>
      </c>
      <c r="BE1104" s="169">
        <v>0</v>
      </c>
      <c r="BF1104" s="169">
        <v>0</v>
      </c>
      <c r="BG1104" s="169">
        <v>0</v>
      </c>
      <c r="BH1104" s="169">
        <v>0</v>
      </c>
      <c r="BI1104" s="169">
        <v>0</v>
      </c>
      <c r="BJ1104" s="169">
        <v>0</v>
      </c>
      <c r="BK1104" s="169">
        <v>0</v>
      </c>
      <c r="BL1104" s="169">
        <v>0</v>
      </c>
      <c r="BM1104" s="169">
        <v>0</v>
      </c>
      <c r="BN1104" s="169">
        <v>0</v>
      </c>
      <c r="BO1104" s="169">
        <v>0</v>
      </c>
      <c r="BP1104" s="169">
        <v>0</v>
      </c>
      <c r="BQ1104" s="174">
        <v>0</v>
      </c>
    </row>
    <row r="1105" spans="2:96" x14ac:dyDescent="0.25">
      <c r="K1105" s="165" t="s">
        <v>315</v>
      </c>
      <c r="N1105" s="57" t="s">
        <v>2134</v>
      </c>
      <c r="V1105" s="57" t="s">
        <v>438</v>
      </c>
      <c r="W1105" s="57" t="s">
        <v>442</v>
      </c>
      <c r="X1105" s="57">
        <v>180</v>
      </c>
      <c r="AB1105" s="166" t="s">
        <v>378</v>
      </c>
      <c r="AC1105" s="209">
        <v>3400400</v>
      </c>
      <c r="AD1105" s="210" t="s">
        <v>2135</v>
      </c>
      <c r="AE1105" s="169">
        <v>329159.03000000003</v>
      </c>
      <c r="AF1105" s="38">
        <v>165573.83000000002</v>
      </c>
      <c r="AG1105" s="38">
        <v>456013.81</v>
      </c>
      <c r="AH1105" s="170">
        <v>0</v>
      </c>
      <c r="AI1105" s="171">
        <v>23850.47</v>
      </c>
      <c r="AJ1105" s="172">
        <v>71551.41</v>
      </c>
      <c r="AK1105" s="151">
        <v>311796.33999999997</v>
      </c>
      <c r="AL1105" s="172">
        <v>374155.60800000001</v>
      </c>
      <c r="AM1105" s="211">
        <v>0</v>
      </c>
      <c r="AN1105" s="171">
        <v>311796.33999999997</v>
      </c>
      <c r="AO1105" s="170">
        <v>54635.417142857172</v>
      </c>
      <c r="AP1105" s="170">
        <v>0</v>
      </c>
      <c r="AQ1105" s="170">
        <v>0</v>
      </c>
      <c r="AR1105" s="172">
        <v>-71551.41</v>
      </c>
      <c r="AS1105" s="173">
        <v>-1</v>
      </c>
      <c r="AT1105" s="172">
        <v>0</v>
      </c>
      <c r="AU1105" s="173">
        <v>0</v>
      </c>
      <c r="AV1105" s="172">
        <v>-456013.81</v>
      </c>
      <c r="AW1105" s="173">
        <v>-1</v>
      </c>
      <c r="AX1105" s="172">
        <v>-71551.41</v>
      </c>
      <c r="AY1105" s="173">
        <v>-1</v>
      </c>
      <c r="AZ1105" s="172">
        <v>0</v>
      </c>
      <c r="BA1105" s="173">
        <v>0</v>
      </c>
      <c r="BB1105" s="172">
        <v>0</v>
      </c>
      <c r="BC1105" s="173">
        <v>0</v>
      </c>
      <c r="BE1105" s="169">
        <v>0</v>
      </c>
      <c r="BF1105" s="169">
        <v>0</v>
      </c>
      <c r="BG1105" s="169">
        <v>0</v>
      </c>
      <c r="BH1105" s="169">
        <v>0</v>
      </c>
      <c r="BI1105" s="169">
        <v>0</v>
      </c>
      <c r="BJ1105" s="169">
        <v>0</v>
      </c>
      <c r="BK1105" s="169">
        <v>0</v>
      </c>
      <c r="BL1105" s="169">
        <v>0</v>
      </c>
      <c r="BM1105" s="169">
        <v>0</v>
      </c>
      <c r="BN1105" s="169">
        <v>0</v>
      </c>
      <c r="BO1105" s="169">
        <v>0</v>
      </c>
      <c r="BP1105" s="169">
        <v>0</v>
      </c>
      <c r="BQ1105" s="174">
        <v>0</v>
      </c>
    </row>
    <row r="1106" spans="2:96" x14ac:dyDescent="0.25">
      <c r="K1106" s="165" t="s">
        <v>315</v>
      </c>
      <c r="N1106" s="57" t="s">
        <v>2136</v>
      </c>
      <c r="V1106" s="57" t="s">
        <v>438</v>
      </c>
      <c r="W1106" s="57" t="s">
        <v>442</v>
      </c>
      <c r="X1106" s="57">
        <v>180</v>
      </c>
      <c r="AB1106" s="166" t="s">
        <v>378</v>
      </c>
      <c r="AC1106" s="209">
        <v>5000245</v>
      </c>
      <c r="AD1106" s="210" t="s">
        <v>2137</v>
      </c>
      <c r="AE1106" s="169">
        <v>491250</v>
      </c>
      <c r="AF1106" s="38">
        <v>466687.5</v>
      </c>
      <c r="AG1106" s="38">
        <v>466687.5</v>
      </c>
      <c r="AH1106" s="170">
        <v>315000</v>
      </c>
      <c r="AI1106" s="171">
        <v>184218.75</v>
      </c>
      <c r="AJ1106" s="172">
        <v>552656.25</v>
      </c>
      <c r="AK1106" s="151">
        <v>372531.25</v>
      </c>
      <c r="AL1106" s="172">
        <v>447037.5</v>
      </c>
      <c r="AM1106" s="211">
        <v>262500</v>
      </c>
      <c r="AN1106" s="171">
        <v>425031.25</v>
      </c>
      <c r="AO1106" s="170">
        <v>491250</v>
      </c>
      <c r="AP1106" s="170">
        <v>333075.00000000006</v>
      </c>
      <c r="AQ1106" s="170">
        <v>333075.00000000006</v>
      </c>
      <c r="AR1106" s="172">
        <v>-219581.24999999994</v>
      </c>
      <c r="AS1106" s="173">
        <v>-0.39731976251060208</v>
      </c>
      <c r="AT1106" s="172">
        <v>18075.000000000058</v>
      </c>
      <c r="AU1106" s="173">
        <v>5.7380952380952567E-2</v>
      </c>
      <c r="AV1106" s="172">
        <v>-133612.49999999994</v>
      </c>
      <c r="AW1106" s="173">
        <v>-0.28629971876255511</v>
      </c>
      <c r="AX1106" s="172">
        <v>-219581.24999999994</v>
      </c>
      <c r="AY1106" s="173">
        <v>-0.39731976251060208</v>
      </c>
      <c r="AZ1106" s="172">
        <v>18075.000000000058</v>
      </c>
      <c r="BA1106" s="173">
        <v>5.7380952380952567E-2</v>
      </c>
      <c r="BB1106" s="172">
        <v>0</v>
      </c>
      <c r="BC1106" s="173">
        <v>0</v>
      </c>
      <c r="BE1106" s="169">
        <v>27756.25</v>
      </c>
      <c r="BF1106" s="169">
        <v>27756.25</v>
      </c>
      <c r="BG1106" s="169">
        <v>27756.25</v>
      </c>
      <c r="BH1106" s="169">
        <v>27756.25</v>
      </c>
      <c r="BI1106" s="169">
        <v>27756.25</v>
      </c>
      <c r="BJ1106" s="169">
        <v>27756.25</v>
      </c>
      <c r="BK1106" s="169">
        <v>27756.25</v>
      </c>
      <c r="BL1106" s="169">
        <v>27756.25</v>
      </c>
      <c r="BM1106" s="169">
        <v>27756.25</v>
      </c>
      <c r="BN1106" s="169">
        <v>27756.25</v>
      </c>
      <c r="BO1106" s="169">
        <v>27756.25</v>
      </c>
      <c r="BP1106" s="169">
        <v>27756.25</v>
      </c>
      <c r="BQ1106" s="174">
        <v>333075</v>
      </c>
    </row>
    <row r="1107" spans="2:96" ht="18.75" hidden="1" x14ac:dyDescent="0.3">
      <c r="B1107" s="150" t="s">
        <v>305</v>
      </c>
      <c r="C1107" s="150" t="s">
        <v>305</v>
      </c>
      <c r="J1107" s="150" t="s">
        <v>305</v>
      </c>
      <c r="K1107" s="165" t="s">
        <v>308</v>
      </c>
      <c r="N1107" s="57" t="s">
        <v>310</v>
      </c>
      <c r="AC1107" s="175"/>
      <c r="AD1107" s="195"/>
      <c r="AE1107" s="38"/>
      <c r="AI1107" s="193"/>
      <c r="AS1107" s="57"/>
      <c r="AU1107" s="57"/>
      <c r="AW1107" s="57"/>
      <c r="AY1107" s="57"/>
      <c r="BA1107" s="57"/>
      <c r="BB1107" s="57"/>
      <c r="BC1107" s="57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196"/>
    </row>
    <row r="1108" spans="2:96" ht="17.25" x14ac:dyDescent="0.3">
      <c r="K1108" s="165" t="s">
        <v>312</v>
      </c>
      <c r="V1108" s="57" t="s">
        <v>438</v>
      </c>
      <c r="W1108" s="57" t="s">
        <v>442</v>
      </c>
      <c r="AB1108" s="166" t="s">
        <v>378</v>
      </c>
      <c r="AC1108" s="197" t="s">
        <v>2138</v>
      </c>
      <c r="AD1108" s="168"/>
      <c r="AE1108" s="198">
        <v>2016887.5000000002</v>
      </c>
      <c r="AF1108" s="198">
        <v>1800913.4600000002</v>
      </c>
      <c r="AG1108" s="198">
        <v>2066681.08</v>
      </c>
      <c r="AH1108" s="199">
        <v>1397064.9839999999</v>
      </c>
      <c r="AI1108" s="200">
        <v>582708.37</v>
      </c>
      <c r="AJ1108" s="199">
        <v>1748125.1099999999</v>
      </c>
      <c r="AK1108" s="200">
        <v>1376797.47</v>
      </c>
      <c r="AL1108" s="199">
        <v>1652156.9640000002</v>
      </c>
      <c r="AM1108" s="200">
        <v>1164220.8199999998</v>
      </c>
      <c r="AN1108" s="200">
        <v>1609641.6340000001</v>
      </c>
      <c r="AO1108" s="199">
        <v>1489516.5428571431</v>
      </c>
      <c r="AP1108" s="199">
        <v>824748</v>
      </c>
      <c r="AQ1108" s="199">
        <v>824748</v>
      </c>
      <c r="AR1108" s="199">
        <v>-923377.10999999987</v>
      </c>
      <c r="AS1108" s="201">
        <v>-0.5282099689077745</v>
      </c>
      <c r="AT1108" s="199">
        <v>-572316.98399999994</v>
      </c>
      <c r="AU1108" s="201">
        <v>-0.40965666633585884</v>
      </c>
      <c r="AV1108" s="199">
        <v>-1241933.08</v>
      </c>
      <c r="AW1108" s="201">
        <v>-0.60093117028003185</v>
      </c>
      <c r="AX1108" s="199">
        <v>-923377.10999999987</v>
      </c>
      <c r="AY1108" s="201">
        <v>-0.5282099689077745</v>
      </c>
      <c r="AZ1108" s="199">
        <v>-572316.98399999994</v>
      </c>
      <c r="BA1108" s="201">
        <v>-0.40965666633585884</v>
      </c>
      <c r="BB1108" s="199">
        <v>0</v>
      </c>
      <c r="BC1108" s="201">
        <v>0</v>
      </c>
      <c r="BE1108" s="198">
        <v>68729</v>
      </c>
      <c r="BF1108" s="198">
        <v>68729</v>
      </c>
      <c r="BG1108" s="198">
        <v>68729</v>
      </c>
      <c r="BH1108" s="198">
        <v>68729</v>
      </c>
      <c r="BI1108" s="198">
        <v>68729</v>
      </c>
      <c r="BJ1108" s="198">
        <v>68729</v>
      </c>
      <c r="BK1108" s="198">
        <v>68729</v>
      </c>
      <c r="BL1108" s="198">
        <v>68729</v>
      </c>
      <c r="BM1108" s="198">
        <v>68729</v>
      </c>
      <c r="BN1108" s="198">
        <v>68729</v>
      </c>
      <c r="BO1108" s="198">
        <v>68729</v>
      </c>
      <c r="BP1108" s="198">
        <v>68729</v>
      </c>
      <c r="BQ1108" s="202">
        <v>824748</v>
      </c>
    </row>
    <row r="1109" spans="2:96" ht="18.75" x14ac:dyDescent="0.3">
      <c r="K1109" s="165" t="s">
        <v>312</v>
      </c>
      <c r="AC1109" s="175"/>
      <c r="AD1109" s="203"/>
      <c r="AE1109" s="204"/>
      <c r="AI1109" s="205"/>
      <c r="AS1109" s="57"/>
      <c r="AU1109" s="57"/>
      <c r="AW1109" s="57"/>
      <c r="AY1109" s="57"/>
      <c r="BA1109" s="57"/>
      <c r="BB1109" s="57"/>
      <c r="BC1109" s="57"/>
      <c r="BE1109" s="204"/>
      <c r="BF1109" s="204"/>
      <c r="BG1109" s="204"/>
      <c r="BH1109" s="204"/>
      <c r="BI1109" s="204"/>
      <c r="BJ1109" s="204"/>
      <c r="BK1109" s="204"/>
      <c r="BL1109" s="204"/>
      <c r="BM1109" s="204"/>
      <c r="BN1109" s="204"/>
      <c r="BO1109" s="204"/>
      <c r="BP1109" s="204"/>
      <c r="BQ1109" s="206"/>
    </row>
    <row r="1110" spans="2:96" ht="18.75" x14ac:dyDescent="0.3">
      <c r="K1110" s="165" t="s">
        <v>312</v>
      </c>
      <c r="M1110" s="57" t="s">
        <v>444</v>
      </c>
      <c r="N1110" s="57" t="s">
        <v>2139</v>
      </c>
      <c r="V1110" s="57" t="s">
        <v>438</v>
      </c>
      <c r="W1110" s="57" t="s">
        <v>445</v>
      </c>
      <c r="X1110" s="57">
        <v>181</v>
      </c>
      <c r="AB1110" s="166" t="s">
        <v>378</v>
      </c>
      <c r="AC1110" s="192" t="s">
        <v>446</v>
      </c>
      <c r="AD1110" s="168"/>
      <c r="AE1110" s="63"/>
      <c r="AI1110" s="193"/>
      <c r="AS1110" s="57"/>
      <c r="AU1110" s="57"/>
      <c r="AW1110" s="57"/>
      <c r="AY1110" s="57"/>
      <c r="BA1110" s="57"/>
      <c r="BB1110" s="57"/>
      <c r="BC1110" s="57"/>
      <c r="BE1110" s="63"/>
      <c r="BF1110" s="63"/>
      <c r="BG1110" s="63"/>
      <c r="BH1110" s="63"/>
      <c r="BI1110" s="63"/>
      <c r="BJ1110" s="63"/>
      <c r="BK1110" s="63"/>
      <c r="BL1110" s="63"/>
      <c r="BM1110" s="63"/>
      <c r="BN1110" s="63"/>
      <c r="BO1110" s="63"/>
      <c r="BP1110" s="63"/>
      <c r="BQ1110" s="194"/>
      <c r="BS1110" s="57">
        <v>0</v>
      </c>
      <c r="BT1110" s="57">
        <v>0</v>
      </c>
      <c r="BU1110" s="57">
        <v>0</v>
      </c>
      <c r="BV1110" s="57">
        <v>0</v>
      </c>
      <c r="BW1110" s="57">
        <v>0</v>
      </c>
      <c r="BX1110" s="57">
        <v>0</v>
      </c>
      <c r="BY1110" s="57">
        <v>0</v>
      </c>
      <c r="BZ1110" s="57">
        <v>0</v>
      </c>
      <c r="CA1110" s="57">
        <v>0</v>
      </c>
      <c r="CB1110" s="57">
        <v>0</v>
      </c>
      <c r="CC1110" s="57">
        <v>0</v>
      </c>
      <c r="CD1110" s="57">
        <v>5.1239798000000001E-3</v>
      </c>
      <c r="CE1110" s="57">
        <v>5.1239798000000001E-3</v>
      </c>
      <c r="CG1110" s="57">
        <v>4.2699831666700002E-4</v>
      </c>
      <c r="CH1110" s="57">
        <v>4.2699831666700002E-4</v>
      </c>
      <c r="CI1110" s="57">
        <v>4.2699831666700002E-4</v>
      </c>
      <c r="CJ1110" s="57">
        <v>4.2699831666700002E-4</v>
      </c>
      <c r="CK1110" s="57">
        <v>4.2699831666700002E-4</v>
      </c>
      <c r="CL1110" s="57">
        <v>4.2699831666700002E-4</v>
      </c>
      <c r="CM1110" s="57">
        <v>4.2699831666700002E-4</v>
      </c>
      <c r="CN1110" s="57">
        <v>4.2699831666700002E-4</v>
      </c>
      <c r="CO1110" s="57">
        <v>4.2699831666700002E-4</v>
      </c>
      <c r="CP1110" s="57">
        <v>4.2699831666700002E-4</v>
      </c>
      <c r="CQ1110" s="57">
        <v>4.2699831666700002E-4</v>
      </c>
      <c r="CR1110" s="57">
        <v>4.2699831666700002E-4</v>
      </c>
    </row>
    <row r="1111" spans="2:96" x14ac:dyDescent="0.25">
      <c r="K1111" s="165" t="s">
        <v>315</v>
      </c>
      <c r="N1111" s="57" t="s">
        <v>2140</v>
      </c>
      <c r="V1111" s="57" t="s">
        <v>438</v>
      </c>
      <c r="W1111" s="57" t="s">
        <v>445</v>
      </c>
      <c r="X1111" s="57">
        <v>181</v>
      </c>
      <c r="AB1111" s="166" t="s">
        <v>378</v>
      </c>
      <c r="AC1111" s="209">
        <v>3050010</v>
      </c>
      <c r="AD1111" s="210" t="s">
        <v>2141</v>
      </c>
      <c r="AE1111" s="169">
        <v>0</v>
      </c>
      <c r="AF1111" s="38">
        <v>0</v>
      </c>
      <c r="AG1111" s="38">
        <v>0</v>
      </c>
      <c r="AH1111" s="170">
        <v>0</v>
      </c>
      <c r="AI1111" s="171">
        <v>0</v>
      </c>
      <c r="AJ1111" s="172">
        <v>0</v>
      </c>
      <c r="AK1111" s="151">
        <v>0</v>
      </c>
      <c r="AL1111" s="172">
        <v>0</v>
      </c>
      <c r="AM1111" s="211">
        <v>0</v>
      </c>
      <c r="AN1111" s="171">
        <v>0</v>
      </c>
      <c r="AO1111" s="170">
        <v>0</v>
      </c>
      <c r="AP1111" s="170">
        <v>5.1239798000000001E-3</v>
      </c>
      <c r="AQ1111" s="170">
        <v>5.1239798000000001E-3</v>
      </c>
      <c r="AR1111" s="172">
        <v>5.1239798000000001E-3</v>
      </c>
      <c r="AS1111" s="173">
        <v>0</v>
      </c>
      <c r="AT1111" s="172">
        <v>5.1239798000000001E-3</v>
      </c>
      <c r="AU1111" s="173">
        <v>0</v>
      </c>
      <c r="AV1111" s="172">
        <v>5.1239798000000001E-3</v>
      </c>
      <c r="AW1111" s="173">
        <v>0</v>
      </c>
      <c r="AX1111" s="172">
        <v>5.1239798000000001E-3</v>
      </c>
      <c r="AY1111" s="173">
        <v>0</v>
      </c>
      <c r="AZ1111" s="172">
        <v>5.1239798000000001E-3</v>
      </c>
      <c r="BA1111" s="173">
        <v>0</v>
      </c>
      <c r="BB1111" s="172">
        <v>0</v>
      </c>
      <c r="BC1111" s="173">
        <v>0</v>
      </c>
      <c r="BE1111" s="169">
        <v>4.2699831666700002E-4</v>
      </c>
      <c r="BF1111" s="169">
        <v>4.2699831666700002E-4</v>
      </c>
      <c r="BG1111" s="169">
        <v>4.2699831666700002E-4</v>
      </c>
      <c r="BH1111" s="169">
        <v>4.2699831666700002E-4</v>
      </c>
      <c r="BI1111" s="169">
        <v>4.2699831666700002E-4</v>
      </c>
      <c r="BJ1111" s="169">
        <v>4.2699831666700002E-4</v>
      </c>
      <c r="BK1111" s="169">
        <v>4.2699831666700002E-4</v>
      </c>
      <c r="BL1111" s="169">
        <v>4.2699831666700002E-4</v>
      </c>
      <c r="BM1111" s="169">
        <v>4.2699831666700002E-4</v>
      </c>
      <c r="BN1111" s="169">
        <v>4.2699831666700002E-4</v>
      </c>
      <c r="BO1111" s="169">
        <v>4.2699831666700002E-4</v>
      </c>
      <c r="BP1111" s="169">
        <v>4.2699831666700002E-4</v>
      </c>
      <c r="BQ1111" s="174">
        <v>5.1239798000040013E-3</v>
      </c>
    </row>
    <row r="1112" spans="2:96" ht="18.75" hidden="1" x14ac:dyDescent="0.3">
      <c r="B1112" s="150" t="s">
        <v>305</v>
      </c>
      <c r="C1112" s="150" t="s">
        <v>305</v>
      </c>
      <c r="J1112" s="150" t="s">
        <v>305</v>
      </c>
      <c r="K1112" s="165" t="s">
        <v>308</v>
      </c>
      <c r="N1112" s="57" t="s">
        <v>310</v>
      </c>
      <c r="AC1112" s="175"/>
      <c r="AD1112" s="195"/>
      <c r="AE1112" s="38"/>
      <c r="AI1112" s="193"/>
      <c r="AS1112" s="57"/>
      <c r="AU1112" s="57"/>
      <c r="AW1112" s="57"/>
      <c r="AY1112" s="57"/>
      <c r="BA1112" s="57"/>
      <c r="BB1112" s="57"/>
      <c r="BC1112" s="57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196"/>
    </row>
    <row r="1113" spans="2:96" ht="17.25" x14ac:dyDescent="0.3">
      <c r="K1113" s="165" t="s">
        <v>312</v>
      </c>
      <c r="V1113" s="57" t="s">
        <v>438</v>
      </c>
      <c r="W1113" s="57" t="s">
        <v>445</v>
      </c>
      <c r="AB1113" s="166" t="s">
        <v>378</v>
      </c>
      <c r="AC1113" s="197" t="s">
        <v>2142</v>
      </c>
      <c r="AD1113" s="168"/>
      <c r="AE1113" s="198">
        <v>0</v>
      </c>
      <c r="AF1113" s="198">
        <v>0</v>
      </c>
      <c r="AG1113" s="198">
        <v>0</v>
      </c>
      <c r="AH1113" s="199">
        <v>0</v>
      </c>
      <c r="AI1113" s="200">
        <v>0</v>
      </c>
      <c r="AJ1113" s="199">
        <v>0</v>
      </c>
      <c r="AK1113" s="200">
        <v>0</v>
      </c>
      <c r="AL1113" s="199">
        <v>0</v>
      </c>
      <c r="AM1113" s="200">
        <v>0</v>
      </c>
      <c r="AN1113" s="200">
        <v>0</v>
      </c>
      <c r="AO1113" s="199">
        <v>0</v>
      </c>
      <c r="AP1113" s="199">
        <v>5.1239798000000001E-3</v>
      </c>
      <c r="AQ1113" s="199">
        <v>5.1239798000000001E-3</v>
      </c>
      <c r="AR1113" s="199">
        <v>5.1239798000000001E-3</v>
      </c>
      <c r="AS1113" s="201">
        <v>0</v>
      </c>
      <c r="AT1113" s="199">
        <v>5.1239798000000001E-3</v>
      </c>
      <c r="AU1113" s="201">
        <v>0</v>
      </c>
      <c r="AV1113" s="199">
        <v>5.1239798000000001E-3</v>
      </c>
      <c r="AW1113" s="201">
        <v>0</v>
      </c>
      <c r="AX1113" s="199">
        <v>5.1239798000000001E-3</v>
      </c>
      <c r="AY1113" s="201">
        <v>0</v>
      </c>
      <c r="AZ1113" s="199">
        <v>5.1239798000000001E-3</v>
      </c>
      <c r="BA1113" s="201">
        <v>0</v>
      </c>
      <c r="BB1113" s="199">
        <v>0</v>
      </c>
      <c r="BC1113" s="201">
        <v>0</v>
      </c>
      <c r="BE1113" s="198">
        <v>4.2699831666700002E-4</v>
      </c>
      <c r="BF1113" s="198">
        <v>4.2699831666700002E-4</v>
      </c>
      <c r="BG1113" s="198">
        <v>4.2699831666700002E-4</v>
      </c>
      <c r="BH1113" s="198">
        <v>4.2699831666700002E-4</v>
      </c>
      <c r="BI1113" s="198">
        <v>4.2699831666700002E-4</v>
      </c>
      <c r="BJ1113" s="198">
        <v>4.2699831666700002E-4</v>
      </c>
      <c r="BK1113" s="198">
        <v>4.2699831666700002E-4</v>
      </c>
      <c r="BL1113" s="198">
        <v>4.2699831666700002E-4</v>
      </c>
      <c r="BM1113" s="198">
        <v>4.2699831666700002E-4</v>
      </c>
      <c r="BN1113" s="198">
        <v>4.2699831666700002E-4</v>
      </c>
      <c r="BO1113" s="198">
        <v>4.2699831666700002E-4</v>
      </c>
      <c r="BP1113" s="198">
        <v>4.2699831666700002E-4</v>
      </c>
      <c r="BQ1113" s="202">
        <v>5.1239798000040013E-3</v>
      </c>
    </row>
    <row r="1114" spans="2:96" ht="18.75" x14ac:dyDescent="0.3">
      <c r="K1114" s="165" t="s">
        <v>312</v>
      </c>
      <c r="AC1114" s="175"/>
      <c r="AD1114" s="203"/>
      <c r="AE1114" s="204"/>
      <c r="AI1114" s="205"/>
      <c r="AS1114" s="57"/>
      <c r="AU1114" s="57"/>
      <c r="AW1114" s="57"/>
      <c r="AY1114" s="57"/>
      <c r="BA1114" s="57"/>
      <c r="BB1114" s="57"/>
      <c r="BC1114" s="57"/>
      <c r="BE1114" s="204"/>
      <c r="BF1114" s="204"/>
      <c r="BG1114" s="204"/>
      <c r="BH1114" s="204"/>
      <c r="BI1114" s="204"/>
      <c r="BJ1114" s="204"/>
      <c r="BK1114" s="204"/>
      <c r="BL1114" s="204"/>
      <c r="BM1114" s="204"/>
      <c r="BN1114" s="204"/>
      <c r="BO1114" s="204"/>
      <c r="BP1114" s="204"/>
      <c r="BQ1114" s="206"/>
    </row>
    <row r="1115" spans="2:96" ht="18.75" x14ac:dyDescent="0.3">
      <c r="K1115" s="165" t="s">
        <v>312</v>
      </c>
      <c r="M1115" s="57" t="s">
        <v>447</v>
      </c>
      <c r="N1115" s="57" t="s">
        <v>2143</v>
      </c>
      <c r="V1115" s="57" t="s">
        <v>438</v>
      </c>
      <c r="W1115" s="57" t="s">
        <v>448</v>
      </c>
      <c r="X1115" s="57">
        <v>182</v>
      </c>
      <c r="AB1115" s="166" t="s">
        <v>378</v>
      </c>
      <c r="AC1115" s="192" t="s">
        <v>449</v>
      </c>
      <c r="AD1115" s="168"/>
      <c r="AE1115" s="63"/>
      <c r="AI1115" s="193"/>
      <c r="AS1115" s="57"/>
      <c r="AU1115" s="57"/>
      <c r="AW1115" s="57"/>
      <c r="AY1115" s="57"/>
      <c r="BA1115" s="57"/>
      <c r="BB1115" s="57"/>
      <c r="BC1115" s="57"/>
      <c r="BE1115" s="63"/>
      <c r="BF1115" s="63"/>
      <c r="BG1115" s="63"/>
      <c r="BH1115" s="63"/>
      <c r="BI1115" s="63"/>
      <c r="BJ1115" s="63"/>
      <c r="BK1115" s="63"/>
      <c r="BL1115" s="63"/>
      <c r="BM1115" s="63"/>
      <c r="BN1115" s="63"/>
      <c r="BO1115" s="63"/>
      <c r="BP1115" s="63"/>
      <c r="BQ1115" s="194"/>
      <c r="BS1115" s="57">
        <v>11990715.16</v>
      </c>
      <c r="BT1115" s="57">
        <v>8904183.1699999999</v>
      </c>
      <c r="BU1115" s="57">
        <v>9058271.0500000007</v>
      </c>
      <c r="BV1115" s="57">
        <v>9448975.1568819731</v>
      </c>
      <c r="BW1115" s="57">
        <v>2981589.9400000004</v>
      </c>
      <c r="BX1115" s="57">
        <v>8944769.8200000003</v>
      </c>
      <c r="BY1115" s="57">
        <v>7077041.5100000007</v>
      </c>
      <c r="BZ1115" s="57">
        <v>8492449.8120000008</v>
      </c>
      <c r="CA1115" s="57">
        <v>7874145.9640683113</v>
      </c>
      <c r="CB1115" s="57">
        <v>8651870.7028136626</v>
      </c>
      <c r="CC1115" s="57">
        <v>9288464.3314285725</v>
      </c>
      <c r="CD1115" s="57">
        <v>11112345.420000002</v>
      </c>
      <c r="CE1115" s="57">
        <v>11112345.419999959</v>
      </c>
      <c r="CG1115" s="57">
        <v>926028.78499999619</v>
      </c>
      <c r="CH1115" s="57">
        <v>926028.78499999619</v>
      </c>
      <c r="CI1115" s="57">
        <v>926028.78499999619</v>
      </c>
      <c r="CJ1115" s="57">
        <v>926028.78499999619</v>
      </c>
      <c r="CK1115" s="57">
        <v>926028.78499999619</v>
      </c>
      <c r="CL1115" s="57">
        <v>926028.78499999619</v>
      </c>
      <c r="CM1115" s="57">
        <v>926028.78499999619</v>
      </c>
      <c r="CN1115" s="57">
        <v>926028.78499999619</v>
      </c>
      <c r="CO1115" s="57">
        <v>926028.78499999619</v>
      </c>
      <c r="CP1115" s="57">
        <v>926028.78499999619</v>
      </c>
      <c r="CQ1115" s="57">
        <v>926028.78499999619</v>
      </c>
      <c r="CR1115" s="57">
        <v>926028.78499999619</v>
      </c>
    </row>
    <row r="1116" spans="2:96" x14ac:dyDescent="0.25">
      <c r="K1116" s="165" t="s">
        <v>315</v>
      </c>
      <c r="N1116" s="57" t="s">
        <v>2144</v>
      </c>
      <c r="V1116" s="57" t="s">
        <v>438</v>
      </c>
      <c r="W1116" s="57" t="s">
        <v>448</v>
      </c>
      <c r="X1116" s="57">
        <v>182</v>
      </c>
      <c r="AB1116" s="166" t="s">
        <v>378</v>
      </c>
      <c r="AC1116" s="209">
        <v>3050012</v>
      </c>
      <c r="AD1116" s="210" t="s">
        <v>2145</v>
      </c>
      <c r="AE1116" s="169">
        <v>17135295.899999999</v>
      </c>
      <c r="AF1116" s="38">
        <v>13129768.24</v>
      </c>
      <c r="AG1116" s="38">
        <v>14801282.000000002</v>
      </c>
      <c r="AH1116" s="170">
        <v>14943259.117013613</v>
      </c>
      <c r="AI1116" s="171">
        <v>5234868.4300000006</v>
      </c>
      <c r="AJ1116" s="172">
        <v>15704605.290000003</v>
      </c>
      <c r="AK1116" s="151">
        <v>12343909.620000001</v>
      </c>
      <c r="AL1116" s="172">
        <v>14812691.544</v>
      </c>
      <c r="AM1116" s="211">
        <v>12452715.930844676</v>
      </c>
      <c r="AN1116" s="171">
        <v>14834452.806168938</v>
      </c>
      <c r="AO1116" s="170">
        <v>15933722.999999998</v>
      </c>
      <c r="AP1116" s="170">
        <v>19021795.740000002</v>
      </c>
      <c r="AQ1116" s="170">
        <v>19021795.739999961</v>
      </c>
      <c r="AR1116" s="172">
        <v>3317190.4499999583</v>
      </c>
      <c r="AS1116" s="173">
        <v>0.2112240574497086</v>
      </c>
      <c r="AT1116" s="172">
        <v>4078536.6229863483</v>
      </c>
      <c r="AU1116" s="173">
        <v>0.27293487926892335</v>
      </c>
      <c r="AV1116" s="172">
        <v>4220513.7399999592</v>
      </c>
      <c r="AW1116" s="173">
        <v>0.28514514756221515</v>
      </c>
      <c r="AX1116" s="172">
        <v>3317190.4499999993</v>
      </c>
      <c r="AY1116" s="173">
        <v>0.21122405744971121</v>
      </c>
      <c r="AZ1116" s="172">
        <v>4078536.6229863893</v>
      </c>
      <c r="BA1116" s="173">
        <v>0.27293487926892607</v>
      </c>
      <c r="BB1116" s="172">
        <v>-4.0978193283081055E-8</v>
      </c>
      <c r="BC1116" s="173">
        <v>-2.1542757499445766E-15</v>
      </c>
      <c r="BE1116" s="169">
        <v>1585149.6449999965</v>
      </c>
      <c r="BF1116" s="169">
        <v>1585149.6449999965</v>
      </c>
      <c r="BG1116" s="169">
        <v>1585149.6449999965</v>
      </c>
      <c r="BH1116" s="169">
        <v>1585149.6449999965</v>
      </c>
      <c r="BI1116" s="169">
        <v>1585149.6449999965</v>
      </c>
      <c r="BJ1116" s="169">
        <v>1585149.6449999965</v>
      </c>
      <c r="BK1116" s="169">
        <v>1585149.6449999965</v>
      </c>
      <c r="BL1116" s="169">
        <v>1585149.6449999965</v>
      </c>
      <c r="BM1116" s="169">
        <v>1585149.6449999965</v>
      </c>
      <c r="BN1116" s="169">
        <v>1585149.6449999965</v>
      </c>
      <c r="BO1116" s="169">
        <v>1585149.6449999965</v>
      </c>
      <c r="BP1116" s="169">
        <v>1585149.6449999965</v>
      </c>
      <c r="BQ1116" s="174">
        <v>19021795.739999954</v>
      </c>
    </row>
    <row r="1117" spans="2:96" x14ac:dyDescent="0.25">
      <c r="K1117" s="165" t="s">
        <v>315</v>
      </c>
      <c r="N1117" s="57" t="s">
        <v>2146</v>
      </c>
      <c r="V1117" s="57" t="s">
        <v>438</v>
      </c>
      <c r="W1117" s="57" t="s">
        <v>448</v>
      </c>
      <c r="X1117" s="57">
        <v>182</v>
      </c>
      <c r="AB1117" s="166" t="s">
        <v>378</v>
      </c>
      <c r="AC1117" s="209">
        <v>3050022</v>
      </c>
      <c r="AD1117" s="210" t="s">
        <v>2147</v>
      </c>
      <c r="AE1117" s="169">
        <v>-2862828.92</v>
      </c>
      <c r="AF1117" s="38">
        <v>-2234585.39</v>
      </c>
      <c r="AG1117" s="38">
        <v>-3990816.6</v>
      </c>
      <c r="AH1117" s="170">
        <v>-3027447.5787782101</v>
      </c>
      <c r="AI1117" s="171">
        <v>-1712223.71</v>
      </c>
      <c r="AJ1117" s="172">
        <v>-5136671.13</v>
      </c>
      <c r="AK1117" s="151">
        <v>-4175003.8</v>
      </c>
      <c r="AL1117" s="172">
        <v>-5010004.5600000005</v>
      </c>
      <c r="AM1117" s="211">
        <v>-2522872.9823151748</v>
      </c>
      <c r="AN1117" s="171">
        <v>-4679578.3964630347</v>
      </c>
      <c r="AO1117" s="170">
        <v>-4391588.1771428548</v>
      </c>
      <c r="AP1117" s="170">
        <v>-6477276.1199999992</v>
      </c>
      <c r="AQ1117" s="170">
        <v>-6477276.1200000029</v>
      </c>
      <c r="AR1117" s="172">
        <v>-1340604.990000003</v>
      </c>
      <c r="AS1117" s="173">
        <v>-0.26098711715655487</v>
      </c>
      <c r="AT1117" s="172">
        <v>-3449828.5412217928</v>
      </c>
      <c r="AU1117" s="173">
        <v>-1.1395171845102743</v>
      </c>
      <c r="AV1117" s="172">
        <v>-2486459.5200000028</v>
      </c>
      <c r="AW1117" s="173">
        <v>-0.62304529854867363</v>
      </c>
      <c r="AX1117" s="172">
        <v>-1340604.9899999993</v>
      </c>
      <c r="AY1117" s="173">
        <v>-0.26098711715655415</v>
      </c>
      <c r="AZ1117" s="172">
        <v>-3449828.5412217891</v>
      </c>
      <c r="BA1117" s="173">
        <v>-1.1395171845102732</v>
      </c>
      <c r="BB1117" s="172">
        <v>-3.7252902984619141E-9</v>
      </c>
      <c r="BC1117" s="173">
        <v>-5.7513223605818959E-16</v>
      </c>
      <c r="BE1117" s="169">
        <v>-539773.01000000024</v>
      </c>
      <c r="BF1117" s="169">
        <v>-539773.01000000024</v>
      </c>
      <c r="BG1117" s="169">
        <v>-539773.01000000024</v>
      </c>
      <c r="BH1117" s="169">
        <v>-539773.01000000024</v>
      </c>
      <c r="BI1117" s="169">
        <v>-539773.01000000024</v>
      </c>
      <c r="BJ1117" s="169">
        <v>-539773.01000000024</v>
      </c>
      <c r="BK1117" s="169">
        <v>-539773.01000000024</v>
      </c>
      <c r="BL1117" s="169">
        <v>-539773.01000000024</v>
      </c>
      <c r="BM1117" s="169">
        <v>-539773.01000000024</v>
      </c>
      <c r="BN1117" s="169">
        <v>-539773.01000000024</v>
      </c>
      <c r="BO1117" s="169">
        <v>-539773.01000000024</v>
      </c>
      <c r="BP1117" s="169">
        <v>-539773.01000000024</v>
      </c>
      <c r="BQ1117" s="174">
        <v>-6477276.120000001</v>
      </c>
    </row>
    <row r="1118" spans="2:96" x14ac:dyDescent="0.25">
      <c r="K1118" s="165" t="s">
        <v>315</v>
      </c>
      <c r="N1118" s="57" t="s">
        <v>2148</v>
      </c>
      <c r="V1118" s="57" t="s">
        <v>438</v>
      </c>
      <c r="W1118" s="57" t="s">
        <v>448</v>
      </c>
      <c r="X1118" s="57">
        <v>182</v>
      </c>
      <c r="AB1118" s="166" t="s">
        <v>378</v>
      </c>
      <c r="AC1118" s="209">
        <v>3050023</v>
      </c>
      <c r="AD1118" s="210" t="s">
        <v>2149</v>
      </c>
      <c r="AE1118" s="169">
        <v>-2281751.8199999998</v>
      </c>
      <c r="AF1118" s="38">
        <v>-1990999.68</v>
      </c>
      <c r="AG1118" s="38">
        <v>-1752194.3499999999</v>
      </c>
      <c r="AH1118" s="170">
        <v>-2466836.3813534295</v>
      </c>
      <c r="AI1118" s="171">
        <v>-541054.78</v>
      </c>
      <c r="AJ1118" s="172">
        <v>-1623164.34</v>
      </c>
      <c r="AK1118" s="151">
        <v>-1091864.3099999998</v>
      </c>
      <c r="AL1118" s="172">
        <v>-1310237.1719999998</v>
      </c>
      <c r="AM1118" s="211">
        <v>-2055696.9844611911</v>
      </c>
      <c r="AN1118" s="171">
        <v>-1503003.7068922382</v>
      </c>
      <c r="AO1118" s="170">
        <v>-2253670.4914285718</v>
      </c>
      <c r="AP1118" s="170">
        <v>-1432174.2</v>
      </c>
      <c r="AQ1118" s="170">
        <v>-1432174.2</v>
      </c>
      <c r="AR1118" s="172">
        <v>190990.14000000013</v>
      </c>
      <c r="AS1118" s="173">
        <v>0.11766531292820302</v>
      </c>
      <c r="AT1118" s="172">
        <v>1034662.1813534296</v>
      </c>
      <c r="AU1118" s="173">
        <v>0.41942878302522935</v>
      </c>
      <c r="AV1118" s="172">
        <v>320020.14999999991</v>
      </c>
      <c r="AW1118" s="173">
        <v>0.18263964268575569</v>
      </c>
      <c r="AX1118" s="172">
        <v>190990.14000000013</v>
      </c>
      <c r="AY1118" s="173">
        <v>0.11766531292820302</v>
      </c>
      <c r="AZ1118" s="172">
        <v>1034662.1813534296</v>
      </c>
      <c r="BA1118" s="173">
        <v>0.41942878302522935</v>
      </c>
      <c r="BB1118" s="172">
        <v>0</v>
      </c>
      <c r="BC1118" s="173">
        <v>0</v>
      </c>
      <c r="BE1118" s="169">
        <v>-119347.85000000002</v>
      </c>
      <c r="BF1118" s="169">
        <v>-119347.85000000002</v>
      </c>
      <c r="BG1118" s="169">
        <v>-119347.85000000002</v>
      </c>
      <c r="BH1118" s="169">
        <v>-119347.85000000002</v>
      </c>
      <c r="BI1118" s="169">
        <v>-119347.85000000002</v>
      </c>
      <c r="BJ1118" s="169">
        <v>-119347.85000000002</v>
      </c>
      <c r="BK1118" s="169">
        <v>-119347.85000000002</v>
      </c>
      <c r="BL1118" s="169">
        <v>-119347.85000000002</v>
      </c>
      <c r="BM1118" s="169">
        <v>-119347.85000000002</v>
      </c>
      <c r="BN1118" s="169">
        <v>-119347.85000000002</v>
      </c>
      <c r="BO1118" s="169">
        <v>-119347.85000000002</v>
      </c>
      <c r="BP1118" s="169">
        <v>-119347.85000000002</v>
      </c>
      <c r="BQ1118" s="174">
        <v>-1432174.2000000004</v>
      </c>
    </row>
    <row r="1119" spans="2:96" ht="18.75" hidden="1" x14ac:dyDescent="0.3">
      <c r="B1119" s="150" t="s">
        <v>305</v>
      </c>
      <c r="C1119" s="150" t="s">
        <v>305</v>
      </c>
      <c r="J1119" s="150" t="s">
        <v>305</v>
      </c>
      <c r="K1119" s="165" t="s">
        <v>308</v>
      </c>
      <c r="N1119" s="57" t="s">
        <v>310</v>
      </c>
      <c r="AC1119" s="175"/>
      <c r="AD1119" s="195"/>
      <c r="AE1119" s="38"/>
      <c r="AI1119" s="193"/>
      <c r="AS1119" s="57"/>
      <c r="AU1119" s="57"/>
      <c r="AW1119" s="57"/>
      <c r="AY1119" s="57"/>
      <c r="BA1119" s="57"/>
      <c r="BB1119" s="57"/>
      <c r="BC1119" s="57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196"/>
    </row>
    <row r="1120" spans="2:96" ht="17.25" x14ac:dyDescent="0.3">
      <c r="K1120" s="165" t="s">
        <v>312</v>
      </c>
      <c r="V1120" s="57" t="s">
        <v>438</v>
      </c>
      <c r="W1120" s="57" t="s">
        <v>448</v>
      </c>
      <c r="AB1120" s="166" t="s">
        <v>378</v>
      </c>
      <c r="AC1120" s="197" t="s">
        <v>2150</v>
      </c>
      <c r="AD1120" s="168"/>
      <c r="AE1120" s="198">
        <v>11990715.159999998</v>
      </c>
      <c r="AF1120" s="198">
        <v>8904183.1699999999</v>
      </c>
      <c r="AG1120" s="198">
        <v>9058271.0500000026</v>
      </c>
      <c r="AH1120" s="199">
        <v>9448975.1568819731</v>
      </c>
      <c r="AI1120" s="200">
        <v>2981589.9400000004</v>
      </c>
      <c r="AJ1120" s="199">
        <v>8944769.8200000003</v>
      </c>
      <c r="AK1120" s="200">
        <v>7077041.5100000016</v>
      </c>
      <c r="AL1120" s="199">
        <v>8492449.8120000027</v>
      </c>
      <c r="AM1120" s="200">
        <v>7874145.9640683094</v>
      </c>
      <c r="AN1120" s="200">
        <v>8651870.7028136663</v>
      </c>
      <c r="AO1120" s="199">
        <v>9288464.3314285725</v>
      </c>
      <c r="AP1120" s="199">
        <v>11112345.420000004</v>
      </c>
      <c r="AQ1120" s="199">
        <v>11112345.419999959</v>
      </c>
      <c r="AR1120" s="199">
        <v>2167575.5999999586</v>
      </c>
      <c r="AS1120" s="201">
        <v>0.24232882942983977</v>
      </c>
      <c r="AT1120" s="199">
        <v>1663370.2631179858</v>
      </c>
      <c r="AU1120" s="201">
        <v>0.17603710831078895</v>
      </c>
      <c r="AV1120" s="199">
        <v>2054074.3699999563</v>
      </c>
      <c r="AW1120" s="201">
        <v>0.22676229919173768</v>
      </c>
      <c r="AX1120" s="199">
        <v>2167575.6000000034</v>
      </c>
      <c r="AY1120" s="201">
        <v>0.24232882942984477</v>
      </c>
      <c r="AZ1120" s="199">
        <v>1663370.2631180305</v>
      </c>
      <c r="BA1120" s="201">
        <v>0.17603710831079367</v>
      </c>
      <c r="BB1120" s="199">
        <v>-4.4703483581542969E-8</v>
      </c>
      <c r="BC1120" s="201">
        <v>-4.0228666309351422E-15</v>
      </c>
      <c r="BE1120" s="198">
        <v>926028.78499999631</v>
      </c>
      <c r="BF1120" s="198">
        <v>926028.78499999631</v>
      </c>
      <c r="BG1120" s="198">
        <v>926028.78499999631</v>
      </c>
      <c r="BH1120" s="198">
        <v>926028.78499999631</v>
      </c>
      <c r="BI1120" s="198">
        <v>926028.78499999631</v>
      </c>
      <c r="BJ1120" s="198">
        <v>926028.78499999631</v>
      </c>
      <c r="BK1120" s="198">
        <v>926028.78499999631</v>
      </c>
      <c r="BL1120" s="198">
        <v>926028.78499999631</v>
      </c>
      <c r="BM1120" s="198">
        <v>926028.78499999631</v>
      </c>
      <c r="BN1120" s="198">
        <v>926028.78499999631</v>
      </c>
      <c r="BO1120" s="198">
        <v>926028.78499999631</v>
      </c>
      <c r="BP1120" s="198">
        <v>926028.78499999631</v>
      </c>
      <c r="BQ1120" s="202">
        <v>11112345.419999951</v>
      </c>
    </row>
    <row r="1121" spans="2:96" ht="18.75" x14ac:dyDescent="0.3">
      <c r="K1121" s="165" t="s">
        <v>312</v>
      </c>
      <c r="AC1121" s="175"/>
      <c r="AD1121" s="203"/>
      <c r="AE1121" s="204"/>
      <c r="AI1121" s="205"/>
      <c r="AS1121" s="57"/>
      <c r="AU1121" s="57"/>
      <c r="AW1121" s="57"/>
      <c r="AY1121" s="57"/>
      <c r="BA1121" s="57"/>
      <c r="BB1121" s="57"/>
      <c r="BC1121" s="57"/>
      <c r="BE1121" s="204"/>
      <c r="BF1121" s="204"/>
      <c r="BG1121" s="204"/>
      <c r="BH1121" s="204"/>
      <c r="BI1121" s="204"/>
      <c r="BJ1121" s="204"/>
      <c r="BK1121" s="204"/>
      <c r="BL1121" s="204"/>
      <c r="BM1121" s="204"/>
      <c r="BN1121" s="204"/>
      <c r="BO1121" s="204"/>
      <c r="BP1121" s="204"/>
      <c r="BQ1121" s="206"/>
    </row>
    <row r="1122" spans="2:96" ht="18.75" x14ac:dyDescent="0.3">
      <c r="K1122" s="165" t="s">
        <v>312</v>
      </c>
      <c r="M1122" s="57" t="s">
        <v>450</v>
      </c>
      <c r="N1122" s="57" t="s">
        <v>2151</v>
      </c>
      <c r="V1122" s="57" t="s">
        <v>438</v>
      </c>
      <c r="W1122" s="57" t="s">
        <v>451</v>
      </c>
      <c r="X1122" s="57">
        <v>183</v>
      </c>
      <c r="AB1122" s="166" t="s">
        <v>378</v>
      </c>
      <c r="AC1122" s="192" t="s">
        <v>452</v>
      </c>
      <c r="AD1122" s="168"/>
      <c r="AE1122" s="63"/>
      <c r="AI1122" s="193"/>
      <c r="AS1122" s="57"/>
      <c r="AU1122" s="57"/>
      <c r="AW1122" s="57"/>
      <c r="AY1122" s="57"/>
      <c r="BA1122" s="57"/>
      <c r="BB1122" s="57"/>
      <c r="BC1122" s="57"/>
      <c r="BE1122" s="63"/>
      <c r="BF1122" s="63"/>
      <c r="BG1122" s="63"/>
      <c r="BH1122" s="63"/>
      <c r="BI1122" s="63"/>
      <c r="BJ1122" s="63"/>
      <c r="BK1122" s="63"/>
      <c r="BL1122" s="63"/>
      <c r="BM1122" s="63"/>
      <c r="BN1122" s="63"/>
      <c r="BO1122" s="63"/>
      <c r="BP1122" s="63"/>
      <c r="BQ1122" s="194"/>
      <c r="BS1122" s="57">
        <v>683131.42999999993</v>
      </c>
      <c r="BT1122" s="57">
        <v>879513.34</v>
      </c>
      <c r="BU1122" s="57">
        <v>986820.64999999991</v>
      </c>
      <c r="BV1122" s="57">
        <v>1020399.5251303146</v>
      </c>
      <c r="BW1122" s="57">
        <v>410249.13</v>
      </c>
      <c r="BX1122" s="57">
        <v>1230747.3900000001</v>
      </c>
      <c r="BY1122" s="57">
        <v>1038307.4099999999</v>
      </c>
      <c r="BZ1122" s="57">
        <v>1245968.892</v>
      </c>
      <c r="CA1122" s="57">
        <v>863354.36831013625</v>
      </c>
      <c r="CB1122" s="57">
        <v>1195352.5668201782</v>
      </c>
      <c r="CC1122" s="57">
        <v>1233916.8342857128</v>
      </c>
      <c r="CD1122" s="57">
        <v>1218417.6000000001</v>
      </c>
      <c r="CE1122" s="57">
        <v>1218417.6000000003</v>
      </c>
      <c r="CG1122" s="57">
        <v>100897.71712328767</v>
      </c>
      <c r="CH1122" s="57">
        <v>102481.00205479453</v>
      </c>
      <c r="CI1122" s="57">
        <v>102580.71712328767</v>
      </c>
      <c r="CJ1122" s="57">
        <v>100897.71712328767</v>
      </c>
      <c r="CK1122" s="57">
        <v>100595.57191780822</v>
      </c>
      <c r="CL1122" s="57">
        <v>100897.71712328767</v>
      </c>
      <c r="CM1122" s="57">
        <v>100797.00205479453</v>
      </c>
      <c r="CN1122" s="57">
        <v>105880.71712328767</v>
      </c>
      <c r="CO1122" s="57">
        <v>100797.00205479453</v>
      </c>
      <c r="CP1122" s="57">
        <v>100897.71712328767</v>
      </c>
      <c r="CQ1122" s="57">
        <v>100897.71712328767</v>
      </c>
      <c r="CR1122" s="57">
        <v>100797.00205479453</v>
      </c>
    </row>
    <row r="1123" spans="2:96" x14ac:dyDescent="0.25">
      <c r="K1123" s="165" t="s">
        <v>315</v>
      </c>
      <c r="N1123" s="57" t="s">
        <v>2152</v>
      </c>
      <c r="V1123" s="57" t="s">
        <v>438</v>
      </c>
      <c r="W1123" s="57" t="s">
        <v>451</v>
      </c>
      <c r="X1123" s="57">
        <v>183</v>
      </c>
      <c r="AB1123" s="166" t="s">
        <v>378</v>
      </c>
      <c r="AC1123" s="209">
        <v>5000510</v>
      </c>
      <c r="AD1123" s="210" t="s">
        <v>2153</v>
      </c>
      <c r="AE1123" s="169">
        <v>584933.62</v>
      </c>
      <c r="AF1123" s="38">
        <v>746030.6399999999</v>
      </c>
      <c r="AG1123" s="38">
        <v>880616.71</v>
      </c>
      <c r="AH1123" s="170">
        <v>897799.75617283862</v>
      </c>
      <c r="AI1123" s="171">
        <v>378871.34</v>
      </c>
      <c r="AJ1123" s="172">
        <v>1136614.02</v>
      </c>
      <c r="AK1123" s="151">
        <v>939786.93999999983</v>
      </c>
      <c r="AL1123" s="172">
        <v>1127744.3279999997</v>
      </c>
      <c r="AM1123" s="211">
        <v>746044.2790589534</v>
      </c>
      <c r="AN1123" s="171">
        <v>1091542.4171138851</v>
      </c>
      <c r="AO1123" s="170">
        <v>1126708.4914285699</v>
      </c>
      <c r="AP1123" s="170">
        <v>1173306.6000000001</v>
      </c>
      <c r="AQ1123" s="170">
        <v>1173306.6000000003</v>
      </c>
      <c r="AR1123" s="172">
        <v>36692.580000000307</v>
      </c>
      <c r="AS1123" s="173">
        <v>3.2282357382852192E-2</v>
      </c>
      <c r="AT1123" s="172">
        <v>275506.84382716171</v>
      </c>
      <c r="AU1123" s="173">
        <v>0.30686892253301401</v>
      </c>
      <c r="AV1123" s="172">
        <v>292689.89000000036</v>
      </c>
      <c r="AW1123" s="173">
        <v>0.33236922111096479</v>
      </c>
      <c r="AX1123" s="172">
        <v>36692.580000000075</v>
      </c>
      <c r="AY1123" s="173">
        <v>3.2282357382851984E-2</v>
      </c>
      <c r="AZ1123" s="172">
        <v>275506.84382716147</v>
      </c>
      <c r="BA1123" s="173">
        <v>0.30686892253301379</v>
      </c>
      <c r="BB1123" s="172">
        <v>2.3283064365386963E-10</v>
      </c>
      <c r="BC1123" s="173">
        <v>1.9843972892837185E-16</v>
      </c>
      <c r="BE1123" s="169">
        <v>97775.55</v>
      </c>
      <c r="BF1123" s="169">
        <v>97775.55</v>
      </c>
      <c r="BG1123" s="169">
        <v>97775.55</v>
      </c>
      <c r="BH1123" s="169">
        <v>97775.55</v>
      </c>
      <c r="BI1123" s="169">
        <v>97775.55</v>
      </c>
      <c r="BJ1123" s="169">
        <v>97775.55</v>
      </c>
      <c r="BK1123" s="169">
        <v>97775.55</v>
      </c>
      <c r="BL1123" s="169">
        <v>97775.55</v>
      </c>
      <c r="BM1123" s="169">
        <v>97775.55</v>
      </c>
      <c r="BN1123" s="169">
        <v>97775.55</v>
      </c>
      <c r="BO1123" s="169">
        <v>97775.55</v>
      </c>
      <c r="BP1123" s="169">
        <v>97775.55</v>
      </c>
      <c r="BQ1123" s="174">
        <v>1173306.6000000003</v>
      </c>
    </row>
    <row r="1124" spans="2:96" x14ac:dyDescent="0.25">
      <c r="K1124" s="165" t="s">
        <v>315</v>
      </c>
      <c r="N1124" s="57" t="s">
        <v>2154</v>
      </c>
      <c r="V1124" s="57" t="s">
        <v>438</v>
      </c>
      <c r="W1124" s="57" t="s">
        <v>451</v>
      </c>
      <c r="X1124" s="57">
        <v>183</v>
      </c>
      <c r="AB1124" s="166" t="s">
        <v>378</v>
      </c>
      <c r="AC1124" s="209">
        <v>5000550</v>
      </c>
      <c r="AD1124" s="210" t="s">
        <v>2155</v>
      </c>
      <c r="AE1124" s="169">
        <v>98197.81</v>
      </c>
      <c r="AF1124" s="38">
        <v>133482.70000000001</v>
      </c>
      <c r="AG1124" s="38">
        <v>106203.93999999999</v>
      </c>
      <c r="AH1124" s="170">
        <v>122599.768957476</v>
      </c>
      <c r="AI1124" s="171">
        <v>31377.79</v>
      </c>
      <c r="AJ1124" s="172">
        <v>94133.37</v>
      </c>
      <c r="AK1124" s="151">
        <v>98520.47</v>
      </c>
      <c r="AL1124" s="172">
        <v>118224.56400000001</v>
      </c>
      <c r="AM1124" s="211">
        <v>117310.08925118293</v>
      </c>
      <c r="AN1124" s="171">
        <v>103810.14970629307</v>
      </c>
      <c r="AO1124" s="170">
        <v>107208.342857143</v>
      </c>
      <c r="AP1124" s="170">
        <v>45111</v>
      </c>
      <c r="AQ1124" s="170">
        <v>45110.999999999993</v>
      </c>
      <c r="AR1124" s="172">
        <v>-49022.37</v>
      </c>
      <c r="AS1124" s="173">
        <v>-0.52077568241740424</v>
      </c>
      <c r="AT1124" s="172">
        <v>-77488.768957476015</v>
      </c>
      <c r="AU1124" s="173">
        <v>-0.63204661490310932</v>
      </c>
      <c r="AV1124" s="172">
        <v>-61092.939999999995</v>
      </c>
      <c r="AW1124" s="173">
        <v>-0.57524174715175347</v>
      </c>
      <c r="AX1124" s="172">
        <v>-49022.369999999995</v>
      </c>
      <c r="AY1124" s="173">
        <v>-0.52077568241740413</v>
      </c>
      <c r="AZ1124" s="172">
        <v>-77488.768957476001</v>
      </c>
      <c r="BA1124" s="173">
        <v>-0.63204661490310921</v>
      </c>
      <c r="BB1124" s="172">
        <v>-7.2759576141834259E-12</v>
      </c>
      <c r="BC1124" s="173">
        <v>-1.6129009807327317E-16</v>
      </c>
      <c r="BE1124" s="169">
        <v>3122.1671232876702</v>
      </c>
      <c r="BF1124" s="169">
        <v>4705.4520547945203</v>
      </c>
      <c r="BG1124" s="169">
        <v>4805.1671232876697</v>
      </c>
      <c r="BH1124" s="169">
        <v>3122.1671232876702</v>
      </c>
      <c r="BI1124" s="169">
        <v>2820.0219178082202</v>
      </c>
      <c r="BJ1124" s="169">
        <v>3122.1671232876702</v>
      </c>
      <c r="BK1124" s="169">
        <v>3021.4520547945199</v>
      </c>
      <c r="BL1124" s="169">
        <v>8105.1671232876697</v>
      </c>
      <c r="BM1124" s="169">
        <v>3021.4520547945199</v>
      </c>
      <c r="BN1124" s="169">
        <v>3122.1671232876702</v>
      </c>
      <c r="BO1124" s="169">
        <v>3122.1671232876702</v>
      </c>
      <c r="BP1124" s="169">
        <v>3021.4520547945199</v>
      </c>
      <c r="BQ1124" s="174">
        <v>45110.999999999993</v>
      </c>
    </row>
    <row r="1125" spans="2:96" ht="18.75" hidden="1" x14ac:dyDescent="0.3">
      <c r="B1125" s="150" t="s">
        <v>305</v>
      </c>
      <c r="C1125" s="150" t="s">
        <v>305</v>
      </c>
      <c r="J1125" s="150" t="s">
        <v>305</v>
      </c>
      <c r="K1125" s="165" t="s">
        <v>308</v>
      </c>
      <c r="N1125" s="57" t="s">
        <v>310</v>
      </c>
      <c r="AC1125" s="175"/>
      <c r="AD1125" s="195"/>
      <c r="AE1125" s="38"/>
      <c r="AI1125" s="193"/>
      <c r="AS1125" s="57"/>
      <c r="AU1125" s="57"/>
      <c r="AW1125" s="57"/>
      <c r="AY1125" s="57"/>
      <c r="BA1125" s="57"/>
      <c r="BB1125" s="57"/>
      <c r="BC1125" s="57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196"/>
    </row>
    <row r="1126" spans="2:96" ht="17.25" x14ac:dyDescent="0.3">
      <c r="K1126" s="165" t="s">
        <v>312</v>
      </c>
      <c r="V1126" s="57" t="s">
        <v>438</v>
      </c>
      <c r="W1126" s="57" t="s">
        <v>451</v>
      </c>
      <c r="AB1126" s="166" t="s">
        <v>378</v>
      </c>
      <c r="AC1126" s="197" t="s">
        <v>2156</v>
      </c>
      <c r="AD1126" s="168"/>
      <c r="AE1126" s="198">
        <v>683131.42999999993</v>
      </c>
      <c r="AF1126" s="198">
        <v>879513.33999999985</v>
      </c>
      <c r="AG1126" s="198">
        <v>986820.64999999991</v>
      </c>
      <c r="AH1126" s="199">
        <v>1020399.5251303146</v>
      </c>
      <c r="AI1126" s="200">
        <v>410249.13</v>
      </c>
      <c r="AJ1126" s="199">
        <v>1230747.3900000001</v>
      </c>
      <c r="AK1126" s="200">
        <v>1038307.4099999998</v>
      </c>
      <c r="AL1126" s="199">
        <v>1245968.8919999998</v>
      </c>
      <c r="AM1126" s="200">
        <v>863354.36831013637</v>
      </c>
      <c r="AN1126" s="200">
        <v>1195352.5668201782</v>
      </c>
      <c r="AO1126" s="199">
        <v>1233916.8342857128</v>
      </c>
      <c r="AP1126" s="199">
        <v>1218417.6000000001</v>
      </c>
      <c r="AQ1126" s="199">
        <v>1218417.6000000003</v>
      </c>
      <c r="AR1126" s="199">
        <v>-12329.789999999804</v>
      </c>
      <c r="AS1126" s="201">
        <v>-1.0018132153016227E-2</v>
      </c>
      <c r="AT1126" s="199">
        <v>198018.07486968569</v>
      </c>
      <c r="AU1126" s="201">
        <v>0.19405935615698852</v>
      </c>
      <c r="AV1126" s="199">
        <v>231596.95000000042</v>
      </c>
      <c r="AW1126" s="201">
        <v>0.23469001180711049</v>
      </c>
      <c r="AX1126" s="199">
        <v>-12329.790000000037</v>
      </c>
      <c r="AY1126" s="201">
        <v>-1.0018132153016416E-2</v>
      </c>
      <c r="AZ1126" s="199">
        <v>198018.07486968546</v>
      </c>
      <c r="BA1126" s="201">
        <v>0.1940593561569883</v>
      </c>
      <c r="BB1126" s="199">
        <v>2.3283064365386963E-10</v>
      </c>
      <c r="BC1126" s="201">
        <v>1.9109264644065354E-16</v>
      </c>
      <c r="BE1126" s="198">
        <v>100897.71712328767</v>
      </c>
      <c r="BF1126" s="198">
        <v>102481.00205479452</v>
      </c>
      <c r="BG1126" s="198">
        <v>102580.71712328767</v>
      </c>
      <c r="BH1126" s="198">
        <v>100897.71712328767</v>
      </c>
      <c r="BI1126" s="198">
        <v>100595.57191780822</v>
      </c>
      <c r="BJ1126" s="198">
        <v>100897.71712328767</v>
      </c>
      <c r="BK1126" s="198">
        <v>100797.00205479452</v>
      </c>
      <c r="BL1126" s="198">
        <v>105880.71712328767</v>
      </c>
      <c r="BM1126" s="198">
        <v>100797.00205479452</v>
      </c>
      <c r="BN1126" s="198">
        <v>100897.71712328767</v>
      </c>
      <c r="BO1126" s="198">
        <v>100897.71712328767</v>
      </c>
      <c r="BP1126" s="198">
        <v>100797.00205479452</v>
      </c>
      <c r="BQ1126" s="202">
        <v>1218417.6000000003</v>
      </c>
    </row>
    <row r="1127" spans="2:96" ht="18.75" x14ac:dyDescent="0.3">
      <c r="K1127" s="165" t="s">
        <v>312</v>
      </c>
      <c r="AC1127" s="175"/>
      <c r="AD1127" s="203"/>
      <c r="AE1127" s="204"/>
      <c r="AI1127" s="205"/>
      <c r="AS1127" s="57"/>
      <c r="AU1127" s="57"/>
      <c r="AW1127" s="57"/>
      <c r="AY1127" s="57"/>
      <c r="BA1127" s="57"/>
      <c r="BB1127" s="57"/>
      <c r="BC1127" s="57"/>
      <c r="BE1127" s="204"/>
      <c r="BF1127" s="204"/>
      <c r="BG1127" s="204"/>
      <c r="BH1127" s="204"/>
      <c r="BI1127" s="204"/>
      <c r="BJ1127" s="204"/>
      <c r="BK1127" s="204"/>
      <c r="BL1127" s="204"/>
      <c r="BM1127" s="204"/>
      <c r="BN1127" s="204"/>
      <c r="BO1127" s="204"/>
      <c r="BP1127" s="204"/>
      <c r="BQ1127" s="206"/>
    </row>
    <row r="1128" spans="2:96" ht="18.75" x14ac:dyDescent="0.3">
      <c r="K1128" s="165" t="s">
        <v>312</v>
      </c>
      <c r="M1128" s="57" t="s">
        <v>453</v>
      </c>
      <c r="N1128" s="57" t="s">
        <v>2157</v>
      </c>
      <c r="V1128" s="57" t="s">
        <v>438</v>
      </c>
      <c r="W1128" s="57" t="s">
        <v>454</v>
      </c>
      <c r="X1128" s="57">
        <v>184</v>
      </c>
      <c r="AB1128" s="166" t="s">
        <v>378</v>
      </c>
      <c r="AC1128" s="192" t="s">
        <v>455</v>
      </c>
      <c r="AD1128" s="168"/>
      <c r="AE1128" s="63"/>
      <c r="AI1128" s="193"/>
      <c r="AS1128" s="57"/>
      <c r="AU1128" s="57"/>
      <c r="AW1128" s="57"/>
      <c r="AY1128" s="57"/>
      <c r="BA1128" s="57"/>
      <c r="BB1128" s="57"/>
      <c r="BC1128" s="57"/>
      <c r="BE1128" s="63"/>
      <c r="BF1128" s="63"/>
      <c r="BG1128" s="63"/>
      <c r="BH1128" s="63"/>
      <c r="BI1128" s="63"/>
      <c r="BJ1128" s="63"/>
      <c r="BK1128" s="63"/>
      <c r="BL1128" s="63"/>
      <c r="BM1128" s="63"/>
      <c r="BN1128" s="63"/>
      <c r="BO1128" s="63"/>
      <c r="BP1128" s="63"/>
      <c r="BQ1128" s="194"/>
      <c r="BS1128" s="57">
        <v>866484.0199999999</v>
      </c>
      <c r="BT1128" s="57">
        <v>1087435.2499999998</v>
      </c>
      <c r="BU1128" s="57">
        <v>447310.82000000007</v>
      </c>
      <c r="BV1128" s="57">
        <v>1107553.8871388021</v>
      </c>
      <c r="BW1128" s="57">
        <v>108774.12999999999</v>
      </c>
      <c r="BX1128" s="57">
        <v>326322.38999999996</v>
      </c>
      <c r="BY1128" s="57">
        <v>291671.40999999997</v>
      </c>
      <c r="BZ1128" s="57">
        <v>350005.69199999992</v>
      </c>
      <c r="CA1128" s="57">
        <v>922961.57261566841</v>
      </c>
      <c r="CB1128" s="57">
        <v>476263.72452313366</v>
      </c>
      <c r="CC1128" s="57">
        <v>330288.10285714315</v>
      </c>
      <c r="CD1128" s="57">
        <v>555993.44999999995</v>
      </c>
      <c r="CE1128" s="57">
        <v>555993.45000000054</v>
      </c>
      <c r="CG1128" s="57">
        <v>46332.787500000035</v>
      </c>
      <c r="CH1128" s="57">
        <v>46332.787500000035</v>
      </c>
      <c r="CI1128" s="57">
        <v>46332.787500000035</v>
      </c>
      <c r="CJ1128" s="57">
        <v>46332.787500000035</v>
      </c>
      <c r="CK1128" s="57">
        <v>46332.787500000035</v>
      </c>
      <c r="CL1128" s="57">
        <v>46332.787500000035</v>
      </c>
      <c r="CM1128" s="57">
        <v>46332.787500000035</v>
      </c>
      <c r="CN1128" s="57">
        <v>46332.787500000035</v>
      </c>
      <c r="CO1128" s="57">
        <v>46332.787500000035</v>
      </c>
      <c r="CP1128" s="57">
        <v>46332.787500000035</v>
      </c>
      <c r="CQ1128" s="57">
        <v>46332.787500000035</v>
      </c>
      <c r="CR1128" s="57">
        <v>46332.787500000035</v>
      </c>
    </row>
    <row r="1129" spans="2:96" x14ac:dyDescent="0.25">
      <c r="K1129" s="165" t="s">
        <v>315</v>
      </c>
      <c r="N1129" s="57" t="s">
        <v>2158</v>
      </c>
      <c r="V1129" s="57" t="s">
        <v>438</v>
      </c>
      <c r="W1129" s="57" t="s">
        <v>454</v>
      </c>
      <c r="X1129" s="57">
        <v>184</v>
      </c>
      <c r="AB1129" s="166" t="s">
        <v>378</v>
      </c>
      <c r="AC1129" s="209">
        <v>5000700</v>
      </c>
      <c r="AD1129" s="210" t="s">
        <v>2159</v>
      </c>
      <c r="AE1129" s="169">
        <v>866484.0199999999</v>
      </c>
      <c r="AF1129" s="38">
        <v>1087435.2499999998</v>
      </c>
      <c r="AG1129" s="38">
        <v>643049.00999999989</v>
      </c>
      <c r="AH1129" s="170">
        <v>1107740.8871388021</v>
      </c>
      <c r="AI1129" s="171">
        <v>132255.54999999999</v>
      </c>
      <c r="AJ1129" s="172">
        <v>396766.64999999997</v>
      </c>
      <c r="AK1129" s="151">
        <v>387578.96</v>
      </c>
      <c r="AL1129" s="172">
        <v>465094.75199999998</v>
      </c>
      <c r="AM1129" s="211">
        <v>923117.40594900178</v>
      </c>
      <c r="AN1129" s="171">
        <v>572202.44118980039</v>
      </c>
      <c r="AO1129" s="170">
        <v>396686.91428571456</v>
      </c>
      <c r="AP1129" s="170">
        <v>559830.37</v>
      </c>
      <c r="AQ1129" s="170">
        <v>559830.37000000046</v>
      </c>
      <c r="AR1129" s="172">
        <v>163063.7200000005</v>
      </c>
      <c r="AS1129" s="173">
        <v>0.4109814169109236</v>
      </c>
      <c r="AT1129" s="172">
        <v>-547910.51713880163</v>
      </c>
      <c r="AU1129" s="173">
        <v>-0.49461974682004073</v>
      </c>
      <c r="AV1129" s="172">
        <v>-83218.639999999432</v>
      </c>
      <c r="AW1129" s="173">
        <v>-0.12941259329518204</v>
      </c>
      <c r="AX1129" s="172">
        <v>163063.72000000003</v>
      </c>
      <c r="AY1129" s="173">
        <v>0.41098141691092244</v>
      </c>
      <c r="AZ1129" s="172">
        <v>-547910.5171388021</v>
      </c>
      <c r="BA1129" s="173">
        <v>-0.49461974682004117</v>
      </c>
      <c r="BB1129" s="172">
        <v>4.6566128730773926E-10</v>
      </c>
      <c r="BC1129" s="173">
        <v>8.3178997114382924E-16</v>
      </c>
      <c r="BE1129" s="169">
        <v>46652.530833333374</v>
      </c>
      <c r="BF1129" s="169">
        <v>46652.530833333374</v>
      </c>
      <c r="BG1129" s="169">
        <v>46652.530833333374</v>
      </c>
      <c r="BH1129" s="169">
        <v>46652.530833333374</v>
      </c>
      <c r="BI1129" s="169">
        <v>46652.530833333374</v>
      </c>
      <c r="BJ1129" s="169">
        <v>46652.530833333374</v>
      </c>
      <c r="BK1129" s="169">
        <v>46652.530833333374</v>
      </c>
      <c r="BL1129" s="169">
        <v>46652.530833333374</v>
      </c>
      <c r="BM1129" s="169">
        <v>46652.530833333374</v>
      </c>
      <c r="BN1129" s="169">
        <v>46652.530833333374</v>
      </c>
      <c r="BO1129" s="169">
        <v>46652.530833333374</v>
      </c>
      <c r="BP1129" s="169">
        <v>46652.530833333374</v>
      </c>
      <c r="BQ1129" s="174">
        <v>559830.37000000046</v>
      </c>
    </row>
    <row r="1130" spans="2:96" x14ac:dyDescent="0.25">
      <c r="K1130" s="165" t="s">
        <v>315</v>
      </c>
      <c r="N1130" s="57" t="s">
        <v>2160</v>
      </c>
      <c r="V1130" s="57" t="s">
        <v>438</v>
      </c>
      <c r="W1130" s="57" t="s">
        <v>454</v>
      </c>
      <c r="X1130" s="57">
        <v>184</v>
      </c>
      <c r="AB1130" s="166" t="s">
        <v>378</v>
      </c>
      <c r="AC1130" s="209">
        <v>5000705</v>
      </c>
      <c r="AD1130" s="210" t="s">
        <v>2161</v>
      </c>
      <c r="AE1130" s="169">
        <v>0</v>
      </c>
      <c r="AF1130" s="38">
        <v>0</v>
      </c>
      <c r="AG1130" s="38">
        <v>-195738.18999999994</v>
      </c>
      <c r="AH1130" s="170">
        <v>-186.99999999999966</v>
      </c>
      <c r="AI1130" s="171">
        <v>-23481.42</v>
      </c>
      <c r="AJ1130" s="172">
        <v>-70444.259999999995</v>
      </c>
      <c r="AK1130" s="151">
        <v>-95907.55</v>
      </c>
      <c r="AL1130" s="172">
        <v>-115089.06000000001</v>
      </c>
      <c r="AM1130" s="211">
        <v>-155.83333333333303</v>
      </c>
      <c r="AN1130" s="171">
        <v>-95938.716666666674</v>
      </c>
      <c r="AO1130" s="170">
        <v>-66398.811428571396</v>
      </c>
      <c r="AP1130" s="170">
        <v>-3836.92</v>
      </c>
      <c r="AQ1130" s="170">
        <v>-3836.9200000000033</v>
      </c>
      <c r="AR1130" s="172">
        <v>66607.34</v>
      </c>
      <c r="AS1130" s="173">
        <v>0.94553253877604793</v>
      </c>
      <c r="AT1130" s="172">
        <v>-3649.9200000000037</v>
      </c>
      <c r="AU1130" s="173">
        <v>-19.51828877005353</v>
      </c>
      <c r="AV1130" s="172">
        <v>191901.26999999993</v>
      </c>
      <c r="AW1130" s="173">
        <v>0.98039769347003769</v>
      </c>
      <c r="AX1130" s="172">
        <v>66607.34</v>
      </c>
      <c r="AY1130" s="173">
        <v>0.94553253877604793</v>
      </c>
      <c r="AZ1130" s="172">
        <v>-3649.9200000000005</v>
      </c>
      <c r="BA1130" s="173">
        <v>-19.518288770053513</v>
      </c>
      <c r="BB1130" s="172">
        <v>-3.1832314562052488E-12</v>
      </c>
      <c r="BC1130" s="173">
        <v>-8.2963195902058134E-16</v>
      </c>
      <c r="BE1130" s="169">
        <v>-319.74333333333362</v>
      </c>
      <c r="BF1130" s="169">
        <v>-319.74333333333362</v>
      </c>
      <c r="BG1130" s="169">
        <v>-319.74333333333362</v>
      </c>
      <c r="BH1130" s="169">
        <v>-319.74333333333362</v>
      </c>
      <c r="BI1130" s="169">
        <v>-319.74333333333362</v>
      </c>
      <c r="BJ1130" s="169">
        <v>-319.74333333333362</v>
      </c>
      <c r="BK1130" s="169">
        <v>-319.74333333333362</v>
      </c>
      <c r="BL1130" s="169">
        <v>-319.74333333333362</v>
      </c>
      <c r="BM1130" s="169">
        <v>-319.74333333333362</v>
      </c>
      <c r="BN1130" s="169">
        <v>-319.74333333333362</v>
      </c>
      <c r="BO1130" s="169">
        <v>-319.74333333333362</v>
      </c>
      <c r="BP1130" s="169">
        <v>-319.74333333333362</v>
      </c>
      <c r="BQ1130" s="174">
        <v>-3836.9200000000042</v>
      </c>
    </row>
    <row r="1131" spans="2:96" ht="18.75" hidden="1" x14ac:dyDescent="0.3">
      <c r="B1131" s="150" t="s">
        <v>305</v>
      </c>
      <c r="C1131" s="150" t="s">
        <v>305</v>
      </c>
      <c r="J1131" s="150" t="s">
        <v>305</v>
      </c>
      <c r="K1131" s="165" t="s">
        <v>308</v>
      </c>
      <c r="N1131" s="57" t="s">
        <v>310</v>
      </c>
      <c r="AC1131" s="175"/>
      <c r="AD1131" s="195"/>
      <c r="AE1131" s="38"/>
      <c r="AI1131" s="193"/>
      <c r="AS1131" s="57"/>
      <c r="AU1131" s="57"/>
      <c r="AW1131" s="57"/>
      <c r="AY1131" s="57"/>
      <c r="BA1131" s="57"/>
      <c r="BB1131" s="57"/>
      <c r="BC1131" s="57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196"/>
    </row>
    <row r="1132" spans="2:96" ht="17.25" x14ac:dyDescent="0.3">
      <c r="K1132" s="165" t="s">
        <v>312</v>
      </c>
      <c r="V1132" s="57" t="s">
        <v>438</v>
      </c>
      <c r="W1132" s="57" t="s">
        <v>454</v>
      </c>
      <c r="AB1132" s="166" t="s">
        <v>378</v>
      </c>
      <c r="AC1132" s="197" t="s">
        <v>2162</v>
      </c>
      <c r="AD1132" s="168"/>
      <c r="AE1132" s="198">
        <v>866484.0199999999</v>
      </c>
      <c r="AF1132" s="198">
        <v>1087435.2499999998</v>
      </c>
      <c r="AG1132" s="198">
        <v>447310.81999999995</v>
      </c>
      <c r="AH1132" s="199">
        <v>1107553.8871388021</v>
      </c>
      <c r="AI1132" s="200">
        <v>108774.12999999999</v>
      </c>
      <c r="AJ1132" s="199">
        <v>326322.38999999996</v>
      </c>
      <c r="AK1132" s="200">
        <v>291671.41000000003</v>
      </c>
      <c r="AL1132" s="199">
        <v>350005.69200000004</v>
      </c>
      <c r="AM1132" s="200">
        <v>922961.57261566841</v>
      </c>
      <c r="AN1132" s="200">
        <v>476263.72452313371</v>
      </c>
      <c r="AO1132" s="199">
        <v>330288.10285714315</v>
      </c>
      <c r="AP1132" s="199">
        <v>555993.44999999995</v>
      </c>
      <c r="AQ1132" s="199">
        <v>555993.45000000042</v>
      </c>
      <c r="AR1132" s="199">
        <v>229671.06000000046</v>
      </c>
      <c r="AS1132" s="201">
        <v>0.70381643135183125</v>
      </c>
      <c r="AT1132" s="199">
        <v>-551560.43713880167</v>
      </c>
      <c r="AU1132" s="201">
        <v>-0.49799873716634646</v>
      </c>
      <c r="AV1132" s="199">
        <v>108682.63000000047</v>
      </c>
      <c r="AW1132" s="201">
        <v>0.24296892706507855</v>
      </c>
      <c r="AX1132" s="199">
        <v>229671.06</v>
      </c>
      <c r="AY1132" s="201">
        <v>0.70381643135182981</v>
      </c>
      <c r="AZ1132" s="199">
        <v>-551560.43713880214</v>
      </c>
      <c r="BA1132" s="201">
        <v>-0.49799873716634691</v>
      </c>
      <c r="BB1132" s="199">
        <v>4.6566128730773926E-10</v>
      </c>
      <c r="BC1132" s="201">
        <v>8.3753016750060505E-16</v>
      </c>
      <c r="BE1132" s="198">
        <v>46332.787500000042</v>
      </c>
      <c r="BF1132" s="198">
        <v>46332.787500000042</v>
      </c>
      <c r="BG1132" s="198">
        <v>46332.787500000042</v>
      </c>
      <c r="BH1132" s="198">
        <v>46332.787500000042</v>
      </c>
      <c r="BI1132" s="198">
        <v>46332.787500000042</v>
      </c>
      <c r="BJ1132" s="198">
        <v>46332.787500000042</v>
      </c>
      <c r="BK1132" s="198">
        <v>46332.787500000042</v>
      </c>
      <c r="BL1132" s="198">
        <v>46332.787500000042</v>
      </c>
      <c r="BM1132" s="198">
        <v>46332.787500000042</v>
      </c>
      <c r="BN1132" s="198">
        <v>46332.787500000042</v>
      </c>
      <c r="BO1132" s="198">
        <v>46332.787500000042</v>
      </c>
      <c r="BP1132" s="198">
        <v>46332.787500000042</v>
      </c>
      <c r="BQ1132" s="202">
        <v>555993.45000000042</v>
      </c>
    </row>
    <row r="1133" spans="2:96" ht="18.75" x14ac:dyDescent="0.3">
      <c r="K1133" s="165" t="s">
        <v>312</v>
      </c>
      <c r="AC1133" s="175"/>
      <c r="AD1133" s="203"/>
      <c r="AE1133" s="204"/>
      <c r="AI1133" s="205"/>
      <c r="AS1133" s="57"/>
      <c r="AU1133" s="57"/>
      <c r="AW1133" s="57"/>
      <c r="AY1133" s="57"/>
      <c r="BA1133" s="57"/>
      <c r="BB1133" s="57"/>
      <c r="BC1133" s="57"/>
      <c r="BE1133" s="204"/>
      <c r="BF1133" s="204"/>
      <c r="BG1133" s="204"/>
      <c r="BH1133" s="204"/>
      <c r="BI1133" s="204"/>
      <c r="BJ1133" s="204"/>
      <c r="BK1133" s="204"/>
      <c r="BL1133" s="204"/>
      <c r="BM1133" s="204"/>
      <c r="BN1133" s="204"/>
      <c r="BO1133" s="204"/>
      <c r="BP1133" s="204"/>
      <c r="BQ1133" s="206"/>
    </row>
    <row r="1134" spans="2:96" ht="18.75" x14ac:dyDescent="0.3">
      <c r="K1134" s="165" t="s">
        <v>312</v>
      </c>
      <c r="M1134" s="57" t="s">
        <v>456</v>
      </c>
      <c r="N1134" s="57" t="s">
        <v>2163</v>
      </c>
      <c r="V1134" s="57" t="s">
        <v>438</v>
      </c>
      <c r="W1134" s="57" t="s">
        <v>438</v>
      </c>
      <c r="X1134" s="57">
        <v>185</v>
      </c>
      <c r="AB1134" s="166" t="s">
        <v>378</v>
      </c>
      <c r="AC1134" s="192" t="s">
        <v>439</v>
      </c>
      <c r="AD1134" s="168"/>
      <c r="AE1134" s="63"/>
      <c r="AI1134" s="193"/>
      <c r="AS1134" s="57"/>
      <c r="AU1134" s="57"/>
      <c r="AW1134" s="57"/>
      <c r="AY1134" s="57"/>
      <c r="BA1134" s="57"/>
      <c r="BB1134" s="57"/>
      <c r="BC1134" s="57"/>
      <c r="BE1134" s="63"/>
      <c r="BF1134" s="63"/>
      <c r="BG1134" s="63"/>
      <c r="BH1134" s="63"/>
      <c r="BI1134" s="63"/>
      <c r="BJ1134" s="63"/>
      <c r="BK1134" s="63"/>
      <c r="BL1134" s="63"/>
      <c r="BM1134" s="63"/>
      <c r="BN1134" s="63"/>
      <c r="BO1134" s="63"/>
      <c r="BP1134" s="63"/>
      <c r="BQ1134" s="194"/>
      <c r="BS1134" s="57">
        <v>4003283.2399999998</v>
      </c>
      <c r="BT1134" s="57">
        <v>4363565.2699999996</v>
      </c>
      <c r="BU1134" s="57">
        <v>3822765.83</v>
      </c>
      <c r="BV1134" s="57">
        <v>2820067.0428916318</v>
      </c>
      <c r="BW1134" s="57">
        <v>2898979.56</v>
      </c>
      <c r="BX1134" s="57">
        <v>8696938.6799999997</v>
      </c>
      <c r="BY1134" s="57">
        <v>4844406.09</v>
      </c>
      <c r="BZ1134" s="57">
        <v>5813287.3080000002</v>
      </c>
      <c r="CA1134" s="57">
        <v>2350055.86907636</v>
      </c>
      <c r="CB1134" s="57">
        <v>5314417.2638152717</v>
      </c>
      <c r="CC1134" s="57">
        <v>3708549.9300242537</v>
      </c>
      <c r="CD1134" s="57">
        <v>3393936.9300242574</v>
      </c>
      <c r="CE1134" s="57">
        <v>3708549.9300242565</v>
      </c>
      <c r="CG1134" s="57">
        <v>309045.82750202133</v>
      </c>
      <c r="CH1134" s="57">
        <v>309045.82750202133</v>
      </c>
      <c r="CI1134" s="57">
        <v>309045.82750202133</v>
      </c>
      <c r="CJ1134" s="57">
        <v>309045.82750202133</v>
      </c>
      <c r="CK1134" s="57">
        <v>309045.82750202133</v>
      </c>
      <c r="CL1134" s="57">
        <v>309045.82750202133</v>
      </c>
      <c r="CM1134" s="57">
        <v>309045.82750202133</v>
      </c>
      <c r="CN1134" s="57">
        <v>309045.82750202133</v>
      </c>
      <c r="CO1134" s="57">
        <v>309045.82750202133</v>
      </c>
      <c r="CP1134" s="57">
        <v>309045.82750202133</v>
      </c>
      <c r="CQ1134" s="57">
        <v>309045.82750202133</v>
      </c>
      <c r="CR1134" s="57">
        <v>309045.82750202133</v>
      </c>
    </row>
    <row r="1135" spans="2:96" x14ac:dyDescent="0.25">
      <c r="K1135" s="165" t="s">
        <v>315</v>
      </c>
      <c r="N1135" s="57" t="s">
        <v>2164</v>
      </c>
      <c r="V1135" s="57" t="s">
        <v>438</v>
      </c>
      <c r="W1135" s="57" t="s">
        <v>438</v>
      </c>
      <c r="X1135" s="57">
        <v>185</v>
      </c>
      <c r="AB1135" s="166" t="s">
        <v>378</v>
      </c>
      <c r="AC1135" s="209">
        <v>3400010</v>
      </c>
      <c r="AD1135" s="210" t="s">
        <v>2165</v>
      </c>
      <c r="AE1135" s="169">
        <v>-3962.5099999999993</v>
      </c>
      <c r="AF1135" s="38">
        <v>-2797.8399999999997</v>
      </c>
      <c r="AG1135" s="38">
        <v>0</v>
      </c>
      <c r="AH1135" s="170">
        <v>-10951.682469135834</v>
      </c>
      <c r="AI1135" s="171">
        <v>0</v>
      </c>
      <c r="AJ1135" s="172">
        <v>0</v>
      </c>
      <c r="AK1135" s="151">
        <v>0</v>
      </c>
      <c r="AL1135" s="172">
        <v>0</v>
      </c>
      <c r="AM1135" s="211">
        <v>-9126.402057613197</v>
      </c>
      <c r="AN1135" s="171">
        <v>-1825.2804115226372</v>
      </c>
      <c r="AO1135" s="170">
        <v>0</v>
      </c>
      <c r="AP1135" s="170">
        <v>0</v>
      </c>
      <c r="AQ1135" s="170">
        <v>0</v>
      </c>
      <c r="AR1135" s="172">
        <v>0</v>
      </c>
      <c r="AS1135" s="173">
        <v>0</v>
      </c>
      <c r="AT1135" s="172">
        <v>10951.682469135834</v>
      </c>
      <c r="AU1135" s="173">
        <v>1</v>
      </c>
      <c r="AV1135" s="172">
        <v>0</v>
      </c>
      <c r="AW1135" s="173">
        <v>0</v>
      </c>
      <c r="AX1135" s="172">
        <v>0</v>
      </c>
      <c r="AY1135" s="173">
        <v>0</v>
      </c>
      <c r="AZ1135" s="172">
        <v>10951.682469135834</v>
      </c>
      <c r="BA1135" s="173">
        <v>1</v>
      </c>
      <c r="BB1135" s="172">
        <v>0</v>
      </c>
      <c r="BC1135" s="173">
        <v>0</v>
      </c>
      <c r="BE1135" s="169">
        <v>0</v>
      </c>
      <c r="BF1135" s="169">
        <v>0</v>
      </c>
      <c r="BG1135" s="169">
        <v>0</v>
      </c>
      <c r="BH1135" s="169">
        <v>0</v>
      </c>
      <c r="BI1135" s="169">
        <v>0</v>
      </c>
      <c r="BJ1135" s="169">
        <v>0</v>
      </c>
      <c r="BK1135" s="169">
        <v>0</v>
      </c>
      <c r="BL1135" s="169">
        <v>0</v>
      </c>
      <c r="BM1135" s="169">
        <v>0</v>
      </c>
      <c r="BN1135" s="169">
        <v>0</v>
      </c>
      <c r="BO1135" s="169">
        <v>0</v>
      </c>
      <c r="BP1135" s="169">
        <v>0</v>
      </c>
      <c r="BQ1135" s="174">
        <v>0</v>
      </c>
    </row>
    <row r="1136" spans="2:96" x14ac:dyDescent="0.25">
      <c r="K1136" s="165" t="s">
        <v>315</v>
      </c>
      <c r="N1136" s="57" t="s">
        <v>2166</v>
      </c>
      <c r="V1136" s="57" t="s">
        <v>438</v>
      </c>
      <c r="W1136" s="57" t="s">
        <v>438</v>
      </c>
      <c r="X1136" s="57">
        <v>185</v>
      </c>
      <c r="AB1136" s="166" t="s">
        <v>378</v>
      </c>
      <c r="AC1136" s="209">
        <v>5000105</v>
      </c>
      <c r="AD1136" s="210" t="s">
        <v>2167</v>
      </c>
      <c r="AE1136" s="169">
        <v>316795.80000000005</v>
      </c>
      <c r="AF1136" s="38">
        <v>433125.31000000006</v>
      </c>
      <c r="AG1136" s="38">
        <v>316768.26000000007</v>
      </c>
      <c r="AH1136" s="170">
        <v>310717.12587555486</v>
      </c>
      <c r="AI1136" s="171">
        <v>107655.23</v>
      </c>
      <c r="AJ1136" s="172">
        <v>322965.69</v>
      </c>
      <c r="AK1136" s="151">
        <v>279076.26</v>
      </c>
      <c r="AL1136" s="172">
        <v>334891.51199999999</v>
      </c>
      <c r="AM1136" s="211">
        <v>258930.93822962907</v>
      </c>
      <c r="AN1136" s="171">
        <v>330862.4476459258</v>
      </c>
      <c r="AO1136" s="170">
        <v>327476.69142857101</v>
      </c>
      <c r="AP1136" s="170">
        <v>372748.81</v>
      </c>
      <c r="AQ1136" s="170">
        <v>372748.80999999965</v>
      </c>
      <c r="AR1136" s="172">
        <v>49783.119999999646</v>
      </c>
      <c r="AS1136" s="173">
        <v>0.15414368009183776</v>
      </c>
      <c r="AT1136" s="172">
        <v>62031.684124444786</v>
      </c>
      <c r="AU1136" s="173">
        <v>0.19964037691726416</v>
      </c>
      <c r="AV1136" s="172">
        <v>55980.549999999581</v>
      </c>
      <c r="AW1136" s="173">
        <v>0.17672398743485085</v>
      </c>
      <c r="AX1136" s="172">
        <v>49783.119999999995</v>
      </c>
      <c r="AY1136" s="173">
        <v>0.15414368009183885</v>
      </c>
      <c r="AZ1136" s="172">
        <v>62031.684124445135</v>
      </c>
      <c r="BA1136" s="173">
        <v>0.19964037691726527</v>
      </c>
      <c r="BB1136" s="172">
        <v>-3.4924596548080444E-10</v>
      </c>
      <c r="BC1136" s="173">
        <v>-9.3694723124885208E-16</v>
      </c>
      <c r="BE1136" s="169">
        <v>31062.4008333333</v>
      </c>
      <c r="BF1136" s="169">
        <v>31062.4008333333</v>
      </c>
      <c r="BG1136" s="169">
        <v>31062.4008333333</v>
      </c>
      <c r="BH1136" s="169">
        <v>31062.4008333333</v>
      </c>
      <c r="BI1136" s="169">
        <v>31062.4008333333</v>
      </c>
      <c r="BJ1136" s="169">
        <v>31062.4008333333</v>
      </c>
      <c r="BK1136" s="169">
        <v>31062.4008333333</v>
      </c>
      <c r="BL1136" s="169">
        <v>31062.4008333333</v>
      </c>
      <c r="BM1136" s="169">
        <v>31062.4008333333</v>
      </c>
      <c r="BN1136" s="169">
        <v>31062.4008333333</v>
      </c>
      <c r="BO1136" s="169">
        <v>31062.4008333333</v>
      </c>
      <c r="BP1136" s="169">
        <v>31062.4008333333</v>
      </c>
      <c r="BQ1136" s="174">
        <v>372748.80999999965</v>
      </c>
    </row>
    <row r="1137" spans="11:69" x14ac:dyDescent="0.25">
      <c r="K1137" s="165" t="s">
        <v>315</v>
      </c>
      <c r="N1137" s="57" t="s">
        <v>2168</v>
      </c>
      <c r="V1137" s="57" t="s">
        <v>438</v>
      </c>
      <c r="W1137" s="57" t="s">
        <v>438</v>
      </c>
      <c r="X1137" s="57">
        <v>185</v>
      </c>
      <c r="AB1137" s="166" t="s">
        <v>378</v>
      </c>
      <c r="AC1137" s="209">
        <v>5000113</v>
      </c>
      <c r="AD1137" s="210" t="s">
        <v>2169</v>
      </c>
      <c r="AE1137" s="169">
        <v>3301.97</v>
      </c>
      <c r="AF1137" s="38">
        <v>3700.88</v>
      </c>
      <c r="AG1137" s="38">
        <v>6594.59</v>
      </c>
      <c r="AH1137" s="170">
        <v>5415</v>
      </c>
      <c r="AI1137" s="171">
        <v>0</v>
      </c>
      <c r="AJ1137" s="172">
        <v>0</v>
      </c>
      <c r="AK1137" s="151">
        <v>0</v>
      </c>
      <c r="AL1137" s="172">
        <v>0</v>
      </c>
      <c r="AM1137" s="211">
        <v>4512.4999999999991</v>
      </c>
      <c r="AN1137" s="171">
        <v>902.50000000000091</v>
      </c>
      <c r="AO1137" s="170">
        <v>0</v>
      </c>
      <c r="AP1137" s="170">
        <v>6594.59</v>
      </c>
      <c r="AQ1137" s="170">
        <v>6594.5900000000029</v>
      </c>
      <c r="AR1137" s="172">
        <v>6594.5900000000029</v>
      </c>
      <c r="AS1137" s="173">
        <v>0</v>
      </c>
      <c r="AT1137" s="172">
        <v>1179.5900000000029</v>
      </c>
      <c r="AU1137" s="173">
        <v>0.21783748845798762</v>
      </c>
      <c r="AV1137" s="172">
        <v>2.7284841053187847E-12</v>
      </c>
      <c r="AW1137" s="173">
        <v>4.1374582882617185E-16</v>
      </c>
      <c r="AX1137" s="172">
        <v>6594.59</v>
      </c>
      <c r="AY1137" s="173">
        <v>0</v>
      </c>
      <c r="AZ1137" s="172">
        <v>1179.5900000000001</v>
      </c>
      <c r="BA1137" s="173">
        <v>0.21783748845798709</v>
      </c>
      <c r="BB1137" s="172">
        <v>2.7284841053187847E-12</v>
      </c>
      <c r="BC1137" s="173">
        <v>4.1374582882617185E-16</v>
      </c>
      <c r="BE1137" s="169">
        <v>549.54916666666702</v>
      </c>
      <c r="BF1137" s="169">
        <v>549.54916666666702</v>
      </c>
      <c r="BG1137" s="169">
        <v>549.54916666666702</v>
      </c>
      <c r="BH1137" s="169">
        <v>549.54916666666702</v>
      </c>
      <c r="BI1137" s="169">
        <v>549.54916666666702</v>
      </c>
      <c r="BJ1137" s="169">
        <v>549.54916666666702</v>
      </c>
      <c r="BK1137" s="169">
        <v>549.54916666666702</v>
      </c>
      <c r="BL1137" s="169">
        <v>549.54916666666702</v>
      </c>
      <c r="BM1137" s="169">
        <v>549.54916666666702</v>
      </c>
      <c r="BN1137" s="169">
        <v>549.54916666666702</v>
      </c>
      <c r="BO1137" s="169">
        <v>549.54916666666702</v>
      </c>
      <c r="BP1137" s="169">
        <v>549.54916666666702</v>
      </c>
      <c r="BQ1137" s="174">
        <v>6594.5900000000029</v>
      </c>
    </row>
    <row r="1138" spans="11:69" x14ac:dyDescent="0.25">
      <c r="K1138" s="165" t="s">
        <v>315</v>
      </c>
      <c r="N1138" s="57" t="s">
        <v>2170</v>
      </c>
      <c r="V1138" s="57" t="s">
        <v>438</v>
      </c>
      <c r="W1138" s="57" t="s">
        <v>438</v>
      </c>
      <c r="X1138" s="57">
        <v>185</v>
      </c>
      <c r="AB1138" s="166" t="s">
        <v>378</v>
      </c>
      <c r="AC1138" s="209">
        <v>5000114</v>
      </c>
      <c r="AD1138" s="210" t="s">
        <v>2171</v>
      </c>
      <c r="AE1138" s="169">
        <v>70349.97</v>
      </c>
      <c r="AF1138" s="38">
        <v>76208.97</v>
      </c>
      <c r="AG1138" s="38">
        <v>99201.840000000011</v>
      </c>
      <c r="AH1138" s="170">
        <v>49833.48</v>
      </c>
      <c r="AI1138" s="171">
        <v>35440.699999999997</v>
      </c>
      <c r="AJ1138" s="172">
        <v>106322.09999999999</v>
      </c>
      <c r="AK1138" s="151">
        <v>67858.23</v>
      </c>
      <c r="AL1138" s="172">
        <v>81429.875999999989</v>
      </c>
      <c r="AM1138" s="211">
        <v>41527.9</v>
      </c>
      <c r="AN1138" s="171">
        <v>76163.81</v>
      </c>
      <c r="AO1138" s="170">
        <v>79264.937142857103</v>
      </c>
      <c r="AP1138" s="170">
        <v>107505.24999999999</v>
      </c>
      <c r="AQ1138" s="170">
        <v>107505.24999999996</v>
      </c>
      <c r="AR1138" s="172">
        <v>1183.1499999999651</v>
      </c>
      <c r="AS1138" s="173">
        <v>1.1127978096745317E-2</v>
      </c>
      <c r="AT1138" s="172">
        <v>57671.769999999953</v>
      </c>
      <c r="AU1138" s="173">
        <v>1.1572896374084241</v>
      </c>
      <c r="AV1138" s="172">
        <v>8303.4099999999453</v>
      </c>
      <c r="AW1138" s="173">
        <v>8.3702177298323743E-2</v>
      </c>
      <c r="AX1138" s="172">
        <v>1183.1499999999942</v>
      </c>
      <c r="AY1138" s="173">
        <v>1.1127978096745589E-2</v>
      </c>
      <c r="AZ1138" s="172">
        <v>57671.769999999982</v>
      </c>
      <c r="BA1138" s="173">
        <v>1.1572896374084245</v>
      </c>
      <c r="BB1138" s="172">
        <v>-2.9103830456733704E-11</v>
      </c>
      <c r="BC1138" s="173">
        <v>-2.7072008536079596E-16</v>
      </c>
      <c r="BE1138" s="169">
        <v>8958.7708333333303</v>
      </c>
      <c r="BF1138" s="169">
        <v>8958.7708333333303</v>
      </c>
      <c r="BG1138" s="169">
        <v>8958.7708333333303</v>
      </c>
      <c r="BH1138" s="169">
        <v>8958.7708333333303</v>
      </c>
      <c r="BI1138" s="169">
        <v>8958.7708333333303</v>
      </c>
      <c r="BJ1138" s="169">
        <v>8958.7708333333303</v>
      </c>
      <c r="BK1138" s="169">
        <v>8958.7708333333303</v>
      </c>
      <c r="BL1138" s="169">
        <v>8958.7708333333303</v>
      </c>
      <c r="BM1138" s="169">
        <v>8958.7708333333303</v>
      </c>
      <c r="BN1138" s="169">
        <v>8958.7708333333303</v>
      </c>
      <c r="BO1138" s="169">
        <v>8958.7708333333303</v>
      </c>
      <c r="BP1138" s="169">
        <v>8958.7708333333303</v>
      </c>
      <c r="BQ1138" s="174">
        <v>107505.24999999996</v>
      </c>
    </row>
    <row r="1139" spans="11:69" x14ac:dyDescent="0.25">
      <c r="K1139" s="165" t="s">
        <v>315</v>
      </c>
      <c r="N1139" s="57" t="s">
        <v>2172</v>
      </c>
      <c r="V1139" s="57" t="s">
        <v>438</v>
      </c>
      <c r="W1139" s="57" t="s">
        <v>438</v>
      </c>
      <c r="X1139" s="57">
        <v>185</v>
      </c>
      <c r="AB1139" s="166" t="s">
        <v>378</v>
      </c>
      <c r="AC1139" s="209">
        <v>5000120</v>
      </c>
      <c r="AD1139" s="210" t="s">
        <v>2173</v>
      </c>
      <c r="AE1139" s="169">
        <v>358581.57000000007</v>
      </c>
      <c r="AF1139" s="38">
        <v>379138.17</v>
      </c>
      <c r="AG1139" s="38">
        <v>391477.17000000004</v>
      </c>
      <c r="AH1139" s="170">
        <v>358857.96677695442</v>
      </c>
      <c r="AI1139" s="171">
        <v>127587.45000000001</v>
      </c>
      <c r="AJ1139" s="172">
        <v>382762.35000000003</v>
      </c>
      <c r="AK1139" s="151">
        <v>317708.74</v>
      </c>
      <c r="AL1139" s="172">
        <v>381250.48800000001</v>
      </c>
      <c r="AM1139" s="211">
        <v>299048.30564746197</v>
      </c>
      <c r="AN1139" s="171">
        <v>377518.40112949244</v>
      </c>
      <c r="AO1139" s="170">
        <v>381228.77142857102</v>
      </c>
      <c r="AP1139" s="170">
        <v>454838.2</v>
      </c>
      <c r="AQ1139" s="170">
        <v>454838.19999999955</v>
      </c>
      <c r="AR1139" s="172">
        <v>72075.849999999511</v>
      </c>
      <c r="AS1139" s="173">
        <v>0.18830444007881</v>
      </c>
      <c r="AT1139" s="172">
        <v>95980.233223045128</v>
      </c>
      <c r="AU1139" s="173">
        <v>0.26746022691116944</v>
      </c>
      <c r="AV1139" s="172">
        <v>63361.029999999504</v>
      </c>
      <c r="AW1139" s="173">
        <v>0.16185114958299995</v>
      </c>
      <c r="AX1139" s="172">
        <v>72075.849999999977</v>
      </c>
      <c r="AY1139" s="173">
        <v>0.18830444007881122</v>
      </c>
      <c r="AZ1139" s="172">
        <v>95980.233223045594</v>
      </c>
      <c r="BA1139" s="173">
        <v>0.26746022691117072</v>
      </c>
      <c r="BB1139" s="172">
        <v>-4.6566128730773926E-10</v>
      </c>
      <c r="BC1139" s="173">
        <v>-1.0237954668445597E-15</v>
      </c>
      <c r="BE1139" s="169">
        <v>37903.183333333298</v>
      </c>
      <c r="BF1139" s="169">
        <v>37903.183333333298</v>
      </c>
      <c r="BG1139" s="169">
        <v>37903.183333333298</v>
      </c>
      <c r="BH1139" s="169">
        <v>37903.183333333298</v>
      </c>
      <c r="BI1139" s="169">
        <v>37903.183333333298</v>
      </c>
      <c r="BJ1139" s="169">
        <v>37903.183333333298</v>
      </c>
      <c r="BK1139" s="169">
        <v>37903.183333333298</v>
      </c>
      <c r="BL1139" s="169">
        <v>37903.183333333298</v>
      </c>
      <c r="BM1139" s="169">
        <v>37903.183333333298</v>
      </c>
      <c r="BN1139" s="169">
        <v>37903.183333333298</v>
      </c>
      <c r="BO1139" s="169">
        <v>37903.183333333298</v>
      </c>
      <c r="BP1139" s="169">
        <v>37903.183333333298</v>
      </c>
      <c r="BQ1139" s="174">
        <v>454838.19999999955</v>
      </c>
    </row>
    <row r="1140" spans="11:69" x14ac:dyDescent="0.25">
      <c r="K1140" s="165" t="s">
        <v>315</v>
      </c>
      <c r="N1140" s="57" t="s">
        <v>2174</v>
      </c>
      <c r="V1140" s="57" t="s">
        <v>438</v>
      </c>
      <c r="W1140" s="57" t="s">
        <v>438</v>
      </c>
      <c r="X1140" s="57">
        <v>185</v>
      </c>
      <c r="AB1140" s="166" t="s">
        <v>378</v>
      </c>
      <c r="AC1140" s="209">
        <v>5000125</v>
      </c>
      <c r="AD1140" s="210" t="s">
        <v>2175</v>
      </c>
      <c r="AE1140" s="169">
        <v>0</v>
      </c>
      <c r="AF1140" s="38">
        <v>0</v>
      </c>
      <c r="AG1140" s="38">
        <v>0</v>
      </c>
      <c r="AH1140" s="170">
        <v>0</v>
      </c>
      <c r="AI1140" s="171">
        <v>0</v>
      </c>
      <c r="AJ1140" s="172">
        <v>0</v>
      </c>
      <c r="AK1140" s="151">
        <v>0</v>
      </c>
      <c r="AL1140" s="172">
        <v>0</v>
      </c>
      <c r="AM1140" s="211">
        <v>0</v>
      </c>
      <c r="AN1140" s="171">
        <v>0</v>
      </c>
      <c r="AO1140" s="170">
        <v>0</v>
      </c>
      <c r="AP1140" s="170">
        <v>409858</v>
      </c>
      <c r="AQ1140" s="170">
        <v>577671.99999999965</v>
      </c>
      <c r="AR1140" s="172">
        <v>577671.99999999965</v>
      </c>
      <c r="AS1140" s="173">
        <v>0</v>
      </c>
      <c r="AT1140" s="172">
        <v>577671.99999999965</v>
      </c>
      <c r="AU1140" s="173">
        <v>0</v>
      </c>
      <c r="AV1140" s="172">
        <v>577671.99999999965</v>
      </c>
      <c r="AW1140" s="173">
        <v>0</v>
      </c>
      <c r="AX1140" s="172">
        <v>409858</v>
      </c>
      <c r="AY1140" s="173">
        <v>0</v>
      </c>
      <c r="AZ1140" s="172">
        <v>409858</v>
      </c>
      <c r="BA1140" s="173">
        <v>0</v>
      </c>
      <c r="BB1140" s="172">
        <v>167813.99999999965</v>
      </c>
      <c r="BC1140" s="173">
        <v>0.40944424654392414</v>
      </c>
      <c r="BE1140" s="169">
        <v>48139.333333333292</v>
      </c>
      <c r="BF1140" s="169">
        <v>48139.333333333292</v>
      </c>
      <c r="BG1140" s="169">
        <v>48139.333333333292</v>
      </c>
      <c r="BH1140" s="169">
        <v>48139.333333333292</v>
      </c>
      <c r="BI1140" s="169">
        <v>48139.333333333292</v>
      </c>
      <c r="BJ1140" s="169">
        <v>48139.333333333292</v>
      </c>
      <c r="BK1140" s="169">
        <v>48139.333333333292</v>
      </c>
      <c r="BL1140" s="169">
        <v>48139.333333333292</v>
      </c>
      <c r="BM1140" s="169">
        <v>48139.333333333292</v>
      </c>
      <c r="BN1140" s="169">
        <v>48139.333333333292</v>
      </c>
      <c r="BO1140" s="169">
        <v>48139.333333333292</v>
      </c>
      <c r="BP1140" s="169">
        <v>48139.333333333292</v>
      </c>
      <c r="BQ1140" s="174">
        <v>577671.99999999953</v>
      </c>
    </row>
    <row r="1141" spans="11:69" x14ac:dyDescent="0.25">
      <c r="K1141" s="165" t="s">
        <v>315</v>
      </c>
      <c r="N1141" s="57" t="s">
        <v>2176</v>
      </c>
      <c r="V1141" s="57" t="s">
        <v>438</v>
      </c>
      <c r="W1141" s="57" t="s">
        <v>438</v>
      </c>
      <c r="X1141" s="57">
        <v>185</v>
      </c>
      <c r="AB1141" s="166" t="s">
        <v>378</v>
      </c>
      <c r="AC1141" s="209">
        <v>5000126</v>
      </c>
      <c r="AD1141" s="210" t="s">
        <v>2177</v>
      </c>
      <c r="AE1141" s="169">
        <v>0</v>
      </c>
      <c r="AF1141" s="38">
        <v>0</v>
      </c>
      <c r="AG1141" s="38">
        <v>0</v>
      </c>
      <c r="AH1141" s="170">
        <v>0</v>
      </c>
      <c r="AI1141" s="171">
        <v>0</v>
      </c>
      <c r="AJ1141" s="172">
        <v>0</v>
      </c>
      <c r="AK1141" s="151">
        <v>0</v>
      </c>
      <c r="AL1141" s="172">
        <v>0</v>
      </c>
      <c r="AM1141" s="211">
        <v>0</v>
      </c>
      <c r="AN1141" s="171">
        <v>0</v>
      </c>
      <c r="AO1141" s="170">
        <v>0</v>
      </c>
      <c r="AP1141" s="170">
        <v>116254</v>
      </c>
      <c r="AQ1141" s="170">
        <v>163854</v>
      </c>
      <c r="AR1141" s="172">
        <v>163854</v>
      </c>
      <c r="AS1141" s="173">
        <v>0</v>
      </c>
      <c r="AT1141" s="172">
        <v>163854</v>
      </c>
      <c r="AU1141" s="173">
        <v>0</v>
      </c>
      <c r="AV1141" s="172">
        <v>163854</v>
      </c>
      <c r="AW1141" s="173">
        <v>0</v>
      </c>
      <c r="AX1141" s="172">
        <v>116254</v>
      </c>
      <c r="AY1141" s="173">
        <v>0</v>
      </c>
      <c r="AZ1141" s="172">
        <v>116254</v>
      </c>
      <c r="BA1141" s="173">
        <v>0</v>
      </c>
      <c r="BB1141" s="172">
        <v>47600</v>
      </c>
      <c r="BC1141" s="173">
        <v>0.40944827704853165</v>
      </c>
      <c r="BE1141" s="169">
        <v>13654.5</v>
      </c>
      <c r="BF1141" s="169">
        <v>13654.5</v>
      </c>
      <c r="BG1141" s="169">
        <v>13654.5</v>
      </c>
      <c r="BH1141" s="169">
        <v>13654.5</v>
      </c>
      <c r="BI1141" s="169">
        <v>13654.5</v>
      </c>
      <c r="BJ1141" s="169">
        <v>13654.5</v>
      </c>
      <c r="BK1141" s="169">
        <v>13654.5</v>
      </c>
      <c r="BL1141" s="169">
        <v>13654.5</v>
      </c>
      <c r="BM1141" s="169">
        <v>13654.5</v>
      </c>
      <c r="BN1141" s="169">
        <v>13654.5</v>
      </c>
      <c r="BO1141" s="169">
        <v>13654.5</v>
      </c>
      <c r="BP1141" s="169">
        <v>13654.5</v>
      </c>
      <c r="BQ1141" s="174">
        <v>163854</v>
      </c>
    </row>
    <row r="1142" spans="11:69" x14ac:dyDescent="0.25">
      <c r="K1142" s="165" t="s">
        <v>315</v>
      </c>
      <c r="N1142" s="57" t="s">
        <v>2178</v>
      </c>
      <c r="V1142" s="57" t="s">
        <v>438</v>
      </c>
      <c r="W1142" s="57" t="s">
        <v>438</v>
      </c>
      <c r="X1142" s="57">
        <v>185</v>
      </c>
      <c r="AB1142" s="166" t="s">
        <v>378</v>
      </c>
      <c r="AC1142" s="209">
        <v>5000127</v>
      </c>
      <c r="AD1142" s="210" t="s">
        <v>2179</v>
      </c>
      <c r="AE1142" s="169">
        <v>0</v>
      </c>
      <c r="AF1142" s="38">
        <v>0</v>
      </c>
      <c r="AG1142" s="38">
        <v>0</v>
      </c>
      <c r="AH1142" s="170">
        <v>0</v>
      </c>
      <c r="AI1142" s="171">
        <v>0</v>
      </c>
      <c r="AJ1142" s="172">
        <v>0</v>
      </c>
      <c r="AK1142" s="151">
        <v>0</v>
      </c>
      <c r="AL1142" s="172">
        <v>0</v>
      </c>
      <c r="AM1142" s="211">
        <v>0</v>
      </c>
      <c r="AN1142" s="171">
        <v>0</v>
      </c>
      <c r="AO1142" s="170">
        <v>0</v>
      </c>
      <c r="AP1142" s="170">
        <v>327096</v>
      </c>
      <c r="AQ1142" s="170">
        <v>399162.99999999971</v>
      </c>
      <c r="AR1142" s="172">
        <v>399162.99999999971</v>
      </c>
      <c r="AS1142" s="173">
        <v>0</v>
      </c>
      <c r="AT1142" s="172">
        <v>399162.99999999971</v>
      </c>
      <c r="AU1142" s="173">
        <v>0</v>
      </c>
      <c r="AV1142" s="172">
        <v>399162.99999999971</v>
      </c>
      <c r="AW1142" s="173">
        <v>0</v>
      </c>
      <c r="AX1142" s="172">
        <v>327096</v>
      </c>
      <c r="AY1142" s="173">
        <v>0</v>
      </c>
      <c r="AZ1142" s="172">
        <v>327096</v>
      </c>
      <c r="BA1142" s="173">
        <v>0</v>
      </c>
      <c r="BB1142" s="172">
        <v>72066.999999999709</v>
      </c>
      <c r="BC1142" s="173">
        <v>0.22032369701861138</v>
      </c>
      <c r="BE1142" s="169">
        <v>33263.583333333299</v>
      </c>
      <c r="BF1142" s="169">
        <v>33263.583333333299</v>
      </c>
      <c r="BG1142" s="169">
        <v>33263.583333333299</v>
      </c>
      <c r="BH1142" s="169">
        <v>33263.583333333299</v>
      </c>
      <c r="BI1142" s="169">
        <v>33263.583333333299</v>
      </c>
      <c r="BJ1142" s="169">
        <v>33263.583333333299</v>
      </c>
      <c r="BK1142" s="169">
        <v>33263.583333333299</v>
      </c>
      <c r="BL1142" s="169">
        <v>33263.583333333299</v>
      </c>
      <c r="BM1142" s="169">
        <v>33263.583333333299</v>
      </c>
      <c r="BN1142" s="169">
        <v>33263.583333333299</v>
      </c>
      <c r="BO1142" s="169">
        <v>33263.583333333299</v>
      </c>
      <c r="BP1142" s="169">
        <v>33263.583333333299</v>
      </c>
      <c r="BQ1142" s="174">
        <v>399162.99999999971</v>
      </c>
    </row>
    <row r="1143" spans="11:69" x14ac:dyDescent="0.25">
      <c r="K1143" s="165" t="s">
        <v>315</v>
      </c>
      <c r="N1143" s="57" t="s">
        <v>2180</v>
      </c>
      <c r="V1143" s="57" t="s">
        <v>438</v>
      </c>
      <c r="W1143" s="57" t="s">
        <v>438</v>
      </c>
      <c r="X1143" s="57">
        <v>185</v>
      </c>
      <c r="AB1143" s="166" t="s">
        <v>378</v>
      </c>
      <c r="AC1143" s="209">
        <v>5000128</v>
      </c>
      <c r="AD1143" s="210" t="s">
        <v>2181</v>
      </c>
      <c r="AE1143" s="169">
        <v>0</v>
      </c>
      <c r="AF1143" s="38">
        <v>0</v>
      </c>
      <c r="AG1143" s="38">
        <v>0</v>
      </c>
      <c r="AH1143" s="170">
        <v>0</v>
      </c>
      <c r="AI1143" s="171">
        <v>0</v>
      </c>
      <c r="AJ1143" s="172">
        <v>0</v>
      </c>
      <c r="AK1143" s="151">
        <v>0</v>
      </c>
      <c r="AL1143" s="172">
        <v>0</v>
      </c>
      <c r="AM1143" s="211">
        <v>0</v>
      </c>
      <c r="AN1143" s="171">
        <v>0</v>
      </c>
      <c r="AO1143" s="170">
        <v>0</v>
      </c>
      <c r="AP1143" s="170">
        <v>66426</v>
      </c>
      <c r="AQ1143" s="170">
        <v>93558</v>
      </c>
      <c r="AR1143" s="172">
        <v>93558</v>
      </c>
      <c r="AS1143" s="173">
        <v>0</v>
      </c>
      <c r="AT1143" s="172">
        <v>93558</v>
      </c>
      <c r="AU1143" s="173">
        <v>0</v>
      </c>
      <c r="AV1143" s="172">
        <v>93558</v>
      </c>
      <c r="AW1143" s="173">
        <v>0</v>
      </c>
      <c r="AX1143" s="172">
        <v>66426</v>
      </c>
      <c r="AY1143" s="173">
        <v>0</v>
      </c>
      <c r="AZ1143" s="172">
        <v>66426</v>
      </c>
      <c r="BA1143" s="173">
        <v>0</v>
      </c>
      <c r="BB1143" s="172">
        <v>27132</v>
      </c>
      <c r="BC1143" s="173">
        <v>0.40845452082016076</v>
      </c>
      <c r="BE1143" s="169">
        <v>7796.5</v>
      </c>
      <c r="BF1143" s="169">
        <v>7796.5</v>
      </c>
      <c r="BG1143" s="169">
        <v>7796.5</v>
      </c>
      <c r="BH1143" s="169">
        <v>7796.5</v>
      </c>
      <c r="BI1143" s="169">
        <v>7796.5</v>
      </c>
      <c r="BJ1143" s="169">
        <v>7796.5</v>
      </c>
      <c r="BK1143" s="169">
        <v>7796.5</v>
      </c>
      <c r="BL1143" s="169">
        <v>7796.5</v>
      </c>
      <c r="BM1143" s="169">
        <v>7796.5</v>
      </c>
      <c r="BN1143" s="169">
        <v>7796.5</v>
      </c>
      <c r="BO1143" s="169">
        <v>7796.5</v>
      </c>
      <c r="BP1143" s="169">
        <v>7796.5</v>
      </c>
      <c r="BQ1143" s="174">
        <v>93558</v>
      </c>
    </row>
    <row r="1144" spans="11:69" x14ac:dyDescent="0.25">
      <c r="K1144" s="165" t="s">
        <v>315</v>
      </c>
      <c r="N1144" s="57" t="s">
        <v>2182</v>
      </c>
      <c r="V1144" s="57" t="s">
        <v>438</v>
      </c>
      <c r="W1144" s="57" t="s">
        <v>438</v>
      </c>
      <c r="X1144" s="57">
        <v>185</v>
      </c>
      <c r="AB1144" s="166" t="s">
        <v>378</v>
      </c>
      <c r="AC1144" s="209">
        <v>5000129</v>
      </c>
      <c r="AD1144" s="210" t="s">
        <v>2183</v>
      </c>
      <c r="AE1144" s="169">
        <v>0</v>
      </c>
      <c r="AF1144" s="38">
        <v>0</v>
      </c>
      <c r="AG1144" s="38">
        <v>0</v>
      </c>
      <c r="AH1144" s="170">
        <v>0</v>
      </c>
      <c r="AI1144" s="171">
        <v>0</v>
      </c>
      <c r="AJ1144" s="172">
        <v>0</v>
      </c>
      <c r="AK1144" s="151">
        <v>0</v>
      </c>
      <c r="AL1144" s="172">
        <v>0</v>
      </c>
      <c r="AM1144" s="211">
        <v>0</v>
      </c>
      <c r="AN1144" s="171">
        <v>0</v>
      </c>
      <c r="AO1144" s="170">
        <v>0</v>
      </c>
      <c r="AP1144" s="170">
        <v>83616</v>
      </c>
      <c r="AQ1144" s="170">
        <v>83616</v>
      </c>
      <c r="AR1144" s="172">
        <v>83616</v>
      </c>
      <c r="AS1144" s="173">
        <v>0</v>
      </c>
      <c r="AT1144" s="172">
        <v>83616</v>
      </c>
      <c r="AU1144" s="173">
        <v>0</v>
      </c>
      <c r="AV1144" s="172">
        <v>83616</v>
      </c>
      <c r="AW1144" s="173">
        <v>0</v>
      </c>
      <c r="AX1144" s="172">
        <v>83616</v>
      </c>
      <c r="AY1144" s="173">
        <v>0</v>
      </c>
      <c r="AZ1144" s="172">
        <v>83616</v>
      </c>
      <c r="BA1144" s="173">
        <v>0</v>
      </c>
      <c r="BB1144" s="172">
        <v>0</v>
      </c>
      <c r="BC1144" s="173">
        <v>0</v>
      </c>
      <c r="BE1144" s="169">
        <v>6968</v>
      </c>
      <c r="BF1144" s="169">
        <v>6968</v>
      </c>
      <c r="BG1144" s="169">
        <v>6968</v>
      </c>
      <c r="BH1144" s="169">
        <v>6968</v>
      </c>
      <c r="BI1144" s="169">
        <v>6968</v>
      </c>
      <c r="BJ1144" s="169">
        <v>6968</v>
      </c>
      <c r="BK1144" s="169">
        <v>6968</v>
      </c>
      <c r="BL1144" s="169">
        <v>6968</v>
      </c>
      <c r="BM1144" s="169">
        <v>6968</v>
      </c>
      <c r="BN1144" s="169">
        <v>6968</v>
      </c>
      <c r="BO1144" s="169">
        <v>6968</v>
      </c>
      <c r="BP1144" s="169">
        <v>6968</v>
      </c>
      <c r="BQ1144" s="174">
        <v>83616</v>
      </c>
    </row>
    <row r="1145" spans="11:69" x14ac:dyDescent="0.25">
      <c r="K1145" s="165" t="s">
        <v>315</v>
      </c>
      <c r="N1145" s="57" t="s">
        <v>2184</v>
      </c>
      <c r="V1145" s="57" t="s">
        <v>438</v>
      </c>
      <c r="W1145" s="57" t="s">
        <v>438</v>
      </c>
      <c r="X1145" s="57">
        <v>185</v>
      </c>
      <c r="AB1145" s="166" t="s">
        <v>378</v>
      </c>
      <c r="AC1145" s="209">
        <v>5000205</v>
      </c>
      <c r="AD1145" s="210" t="s">
        <v>2185</v>
      </c>
      <c r="AE1145" s="169">
        <v>19805.13</v>
      </c>
      <c r="AF1145" s="38">
        <v>32132.569999999996</v>
      </c>
      <c r="AG1145" s="38">
        <v>-7896.17</v>
      </c>
      <c r="AH1145" s="170">
        <v>27345.264636488315</v>
      </c>
      <c r="AI1145" s="171">
        <v>77506.19</v>
      </c>
      <c r="AJ1145" s="172">
        <v>232518.57</v>
      </c>
      <c r="AK1145" s="151">
        <v>107580.79000000001</v>
      </c>
      <c r="AL1145" s="172">
        <v>129096.94800000002</v>
      </c>
      <c r="AM1145" s="211">
        <v>22787.720530406932</v>
      </c>
      <c r="AN1145" s="171">
        <v>112138.3341060814</v>
      </c>
      <c r="AO1145" s="170">
        <v>166748.82857142884</v>
      </c>
      <c r="AP1145" s="170">
        <v>58304.68</v>
      </c>
      <c r="AQ1145" s="170">
        <v>58304.679999999964</v>
      </c>
      <c r="AR1145" s="172">
        <v>-174213.89000000004</v>
      </c>
      <c r="AS1145" s="173">
        <v>-0.74924721066364741</v>
      </c>
      <c r="AT1145" s="172">
        <v>30959.415363511649</v>
      </c>
      <c r="AU1145" s="173">
        <v>1.1321673340912113</v>
      </c>
      <c r="AV1145" s="172">
        <v>66200.849999999962</v>
      </c>
      <c r="AW1145" s="173">
        <v>8.3839190392304062</v>
      </c>
      <c r="AX1145" s="172">
        <v>-174213.89</v>
      </c>
      <c r="AY1145" s="173">
        <v>-0.7492472106636473</v>
      </c>
      <c r="AZ1145" s="172">
        <v>30959.415363511685</v>
      </c>
      <c r="BA1145" s="173">
        <v>1.1321673340912126</v>
      </c>
      <c r="BB1145" s="172">
        <v>-3.637978807091713E-11</v>
      </c>
      <c r="BC1145" s="173">
        <v>-6.2395999893862945E-16</v>
      </c>
      <c r="BE1145" s="169">
        <v>4858.7233333333297</v>
      </c>
      <c r="BF1145" s="169">
        <v>4858.7233333333297</v>
      </c>
      <c r="BG1145" s="169">
        <v>4858.7233333333297</v>
      </c>
      <c r="BH1145" s="169">
        <v>4858.7233333333297</v>
      </c>
      <c r="BI1145" s="169">
        <v>4858.7233333333297</v>
      </c>
      <c r="BJ1145" s="169">
        <v>4858.7233333333297</v>
      </c>
      <c r="BK1145" s="169">
        <v>4858.7233333333297</v>
      </c>
      <c r="BL1145" s="169">
        <v>4858.7233333333297</v>
      </c>
      <c r="BM1145" s="169">
        <v>4858.7233333333297</v>
      </c>
      <c r="BN1145" s="169">
        <v>4858.7233333333297</v>
      </c>
      <c r="BO1145" s="169">
        <v>4858.7233333333297</v>
      </c>
      <c r="BP1145" s="169">
        <v>4858.7233333333297</v>
      </c>
      <c r="BQ1145" s="174">
        <v>58304.679999999942</v>
      </c>
    </row>
    <row r="1146" spans="11:69" x14ac:dyDescent="0.25">
      <c r="K1146" s="165" t="s">
        <v>315</v>
      </c>
      <c r="N1146" s="57" t="s">
        <v>2186</v>
      </c>
      <c r="V1146" s="57" t="s">
        <v>438</v>
      </c>
      <c r="W1146" s="57" t="s">
        <v>438</v>
      </c>
      <c r="X1146" s="57">
        <v>185</v>
      </c>
      <c r="AB1146" s="166" t="s">
        <v>378</v>
      </c>
      <c r="AC1146" s="209">
        <v>5000240</v>
      </c>
      <c r="AD1146" s="210" t="s">
        <v>2187</v>
      </c>
      <c r="AE1146" s="169">
        <v>0</v>
      </c>
      <c r="AF1146" s="38">
        <v>0</v>
      </c>
      <c r="AG1146" s="38">
        <v>29935.9</v>
      </c>
      <c r="AH1146" s="170">
        <v>0</v>
      </c>
      <c r="AI1146" s="171">
        <v>5681.3899999999994</v>
      </c>
      <c r="AJ1146" s="172">
        <v>17044.169999999998</v>
      </c>
      <c r="AK1146" s="151">
        <v>5681.94</v>
      </c>
      <c r="AL1146" s="172">
        <v>6818.3279999999995</v>
      </c>
      <c r="AM1146" s="211">
        <v>0</v>
      </c>
      <c r="AN1146" s="171">
        <v>5681.94</v>
      </c>
      <c r="AO1146" s="170">
        <v>9739.525714285719</v>
      </c>
      <c r="AP1146" s="170">
        <v>35617.29</v>
      </c>
      <c r="AQ1146" s="170">
        <v>35617.289999999994</v>
      </c>
      <c r="AR1146" s="172">
        <v>18573.119999999995</v>
      </c>
      <c r="AS1146" s="173">
        <v>1.0897051601808712</v>
      </c>
      <c r="AT1146" s="172">
        <v>35617.289999999994</v>
      </c>
      <c r="AU1146" s="173">
        <v>0</v>
      </c>
      <c r="AV1146" s="172">
        <v>5681.3899999999921</v>
      </c>
      <c r="AW1146" s="173">
        <v>0.18978517432246875</v>
      </c>
      <c r="AX1146" s="172">
        <v>18573.120000000003</v>
      </c>
      <c r="AY1146" s="173">
        <v>1.0897051601808716</v>
      </c>
      <c r="AZ1146" s="172">
        <v>35617.29</v>
      </c>
      <c r="BA1146" s="173">
        <v>0</v>
      </c>
      <c r="BB1146" s="172">
        <v>-7.2759576141834259E-12</v>
      </c>
      <c r="BC1146" s="173">
        <v>-2.0428161755662561E-16</v>
      </c>
      <c r="BE1146" s="169">
        <v>2968.1075000000001</v>
      </c>
      <c r="BF1146" s="169">
        <v>2968.1075000000001</v>
      </c>
      <c r="BG1146" s="169">
        <v>2968.1075000000001</v>
      </c>
      <c r="BH1146" s="169">
        <v>2968.1075000000001</v>
      </c>
      <c r="BI1146" s="169">
        <v>2968.1075000000001</v>
      </c>
      <c r="BJ1146" s="169">
        <v>2968.1075000000001</v>
      </c>
      <c r="BK1146" s="169">
        <v>2968.1075000000001</v>
      </c>
      <c r="BL1146" s="169">
        <v>2968.1075000000001</v>
      </c>
      <c r="BM1146" s="169">
        <v>2968.1075000000001</v>
      </c>
      <c r="BN1146" s="169">
        <v>2968.1075000000001</v>
      </c>
      <c r="BO1146" s="169">
        <v>2968.1075000000001</v>
      </c>
      <c r="BP1146" s="169">
        <v>2968.1075000000001</v>
      </c>
      <c r="BQ1146" s="174">
        <v>35617.289999999994</v>
      </c>
    </row>
    <row r="1147" spans="11:69" x14ac:dyDescent="0.25">
      <c r="K1147" s="165" t="s">
        <v>315</v>
      </c>
      <c r="N1147" s="57" t="s">
        <v>2188</v>
      </c>
      <c r="V1147" s="57" t="s">
        <v>438</v>
      </c>
      <c r="W1147" s="57" t="s">
        <v>438</v>
      </c>
      <c r="X1147" s="57">
        <v>185</v>
      </c>
      <c r="AB1147" s="166" t="s">
        <v>378</v>
      </c>
      <c r="AC1147" s="209">
        <v>5000250</v>
      </c>
      <c r="AD1147" s="210" t="s">
        <v>2189</v>
      </c>
      <c r="AE1147" s="169">
        <v>125000</v>
      </c>
      <c r="AF1147" s="38">
        <v>61021.060000000005</v>
      </c>
      <c r="AG1147" s="38">
        <v>0</v>
      </c>
      <c r="AH1147" s="170">
        <v>-0.37037037039408499</v>
      </c>
      <c r="AI1147" s="171">
        <v>0</v>
      </c>
      <c r="AJ1147" s="172">
        <v>0</v>
      </c>
      <c r="AK1147" s="151">
        <v>30140</v>
      </c>
      <c r="AL1147" s="172">
        <v>36168</v>
      </c>
      <c r="AM1147" s="211">
        <v>-0.30864197532840398</v>
      </c>
      <c r="AN1147" s="171">
        <v>30139.938271604933</v>
      </c>
      <c r="AO1147" s="170">
        <v>0</v>
      </c>
      <c r="AP1147" s="170">
        <v>0</v>
      </c>
      <c r="AQ1147" s="170">
        <v>0</v>
      </c>
      <c r="AR1147" s="172">
        <v>0</v>
      </c>
      <c r="AS1147" s="173">
        <v>0</v>
      </c>
      <c r="AT1147" s="172">
        <v>0.37037037039408499</v>
      </c>
      <c r="AU1147" s="173">
        <v>1</v>
      </c>
      <c r="AV1147" s="172">
        <v>0</v>
      </c>
      <c r="AW1147" s="173">
        <v>0</v>
      </c>
      <c r="AX1147" s="172">
        <v>0</v>
      </c>
      <c r="AY1147" s="173">
        <v>0</v>
      </c>
      <c r="AZ1147" s="172">
        <v>0.37037037039408499</v>
      </c>
      <c r="BA1147" s="173">
        <v>1</v>
      </c>
      <c r="BB1147" s="172">
        <v>0</v>
      </c>
      <c r="BC1147" s="173">
        <v>0</v>
      </c>
      <c r="BE1147" s="169">
        <v>0</v>
      </c>
      <c r="BF1147" s="169">
        <v>0</v>
      </c>
      <c r="BG1147" s="169">
        <v>0</v>
      </c>
      <c r="BH1147" s="169">
        <v>0</v>
      </c>
      <c r="BI1147" s="169">
        <v>0</v>
      </c>
      <c r="BJ1147" s="169">
        <v>0</v>
      </c>
      <c r="BK1147" s="169">
        <v>0</v>
      </c>
      <c r="BL1147" s="169">
        <v>0</v>
      </c>
      <c r="BM1147" s="169">
        <v>0</v>
      </c>
      <c r="BN1147" s="169">
        <v>0</v>
      </c>
      <c r="BO1147" s="169">
        <v>0</v>
      </c>
      <c r="BP1147" s="169">
        <v>0</v>
      </c>
      <c r="BQ1147" s="174">
        <v>0</v>
      </c>
    </row>
    <row r="1148" spans="11:69" x14ac:dyDescent="0.25">
      <c r="K1148" s="165" t="s">
        <v>315</v>
      </c>
      <c r="N1148" s="57" t="s">
        <v>2190</v>
      </c>
      <c r="V1148" s="57" t="s">
        <v>438</v>
      </c>
      <c r="W1148" s="57" t="s">
        <v>438</v>
      </c>
      <c r="X1148" s="57">
        <v>185</v>
      </c>
      <c r="AB1148" s="166" t="s">
        <v>378</v>
      </c>
      <c r="AC1148" s="209">
        <v>5000253</v>
      </c>
      <c r="AD1148" s="210" t="s">
        <v>2191</v>
      </c>
      <c r="AE1148" s="169">
        <v>-19511.830000000002</v>
      </c>
      <c r="AF1148" s="38">
        <v>-44932.88</v>
      </c>
      <c r="AG1148" s="38">
        <v>-14367</v>
      </c>
      <c r="AH1148" s="170">
        <v>-3752.4533333333411</v>
      </c>
      <c r="AI1148" s="171">
        <v>-9642.75</v>
      </c>
      <c r="AJ1148" s="172">
        <v>-28928.25</v>
      </c>
      <c r="AK1148" s="151">
        <v>-26011.75</v>
      </c>
      <c r="AL1148" s="172">
        <v>-31214.100000000002</v>
      </c>
      <c r="AM1148" s="211">
        <v>-3127.0444444444506</v>
      </c>
      <c r="AN1148" s="171">
        <v>-26637.158888888891</v>
      </c>
      <c r="AO1148" s="170">
        <v>-16530.428571428602</v>
      </c>
      <c r="AP1148" s="170">
        <v>-24009.75</v>
      </c>
      <c r="AQ1148" s="170">
        <v>-24009.75</v>
      </c>
      <c r="AR1148" s="172">
        <v>4918.5</v>
      </c>
      <c r="AS1148" s="173">
        <v>0.17002411137901532</v>
      </c>
      <c r="AT1148" s="172">
        <v>-20257.296666666658</v>
      </c>
      <c r="AU1148" s="173">
        <v>-5.3984140153641569</v>
      </c>
      <c r="AV1148" s="172">
        <v>-9642.75</v>
      </c>
      <c r="AW1148" s="173">
        <v>-0.67117352265608687</v>
      </c>
      <c r="AX1148" s="172">
        <v>4918.5</v>
      </c>
      <c r="AY1148" s="173">
        <v>0.17002411137901532</v>
      </c>
      <c r="AZ1148" s="172">
        <v>-20257.296666666658</v>
      </c>
      <c r="BA1148" s="173">
        <v>-5.3984140153641569</v>
      </c>
      <c r="BB1148" s="172">
        <v>0</v>
      </c>
      <c r="BC1148" s="173">
        <v>0</v>
      </c>
      <c r="BE1148" s="169">
        <v>-2000.8125</v>
      </c>
      <c r="BF1148" s="169">
        <v>-2000.8125</v>
      </c>
      <c r="BG1148" s="169">
        <v>-2000.8125</v>
      </c>
      <c r="BH1148" s="169">
        <v>-2000.8125</v>
      </c>
      <c r="BI1148" s="169">
        <v>-2000.8125</v>
      </c>
      <c r="BJ1148" s="169">
        <v>-2000.8125</v>
      </c>
      <c r="BK1148" s="169">
        <v>-2000.8125</v>
      </c>
      <c r="BL1148" s="169">
        <v>-2000.8125</v>
      </c>
      <c r="BM1148" s="169">
        <v>-2000.8125</v>
      </c>
      <c r="BN1148" s="169">
        <v>-2000.8125</v>
      </c>
      <c r="BO1148" s="169">
        <v>-2000.8125</v>
      </c>
      <c r="BP1148" s="169">
        <v>-2000.8125</v>
      </c>
      <c r="BQ1148" s="174">
        <v>-24009.75</v>
      </c>
    </row>
    <row r="1149" spans="11:69" x14ac:dyDescent="0.25">
      <c r="K1149" s="165" t="s">
        <v>315</v>
      </c>
      <c r="N1149" s="57" t="s">
        <v>2192</v>
      </c>
      <c r="V1149" s="57" t="s">
        <v>438</v>
      </c>
      <c r="W1149" s="57" t="s">
        <v>438</v>
      </c>
      <c r="X1149" s="57">
        <v>185</v>
      </c>
      <c r="AB1149" s="166" t="s">
        <v>378</v>
      </c>
      <c r="AC1149" s="209">
        <v>5000275</v>
      </c>
      <c r="AD1149" s="210" t="s">
        <v>2193</v>
      </c>
      <c r="AE1149" s="169">
        <v>20039.399999999994</v>
      </c>
      <c r="AF1149" s="38">
        <v>9237.5</v>
      </c>
      <c r="AG1149" s="38">
        <v>20161.080000000002</v>
      </c>
      <c r="AH1149" s="170">
        <v>8217.877914952016</v>
      </c>
      <c r="AI1149" s="171">
        <v>6754</v>
      </c>
      <c r="AJ1149" s="172">
        <v>20262</v>
      </c>
      <c r="AK1149" s="151">
        <v>20886</v>
      </c>
      <c r="AL1149" s="172">
        <v>25063.199999999997</v>
      </c>
      <c r="AM1149" s="211">
        <v>6848.2315957933479</v>
      </c>
      <c r="AN1149" s="171">
        <v>22255.646319158666</v>
      </c>
      <c r="AO1149" s="170">
        <v>20643.428571428602</v>
      </c>
      <c r="AP1149" s="170">
        <v>25058.080000000002</v>
      </c>
      <c r="AQ1149" s="170">
        <v>25058.079999999954</v>
      </c>
      <c r="AR1149" s="172">
        <v>4796.0799999999545</v>
      </c>
      <c r="AS1149" s="173">
        <v>0.23670318823413061</v>
      </c>
      <c r="AT1149" s="172">
        <v>16840.202085047938</v>
      </c>
      <c r="AU1149" s="173">
        <v>2.0492154129484006</v>
      </c>
      <c r="AV1149" s="172">
        <v>4896.9999999999527</v>
      </c>
      <c r="AW1149" s="173">
        <v>0.24289373386742935</v>
      </c>
      <c r="AX1149" s="172">
        <v>4796.0800000000017</v>
      </c>
      <c r="AY1149" s="173">
        <v>0.23670318823413294</v>
      </c>
      <c r="AZ1149" s="172">
        <v>16840.202085047986</v>
      </c>
      <c r="BA1149" s="173">
        <v>2.0492154129484064</v>
      </c>
      <c r="BB1149" s="172">
        <v>-4.7293724492192268E-11</v>
      </c>
      <c r="BC1149" s="173">
        <v>-1.8873642550503577E-15</v>
      </c>
      <c r="BE1149" s="169">
        <v>2088.17333333333</v>
      </c>
      <c r="BF1149" s="169">
        <v>2088.17333333333</v>
      </c>
      <c r="BG1149" s="169">
        <v>2088.17333333333</v>
      </c>
      <c r="BH1149" s="169">
        <v>2088.17333333333</v>
      </c>
      <c r="BI1149" s="169">
        <v>2088.17333333333</v>
      </c>
      <c r="BJ1149" s="169">
        <v>2088.17333333333</v>
      </c>
      <c r="BK1149" s="169">
        <v>2088.17333333333</v>
      </c>
      <c r="BL1149" s="169">
        <v>2088.17333333333</v>
      </c>
      <c r="BM1149" s="169">
        <v>2088.17333333333</v>
      </c>
      <c r="BN1149" s="169">
        <v>2088.17333333333</v>
      </c>
      <c r="BO1149" s="169">
        <v>2088.17333333333</v>
      </c>
      <c r="BP1149" s="169">
        <v>2088.17333333333</v>
      </c>
      <c r="BQ1149" s="174">
        <v>25058.079999999954</v>
      </c>
    </row>
    <row r="1150" spans="11:69" x14ac:dyDescent="0.25">
      <c r="K1150" s="165" t="s">
        <v>315</v>
      </c>
      <c r="N1150" s="57" t="s">
        <v>2194</v>
      </c>
      <c r="V1150" s="57" t="s">
        <v>438</v>
      </c>
      <c r="W1150" s="57" t="s">
        <v>438</v>
      </c>
      <c r="X1150" s="57">
        <v>185</v>
      </c>
      <c r="AB1150" s="166" t="s">
        <v>378</v>
      </c>
      <c r="AC1150" s="209">
        <v>5000421</v>
      </c>
      <c r="AD1150" s="210" t="s">
        <v>2195</v>
      </c>
      <c r="AE1150" s="169">
        <v>4495.5</v>
      </c>
      <c r="AF1150" s="38">
        <v>16914.29</v>
      </c>
      <c r="AG1150" s="38">
        <v>3381.89</v>
      </c>
      <c r="AH1150" s="170">
        <v>18934.670562414241</v>
      </c>
      <c r="AI1150" s="171">
        <v>3008.74</v>
      </c>
      <c r="AJ1150" s="172">
        <v>9026.2199999999993</v>
      </c>
      <c r="AK1150" s="151">
        <v>10474.61</v>
      </c>
      <c r="AL1150" s="172">
        <v>12569.531999999999</v>
      </c>
      <c r="AM1150" s="211">
        <v>15778.892135345197</v>
      </c>
      <c r="AN1150" s="171">
        <v>13630.388427069045</v>
      </c>
      <c r="AO1150" s="170">
        <v>10795.6457142857</v>
      </c>
      <c r="AP1150" s="170">
        <v>4797.59</v>
      </c>
      <c r="AQ1150" s="170">
        <v>4797.5900000000047</v>
      </c>
      <c r="AR1150" s="172">
        <v>-4228.6299999999947</v>
      </c>
      <c r="AS1150" s="173">
        <v>-0.46848293083926551</v>
      </c>
      <c r="AT1150" s="172">
        <v>-14137.080562414238</v>
      </c>
      <c r="AU1150" s="173">
        <v>-0.74662405748303162</v>
      </c>
      <c r="AV1150" s="172">
        <v>1415.7000000000048</v>
      </c>
      <c r="AW1150" s="173">
        <v>0.41861207786178878</v>
      </c>
      <c r="AX1150" s="172">
        <v>-4228.6299999999992</v>
      </c>
      <c r="AY1150" s="173">
        <v>-0.46848293083926601</v>
      </c>
      <c r="AZ1150" s="172">
        <v>-14137.080562414241</v>
      </c>
      <c r="BA1150" s="173">
        <v>-0.74662405748303184</v>
      </c>
      <c r="BB1150" s="172">
        <v>4.5474735088646412E-12</v>
      </c>
      <c r="BC1150" s="173">
        <v>9.4786622217918609E-16</v>
      </c>
      <c r="BE1150" s="169">
        <v>399.79916666666702</v>
      </c>
      <c r="BF1150" s="169">
        <v>399.79916666666702</v>
      </c>
      <c r="BG1150" s="169">
        <v>399.79916666666702</v>
      </c>
      <c r="BH1150" s="169">
        <v>399.79916666666702</v>
      </c>
      <c r="BI1150" s="169">
        <v>399.79916666666702</v>
      </c>
      <c r="BJ1150" s="169">
        <v>399.79916666666702</v>
      </c>
      <c r="BK1150" s="169">
        <v>399.79916666666702</v>
      </c>
      <c r="BL1150" s="169">
        <v>399.79916666666702</v>
      </c>
      <c r="BM1150" s="169">
        <v>399.79916666666702</v>
      </c>
      <c r="BN1150" s="169">
        <v>399.79916666666702</v>
      </c>
      <c r="BO1150" s="169">
        <v>399.79916666666702</v>
      </c>
      <c r="BP1150" s="169">
        <v>399.79916666666702</v>
      </c>
      <c r="BQ1150" s="174">
        <v>4797.5900000000047</v>
      </c>
    </row>
    <row r="1151" spans="11:69" x14ac:dyDescent="0.25">
      <c r="K1151" s="165" t="s">
        <v>315</v>
      </c>
      <c r="N1151" s="57" t="s">
        <v>2196</v>
      </c>
      <c r="V1151" s="57" t="s">
        <v>438</v>
      </c>
      <c r="W1151" s="57" t="s">
        <v>438</v>
      </c>
      <c r="X1151" s="57">
        <v>185</v>
      </c>
      <c r="AB1151" s="166" t="s">
        <v>378</v>
      </c>
      <c r="AC1151" s="209">
        <v>5000800</v>
      </c>
      <c r="AD1151" s="210" t="s">
        <v>2197</v>
      </c>
      <c r="AE1151" s="169">
        <v>745070.58000000007</v>
      </c>
      <c r="AF1151" s="38">
        <v>1841437.94</v>
      </c>
      <c r="AG1151" s="38">
        <v>939230.82</v>
      </c>
      <c r="AH1151" s="170">
        <v>430681.00000000041</v>
      </c>
      <c r="AI1151" s="171">
        <v>2099942.4900000002</v>
      </c>
      <c r="AJ1151" s="172">
        <v>6299827.4700000007</v>
      </c>
      <c r="AK1151" s="151">
        <v>2485941.59</v>
      </c>
      <c r="AL1151" s="172">
        <v>2983129.9079999998</v>
      </c>
      <c r="AM1151" s="211">
        <v>358900.83333333366</v>
      </c>
      <c r="AN1151" s="171">
        <v>2557721.7566666668</v>
      </c>
      <c r="AO1151" s="170">
        <v>840471.6043099683</v>
      </c>
      <c r="AP1151" s="170">
        <v>322684.99999999994</v>
      </c>
      <c r="AQ1151" s="170">
        <v>322685.00000000035</v>
      </c>
      <c r="AR1151" s="172">
        <v>-5977142.4700000007</v>
      </c>
      <c r="AS1151" s="173">
        <v>-0.94877875599980521</v>
      </c>
      <c r="AT1151" s="172">
        <v>-107996.00000000006</v>
      </c>
      <c r="AU1151" s="173">
        <v>-0.25075636027593501</v>
      </c>
      <c r="AV1151" s="172">
        <v>-616545.8199999996</v>
      </c>
      <c r="AW1151" s="173">
        <v>-0.65643695550791192</v>
      </c>
      <c r="AX1151" s="172">
        <v>-5977142.4700000007</v>
      </c>
      <c r="AY1151" s="173">
        <v>-0.94877875599980521</v>
      </c>
      <c r="AZ1151" s="172">
        <v>-107996.00000000047</v>
      </c>
      <c r="BA1151" s="173">
        <v>-0.25075636027593595</v>
      </c>
      <c r="BB1151" s="172">
        <v>4.0745362639427185E-10</v>
      </c>
      <c r="BC1151" s="173">
        <v>1.2626977590971751E-15</v>
      </c>
      <c r="BE1151" s="169">
        <v>26890.416666666701</v>
      </c>
      <c r="BF1151" s="169">
        <v>26890.416666666701</v>
      </c>
      <c r="BG1151" s="169">
        <v>26890.416666666701</v>
      </c>
      <c r="BH1151" s="169">
        <v>26890.416666666701</v>
      </c>
      <c r="BI1151" s="169">
        <v>26890.416666666701</v>
      </c>
      <c r="BJ1151" s="169">
        <v>26890.416666666701</v>
      </c>
      <c r="BK1151" s="169">
        <v>26890.416666666701</v>
      </c>
      <c r="BL1151" s="169">
        <v>26890.416666666701</v>
      </c>
      <c r="BM1151" s="169">
        <v>26890.416666666701</v>
      </c>
      <c r="BN1151" s="169">
        <v>26890.416666666701</v>
      </c>
      <c r="BO1151" s="169">
        <v>26890.416666666701</v>
      </c>
      <c r="BP1151" s="169">
        <v>26890.416666666701</v>
      </c>
      <c r="BQ1151" s="174">
        <v>322685.00000000029</v>
      </c>
    </row>
    <row r="1152" spans="11:69" x14ac:dyDescent="0.25">
      <c r="K1152" s="165" t="s">
        <v>315</v>
      </c>
      <c r="N1152" s="57" t="s">
        <v>2198</v>
      </c>
      <c r="V1152" s="57" t="s">
        <v>438</v>
      </c>
      <c r="W1152" s="57" t="s">
        <v>438</v>
      </c>
      <c r="X1152" s="57">
        <v>185</v>
      </c>
      <c r="AB1152" s="166" t="s">
        <v>378</v>
      </c>
      <c r="AC1152" s="209">
        <v>5000803</v>
      </c>
      <c r="AD1152" s="210" t="s">
        <v>2199</v>
      </c>
      <c r="AE1152" s="169">
        <v>0</v>
      </c>
      <c r="AF1152" s="38">
        <v>0</v>
      </c>
      <c r="AG1152" s="38">
        <v>0</v>
      </c>
      <c r="AH1152" s="170">
        <v>0</v>
      </c>
      <c r="AI1152" s="171">
        <v>0</v>
      </c>
      <c r="AJ1152" s="172">
        <v>0</v>
      </c>
      <c r="AK1152" s="151">
        <v>0</v>
      </c>
      <c r="AL1152" s="172">
        <v>0</v>
      </c>
      <c r="AM1152" s="211">
        <v>0</v>
      </c>
      <c r="AN1152" s="171">
        <v>0</v>
      </c>
      <c r="AO1152" s="170">
        <v>0</v>
      </c>
      <c r="AP1152" s="170">
        <v>2.4257399999999999E-5</v>
      </c>
      <c r="AQ1152" s="170">
        <v>2.4257399999999999E-5</v>
      </c>
      <c r="AR1152" s="172">
        <v>2.4257399999999999E-5</v>
      </c>
      <c r="AS1152" s="173">
        <v>0</v>
      </c>
      <c r="AT1152" s="172">
        <v>2.4257399999999999E-5</v>
      </c>
      <c r="AU1152" s="173">
        <v>0</v>
      </c>
      <c r="AV1152" s="172">
        <v>2.4257399999999999E-5</v>
      </c>
      <c r="AW1152" s="173">
        <v>0</v>
      </c>
      <c r="AX1152" s="172">
        <v>2.4257399999999999E-5</v>
      </c>
      <c r="AY1152" s="173">
        <v>0</v>
      </c>
      <c r="AZ1152" s="172">
        <v>2.4257399999999999E-5</v>
      </c>
      <c r="BA1152" s="173">
        <v>0</v>
      </c>
      <c r="BB1152" s="172">
        <v>0</v>
      </c>
      <c r="BC1152" s="173">
        <v>0</v>
      </c>
      <c r="BE1152" s="169">
        <v>2.0214499999999999E-6</v>
      </c>
      <c r="BF1152" s="169">
        <v>2.0214499999999999E-6</v>
      </c>
      <c r="BG1152" s="169">
        <v>2.0214499999999999E-6</v>
      </c>
      <c r="BH1152" s="169">
        <v>2.0214499999999999E-6</v>
      </c>
      <c r="BI1152" s="169">
        <v>2.0214499999999999E-6</v>
      </c>
      <c r="BJ1152" s="169">
        <v>2.0214499999999999E-6</v>
      </c>
      <c r="BK1152" s="169">
        <v>2.0214499999999999E-6</v>
      </c>
      <c r="BL1152" s="169">
        <v>2.0214499999999999E-6</v>
      </c>
      <c r="BM1152" s="169">
        <v>2.0214499999999999E-6</v>
      </c>
      <c r="BN1152" s="169">
        <v>2.0214499999999999E-6</v>
      </c>
      <c r="BO1152" s="169">
        <v>2.0214499999999999E-6</v>
      </c>
      <c r="BP1152" s="169">
        <v>2.0214499999999999E-6</v>
      </c>
      <c r="BQ1152" s="174">
        <v>2.4257400000000006E-5</v>
      </c>
    </row>
    <row r="1153" spans="2:96" x14ac:dyDescent="0.25">
      <c r="K1153" s="165" t="s">
        <v>315</v>
      </c>
      <c r="N1153" s="57" t="s">
        <v>2200</v>
      </c>
      <c r="V1153" s="57" t="s">
        <v>438</v>
      </c>
      <c r="W1153" s="57" t="s">
        <v>438</v>
      </c>
      <c r="X1153" s="57">
        <v>185</v>
      </c>
      <c r="AB1153" s="166" t="s">
        <v>378</v>
      </c>
      <c r="AC1153" s="209">
        <v>5100100</v>
      </c>
      <c r="AD1153" s="210" t="s">
        <v>2201</v>
      </c>
      <c r="AE1153" s="169">
        <v>589474.5</v>
      </c>
      <c r="AF1153" s="38">
        <v>539470.73</v>
      </c>
      <c r="AG1153" s="38">
        <v>693038.04</v>
      </c>
      <c r="AH1153" s="170">
        <v>158999.93983739874</v>
      </c>
      <c r="AI1153" s="171">
        <v>112457.58</v>
      </c>
      <c r="AJ1153" s="172">
        <v>337372.74</v>
      </c>
      <c r="AK1153" s="151">
        <v>785349.97000000009</v>
      </c>
      <c r="AL1153" s="172">
        <v>942419.96400000004</v>
      </c>
      <c r="AM1153" s="211">
        <v>132499.94986449895</v>
      </c>
      <c r="AN1153" s="171">
        <v>811849.95997289987</v>
      </c>
      <c r="AO1153" s="170">
        <v>999551.34857142891</v>
      </c>
      <c r="AP1153" s="170">
        <v>52080</v>
      </c>
      <c r="AQ1153" s="170">
        <v>52080</v>
      </c>
      <c r="AR1153" s="172">
        <v>-285292.74</v>
      </c>
      <c r="AS1153" s="173">
        <v>-0.84563068136447539</v>
      </c>
      <c r="AT1153" s="172">
        <v>-106919.93983739874</v>
      </c>
      <c r="AU1153" s="173">
        <v>-0.67245270625096087</v>
      </c>
      <c r="AV1153" s="172">
        <v>-640958.04</v>
      </c>
      <c r="AW1153" s="173">
        <v>-0.92485260982211015</v>
      </c>
      <c r="AX1153" s="172">
        <v>-285292.74</v>
      </c>
      <c r="AY1153" s="173">
        <v>-0.84563068136447539</v>
      </c>
      <c r="AZ1153" s="172">
        <v>-106919.93983739874</v>
      </c>
      <c r="BA1153" s="173">
        <v>-0.67245270625096087</v>
      </c>
      <c r="BB1153" s="172">
        <v>0</v>
      </c>
      <c r="BC1153" s="173">
        <v>0</v>
      </c>
      <c r="BE1153" s="169">
        <v>4340</v>
      </c>
      <c r="BF1153" s="169">
        <v>4340</v>
      </c>
      <c r="BG1153" s="169">
        <v>4340</v>
      </c>
      <c r="BH1153" s="169">
        <v>4340</v>
      </c>
      <c r="BI1153" s="169">
        <v>4340</v>
      </c>
      <c r="BJ1153" s="169">
        <v>4340</v>
      </c>
      <c r="BK1153" s="169">
        <v>4340</v>
      </c>
      <c r="BL1153" s="169">
        <v>4340</v>
      </c>
      <c r="BM1153" s="169">
        <v>4340</v>
      </c>
      <c r="BN1153" s="169">
        <v>4340</v>
      </c>
      <c r="BO1153" s="169">
        <v>4340</v>
      </c>
      <c r="BP1153" s="169">
        <v>4340</v>
      </c>
      <c r="BQ1153" s="174">
        <v>52080</v>
      </c>
    </row>
    <row r="1154" spans="2:96" x14ac:dyDescent="0.25">
      <c r="K1154" s="165" t="s">
        <v>315</v>
      </c>
      <c r="N1154" s="57" t="s">
        <v>2202</v>
      </c>
      <c r="V1154" s="57" t="s">
        <v>438</v>
      </c>
      <c r="W1154" s="57" t="s">
        <v>438</v>
      </c>
      <c r="X1154" s="57">
        <v>185</v>
      </c>
      <c r="AB1154" s="166" t="s">
        <v>378</v>
      </c>
      <c r="AC1154" s="209">
        <v>5200010</v>
      </c>
      <c r="AD1154" s="210" t="s">
        <v>2203</v>
      </c>
      <c r="AE1154" s="169">
        <v>1730676.97</v>
      </c>
      <c r="AF1154" s="38">
        <v>791983.92999999993</v>
      </c>
      <c r="AG1154" s="38">
        <v>903400.9</v>
      </c>
      <c r="AH1154" s="170">
        <v>1059336.7730354688</v>
      </c>
      <c r="AI1154" s="171">
        <v>275722.98000000004</v>
      </c>
      <c r="AJ1154" s="172">
        <v>827168.94000000018</v>
      </c>
      <c r="AK1154" s="151">
        <v>651111.03</v>
      </c>
      <c r="AL1154" s="172">
        <v>781333.23600000003</v>
      </c>
      <c r="AM1154" s="211">
        <v>882780.64419622405</v>
      </c>
      <c r="AN1154" s="171">
        <v>827667.15883924474</v>
      </c>
      <c r="AO1154" s="170">
        <v>770715.46285714314</v>
      </c>
      <c r="AP1154" s="170">
        <v>784310.00000000012</v>
      </c>
      <c r="AQ1154" s="170">
        <v>784310.00000000047</v>
      </c>
      <c r="AR1154" s="172">
        <v>-42858.939999999711</v>
      </c>
      <c r="AS1154" s="173">
        <v>-5.1814010327805228E-2</v>
      </c>
      <c r="AT1154" s="172">
        <v>-275026.7730354683</v>
      </c>
      <c r="AU1154" s="173">
        <v>-0.2596216614357631</v>
      </c>
      <c r="AV1154" s="172">
        <v>-119090.89999999956</v>
      </c>
      <c r="AW1154" s="173">
        <v>-0.13182508452227529</v>
      </c>
      <c r="AX1154" s="172">
        <v>-42858.940000000061</v>
      </c>
      <c r="AY1154" s="173">
        <v>-5.1814010327805651E-2</v>
      </c>
      <c r="AZ1154" s="172">
        <v>-275026.77303546865</v>
      </c>
      <c r="BA1154" s="173">
        <v>-0.25962166143576343</v>
      </c>
      <c r="BB1154" s="172">
        <v>3.4924596548080444E-10</v>
      </c>
      <c r="BC1154" s="173">
        <v>4.4529072111895093E-16</v>
      </c>
      <c r="BE1154" s="169">
        <v>65359.166666666708</v>
      </c>
      <c r="BF1154" s="169">
        <v>65359.166666666708</v>
      </c>
      <c r="BG1154" s="169">
        <v>65359.166666666708</v>
      </c>
      <c r="BH1154" s="169">
        <v>65359.166666666708</v>
      </c>
      <c r="BI1154" s="169">
        <v>65359.166666666708</v>
      </c>
      <c r="BJ1154" s="169">
        <v>65359.166666666708</v>
      </c>
      <c r="BK1154" s="169">
        <v>65359.166666666708</v>
      </c>
      <c r="BL1154" s="169">
        <v>65359.166666666708</v>
      </c>
      <c r="BM1154" s="169">
        <v>65359.166666666708</v>
      </c>
      <c r="BN1154" s="169">
        <v>65359.166666666708</v>
      </c>
      <c r="BO1154" s="169">
        <v>65359.166666666708</v>
      </c>
      <c r="BP1154" s="169">
        <v>65359.166666666708</v>
      </c>
      <c r="BQ1154" s="174">
        <v>784310.00000000058</v>
      </c>
    </row>
    <row r="1155" spans="2:96" x14ac:dyDescent="0.25">
      <c r="K1155" s="165" t="s">
        <v>315</v>
      </c>
      <c r="N1155" s="57" t="s">
        <v>2204</v>
      </c>
      <c r="V1155" s="57" t="s">
        <v>438</v>
      </c>
      <c r="W1155" s="57" t="s">
        <v>438</v>
      </c>
      <c r="X1155" s="57">
        <v>185</v>
      </c>
      <c r="AB1155" s="166" t="s">
        <v>378</v>
      </c>
      <c r="AC1155" s="209">
        <v>5200015</v>
      </c>
      <c r="AD1155" s="210" t="s">
        <v>2205</v>
      </c>
      <c r="AE1155" s="169">
        <v>455</v>
      </c>
      <c r="AF1155" s="38">
        <v>16146.11</v>
      </c>
      <c r="AG1155" s="38">
        <v>1015</v>
      </c>
      <c r="AH1155" s="170">
        <v>3038.2990397805302</v>
      </c>
      <c r="AI1155" s="171">
        <v>480</v>
      </c>
      <c r="AJ1155" s="172">
        <v>1440</v>
      </c>
      <c r="AK1155" s="151">
        <v>850</v>
      </c>
      <c r="AL1155" s="172">
        <v>1020</v>
      </c>
      <c r="AM1155" s="211">
        <v>2531.9158664837751</v>
      </c>
      <c r="AN1155" s="171">
        <v>1356.3831732967551</v>
      </c>
      <c r="AO1155" s="170">
        <v>1054.2857142857099</v>
      </c>
      <c r="AP1155" s="170">
        <v>1305</v>
      </c>
      <c r="AQ1155" s="170">
        <v>1305</v>
      </c>
      <c r="AR1155" s="172">
        <v>-135</v>
      </c>
      <c r="AS1155" s="173">
        <v>-9.375E-2</v>
      </c>
      <c r="AT1155" s="172">
        <v>-1733.2990397805302</v>
      </c>
      <c r="AU1155" s="173">
        <v>-0.57048335831542574</v>
      </c>
      <c r="AV1155" s="172">
        <v>290</v>
      </c>
      <c r="AW1155" s="173">
        <v>0.2857142857142857</v>
      </c>
      <c r="AX1155" s="172">
        <v>-135</v>
      </c>
      <c r="AY1155" s="173">
        <v>-9.375E-2</v>
      </c>
      <c r="AZ1155" s="172">
        <v>-1733.2990397805302</v>
      </c>
      <c r="BA1155" s="173">
        <v>-0.57048335831542574</v>
      </c>
      <c r="BB1155" s="172">
        <v>0</v>
      </c>
      <c r="BC1155" s="173">
        <v>0</v>
      </c>
      <c r="BE1155" s="169">
        <v>108.75</v>
      </c>
      <c r="BF1155" s="169">
        <v>108.75</v>
      </c>
      <c r="BG1155" s="169">
        <v>108.75</v>
      </c>
      <c r="BH1155" s="169">
        <v>108.75</v>
      </c>
      <c r="BI1155" s="169">
        <v>108.75</v>
      </c>
      <c r="BJ1155" s="169">
        <v>108.75</v>
      </c>
      <c r="BK1155" s="169">
        <v>108.75</v>
      </c>
      <c r="BL1155" s="169">
        <v>108.75</v>
      </c>
      <c r="BM1155" s="169">
        <v>108.75</v>
      </c>
      <c r="BN1155" s="169">
        <v>108.75</v>
      </c>
      <c r="BO1155" s="169">
        <v>108.75</v>
      </c>
      <c r="BP1155" s="169">
        <v>108.75</v>
      </c>
      <c r="BQ1155" s="174">
        <v>1305</v>
      </c>
    </row>
    <row r="1156" spans="2:96" x14ac:dyDescent="0.25">
      <c r="K1156" s="165" t="s">
        <v>315</v>
      </c>
      <c r="N1156" s="57" t="s">
        <v>2206</v>
      </c>
      <c r="V1156" s="57" t="s">
        <v>438</v>
      </c>
      <c r="W1156" s="57" t="s">
        <v>438</v>
      </c>
      <c r="X1156" s="57">
        <v>185</v>
      </c>
      <c r="AB1156" s="166" t="s">
        <v>378</v>
      </c>
      <c r="AC1156" s="209">
        <v>5300260</v>
      </c>
      <c r="AD1156" s="210" t="s">
        <v>2207</v>
      </c>
      <c r="AE1156" s="169">
        <v>32850.479999999996</v>
      </c>
      <c r="AF1156" s="38">
        <v>32850.480000000003</v>
      </c>
      <c r="AG1156" s="38">
        <v>32850.479999999996</v>
      </c>
      <c r="AH1156" s="170">
        <v>32846.098052126166</v>
      </c>
      <c r="AI1156" s="171">
        <v>10950.16</v>
      </c>
      <c r="AJ1156" s="172">
        <v>32850.479999999996</v>
      </c>
      <c r="AK1156" s="151">
        <v>27375.4</v>
      </c>
      <c r="AL1156" s="172">
        <v>32850.479999999996</v>
      </c>
      <c r="AM1156" s="211">
        <v>27371.748376771804</v>
      </c>
      <c r="AN1156" s="171">
        <v>32849.749675354367</v>
      </c>
      <c r="AO1156" s="170">
        <v>30511.045714285698</v>
      </c>
      <c r="AP1156" s="170">
        <v>32850.480000000003</v>
      </c>
      <c r="AQ1156" s="170">
        <v>32850.479999999996</v>
      </c>
      <c r="AR1156" s="172">
        <v>0</v>
      </c>
      <c r="AS1156" s="173">
        <v>0</v>
      </c>
      <c r="AT1156" s="172">
        <v>4.3819478738296311</v>
      </c>
      <c r="AU1156" s="173">
        <v>1.3340847570008342E-4</v>
      </c>
      <c r="AV1156" s="172">
        <v>0</v>
      </c>
      <c r="AW1156" s="173">
        <v>0</v>
      </c>
      <c r="AX1156" s="172">
        <v>7.2759576141834259E-12</v>
      </c>
      <c r="AY1156" s="173">
        <v>2.2148710199009045E-16</v>
      </c>
      <c r="AZ1156" s="172">
        <v>4.3819478738369071</v>
      </c>
      <c r="BA1156" s="173">
        <v>1.3340847570030495E-4</v>
      </c>
      <c r="BB1156" s="172">
        <v>-7.2759576141834259E-12</v>
      </c>
      <c r="BC1156" s="173">
        <v>-2.214871019900904E-16</v>
      </c>
      <c r="BE1156" s="169">
        <v>2737.54</v>
      </c>
      <c r="BF1156" s="169">
        <v>2737.54</v>
      </c>
      <c r="BG1156" s="169">
        <v>2737.54</v>
      </c>
      <c r="BH1156" s="169">
        <v>2737.54</v>
      </c>
      <c r="BI1156" s="169">
        <v>2737.54</v>
      </c>
      <c r="BJ1156" s="169">
        <v>2737.54</v>
      </c>
      <c r="BK1156" s="169">
        <v>2737.54</v>
      </c>
      <c r="BL1156" s="169">
        <v>2737.54</v>
      </c>
      <c r="BM1156" s="169">
        <v>2737.54</v>
      </c>
      <c r="BN1156" s="169">
        <v>2737.54</v>
      </c>
      <c r="BO1156" s="169">
        <v>2737.54</v>
      </c>
      <c r="BP1156" s="169">
        <v>2737.54</v>
      </c>
      <c r="BQ1156" s="174">
        <v>32850.480000000003</v>
      </c>
    </row>
    <row r="1157" spans="2:96" x14ac:dyDescent="0.25">
      <c r="K1157" s="165" t="s">
        <v>315</v>
      </c>
      <c r="N1157" s="57" t="s">
        <v>2208</v>
      </c>
      <c r="V1157" s="57" t="s">
        <v>438</v>
      </c>
      <c r="W1157" s="57" t="s">
        <v>438</v>
      </c>
      <c r="X1157" s="57">
        <v>185</v>
      </c>
      <c r="AB1157" s="166" t="s">
        <v>378</v>
      </c>
      <c r="AC1157" s="209">
        <v>5800100</v>
      </c>
      <c r="AD1157" s="210" t="s">
        <v>2209</v>
      </c>
      <c r="AE1157" s="169">
        <v>9860.7099999999991</v>
      </c>
      <c r="AF1157" s="38">
        <v>177928.05000000002</v>
      </c>
      <c r="AG1157" s="38">
        <v>407973.02999999997</v>
      </c>
      <c r="AH1157" s="170">
        <v>370548.05333333276</v>
      </c>
      <c r="AI1157" s="171">
        <v>45435.399999999994</v>
      </c>
      <c r="AJ1157" s="172">
        <v>136306.19999999998</v>
      </c>
      <c r="AK1157" s="151">
        <v>80383.28</v>
      </c>
      <c r="AL1157" s="172">
        <v>96459.935999999987</v>
      </c>
      <c r="AM1157" s="211">
        <v>308790.04444444401</v>
      </c>
      <c r="AN1157" s="171">
        <v>142141.28888888875</v>
      </c>
      <c r="AO1157" s="170">
        <v>86878.782857142898</v>
      </c>
      <c r="AP1157" s="170">
        <v>156001.71000000002</v>
      </c>
      <c r="AQ1157" s="170">
        <v>156001.71000000002</v>
      </c>
      <c r="AR1157" s="172">
        <v>19695.510000000038</v>
      </c>
      <c r="AS1157" s="173">
        <v>0.14449460112599458</v>
      </c>
      <c r="AT1157" s="172">
        <v>-214546.34333333274</v>
      </c>
      <c r="AU1157" s="173">
        <v>-0.57899735649220629</v>
      </c>
      <c r="AV1157" s="172">
        <v>-251971.31999999995</v>
      </c>
      <c r="AW1157" s="173">
        <v>-0.61761759104517266</v>
      </c>
      <c r="AX1157" s="172">
        <v>19695.510000000038</v>
      </c>
      <c r="AY1157" s="173">
        <v>0.14449460112599458</v>
      </c>
      <c r="AZ1157" s="172">
        <v>-214546.34333333274</v>
      </c>
      <c r="BA1157" s="173">
        <v>-0.57899735649220629</v>
      </c>
      <c r="BB1157" s="172">
        <v>0</v>
      </c>
      <c r="BC1157" s="173">
        <v>0</v>
      </c>
      <c r="BE1157" s="169">
        <v>13000.1425</v>
      </c>
      <c r="BF1157" s="169">
        <v>13000.1425</v>
      </c>
      <c r="BG1157" s="169">
        <v>13000.1425</v>
      </c>
      <c r="BH1157" s="169">
        <v>13000.1425</v>
      </c>
      <c r="BI1157" s="169">
        <v>13000.1425</v>
      </c>
      <c r="BJ1157" s="169">
        <v>13000.1425</v>
      </c>
      <c r="BK1157" s="169">
        <v>13000.1425</v>
      </c>
      <c r="BL1157" s="169">
        <v>13000.1425</v>
      </c>
      <c r="BM1157" s="169">
        <v>13000.1425</v>
      </c>
      <c r="BN1157" s="169">
        <v>13000.1425</v>
      </c>
      <c r="BO1157" s="169">
        <v>13000.1425</v>
      </c>
      <c r="BP1157" s="169">
        <v>13000.1425</v>
      </c>
      <c r="BQ1157" s="174">
        <v>156001.71</v>
      </c>
    </row>
    <row r="1158" spans="2:96" ht="18.75" hidden="1" x14ac:dyDescent="0.3">
      <c r="B1158" s="150" t="s">
        <v>305</v>
      </c>
      <c r="C1158" s="150" t="s">
        <v>305</v>
      </c>
      <c r="J1158" s="150" t="s">
        <v>305</v>
      </c>
      <c r="K1158" s="165" t="s">
        <v>308</v>
      </c>
      <c r="N1158" s="57" t="s">
        <v>310</v>
      </c>
      <c r="AC1158" s="175"/>
      <c r="AD1158" s="195"/>
      <c r="AE1158" s="38"/>
      <c r="AI1158" s="193"/>
      <c r="AS1158" s="57"/>
      <c r="AU1158" s="57"/>
      <c r="AW1158" s="57"/>
      <c r="AY1158" s="57"/>
      <c r="BA1158" s="57"/>
      <c r="BB1158" s="57"/>
      <c r="BC1158" s="57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196"/>
    </row>
    <row r="1159" spans="2:96" ht="17.25" x14ac:dyDescent="0.3">
      <c r="K1159" s="165" t="s">
        <v>312</v>
      </c>
      <c r="V1159" s="57" t="s">
        <v>438</v>
      </c>
      <c r="W1159" s="57" t="s">
        <v>438</v>
      </c>
      <c r="AB1159" s="166" t="s">
        <v>378</v>
      </c>
      <c r="AC1159" s="197" t="s">
        <v>460</v>
      </c>
      <c r="AD1159" s="168"/>
      <c r="AE1159" s="198">
        <v>4003283.2399999998</v>
      </c>
      <c r="AF1159" s="198">
        <v>4363565.2699999996</v>
      </c>
      <c r="AG1159" s="198">
        <v>3822765.8299999996</v>
      </c>
      <c r="AH1159" s="199">
        <v>2820067.0428916314</v>
      </c>
      <c r="AI1159" s="200">
        <v>2898979.5600000005</v>
      </c>
      <c r="AJ1159" s="199">
        <v>8696938.6800000016</v>
      </c>
      <c r="AK1159" s="200">
        <v>4844406.0900000008</v>
      </c>
      <c r="AL1159" s="199">
        <v>5813287.3080000002</v>
      </c>
      <c r="AM1159" s="200">
        <v>2350055.8690763596</v>
      </c>
      <c r="AN1159" s="200">
        <v>5314417.2638152726</v>
      </c>
      <c r="AO1159" s="199">
        <v>3708549.9300242541</v>
      </c>
      <c r="AP1159" s="199">
        <v>3393936.9300242574</v>
      </c>
      <c r="AQ1159" s="199">
        <v>3708549.9300242569</v>
      </c>
      <c r="AR1159" s="199">
        <v>-4988388.7499757446</v>
      </c>
      <c r="AS1159" s="201">
        <v>-0.57357984614141766</v>
      </c>
      <c r="AT1159" s="199">
        <v>888482.88713262556</v>
      </c>
      <c r="AU1159" s="201">
        <v>0.31505736339572826</v>
      </c>
      <c r="AV1159" s="199">
        <v>-114215.89997574268</v>
      </c>
      <c r="AW1159" s="201">
        <v>-2.9877817542316654E-2</v>
      </c>
      <c r="AX1159" s="199">
        <v>-5303001.7499757446</v>
      </c>
      <c r="AY1159" s="201">
        <v>-0.60975498909413306</v>
      </c>
      <c r="AZ1159" s="199">
        <v>573869.88713262603</v>
      </c>
      <c r="BA1159" s="201">
        <v>0.20349512206780487</v>
      </c>
      <c r="BB1159" s="199">
        <v>314612.99999999953</v>
      </c>
      <c r="BC1159" s="201">
        <v>9.269854051110811E-2</v>
      </c>
      <c r="BE1159" s="198">
        <v>309045.82750202133</v>
      </c>
      <c r="BF1159" s="198">
        <v>309045.82750202133</v>
      </c>
      <c r="BG1159" s="198">
        <v>309045.82750202133</v>
      </c>
      <c r="BH1159" s="198">
        <v>309045.82750202133</v>
      </c>
      <c r="BI1159" s="198">
        <v>309045.82750202133</v>
      </c>
      <c r="BJ1159" s="198">
        <v>309045.82750202133</v>
      </c>
      <c r="BK1159" s="198">
        <v>309045.82750202133</v>
      </c>
      <c r="BL1159" s="198">
        <v>309045.82750202133</v>
      </c>
      <c r="BM1159" s="198">
        <v>309045.82750202133</v>
      </c>
      <c r="BN1159" s="198">
        <v>309045.82750202133</v>
      </c>
      <c r="BO1159" s="198">
        <v>309045.82750202133</v>
      </c>
      <c r="BP1159" s="198">
        <v>309045.82750202133</v>
      </c>
      <c r="BQ1159" s="202">
        <v>3708549.9300242569</v>
      </c>
    </row>
    <row r="1160" spans="2:96" ht="18.75" x14ac:dyDescent="0.3">
      <c r="K1160" s="165" t="s">
        <v>312</v>
      </c>
      <c r="AC1160" s="175"/>
      <c r="AD1160" s="203"/>
      <c r="AE1160" s="204"/>
      <c r="AI1160" s="205"/>
      <c r="AS1160" s="57"/>
      <c r="AU1160" s="57"/>
      <c r="AW1160" s="57"/>
      <c r="AY1160" s="57"/>
      <c r="BA1160" s="57"/>
      <c r="BB1160" s="57"/>
      <c r="BC1160" s="57"/>
      <c r="BE1160" s="204"/>
      <c r="BF1160" s="204"/>
      <c r="BG1160" s="204"/>
      <c r="BH1160" s="204"/>
      <c r="BI1160" s="204"/>
      <c r="BJ1160" s="204"/>
      <c r="BK1160" s="204"/>
      <c r="BL1160" s="204"/>
      <c r="BM1160" s="204"/>
      <c r="BN1160" s="204"/>
      <c r="BO1160" s="204"/>
      <c r="BP1160" s="204"/>
      <c r="BQ1160" s="206"/>
    </row>
    <row r="1161" spans="2:96" ht="18.75" x14ac:dyDescent="0.3">
      <c r="K1161" s="165" t="s">
        <v>312</v>
      </c>
      <c r="M1161" s="57" t="s">
        <v>457</v>
      </c>
      <c r="N1161" s="57" t="s">
        <v>2210</v>
      </c>
      <c r="V1161" s="57" t="s">
        <v>438</v>
      </c>
      <c r="W1161" s="57" t="s">
        <v>458</v>
      </c>
      <c r="X1161" s="57">
        <v>186</v>
      </c>
      <c r="AB1161" s="166" t="s">
        <v>378</v>
      </c>
      <c r="AC1161" s="192" t="s">
        <v>459</v>
      </c>
      <c r="AD1161" s="168"/>
      <c r="AE1161" s="63"/>
      <c r="AI1161" s="193"/>
      <c r="AS1161" s="57"/>
      <c r="AU1161" s="57"/>
      <c r="AW1161" s="57"/>
      <c r="AY1161" s="57"/>
      <c r="BA1161" s="57"/>
      <c r="BB1161" s="57"/>
      <c r="BC1161" s="57"/>
      <c r="BE1161" s="63"/>
      <c r="BF1161" s="63"/>
      <c r="BG1161" s="63"/>
      <c r="BH1161" s="63"/>
      <c r="BI1161" s="63"/>
      <c r="BJ1161" s="63"/>
      <c r="BK1161" s="63"/>
      <c r="BL1161" s="63"/>
      <c r="BM1161" s="63"/>
      <c r="BN1161" s="63"/>
      <c r="BO1161" s="63"/>
      <c r="BP1161" s="63"/>
      <c r="BQ1161" s="194"/>
      <c r="BS1161" s="57">
        <v>1833896.5</v>
      </c>
      <c r="BT1161" s="57">
        <v>5645432.6500000004</v>
      </c>
      <c r="BU1161" s="57">
        <v>4967193.54</v>
      </c>
      <c r="BV1161" s="57">
        <v>413656.12215363479</v>
      </c>
      <c r="BW1161" s="57">
        <v>54022.06</v>
      </c>
      <c r="BX1161" s="57">
        <v>162066.18</v>
      </c>
      <c r="BY1161" s="57">
        <v>124657.66</v>
      </c>
      <c r="BZ1161" s="57">
        <v>149589.19199999998</v>
      </c>
      <c r="CA1161" s="57">
        <v>344713.43512802891</v>
      </c>
      <c r="CB1161" s="57">
        <v>193600.34702560588</v>
      </c>
      <c r="CC1161" s="57">
        <v>139613.57142857151</v>
      </c>
      <c r="CD1161" s="57">
        <v>514043.46999999962</v>
      </c>
      <c r="CE1161" s="57">
        <v>514043.46999999927</v>
      </c>
      <c r="CG1161" s="57">
        <v>42836.955833333268</v>
      </c>
      <c r="CH1161" s="57">
        <v>42836.955833333268</v>
      </c>
      <c r="CI1161" s="57">
        <v>42836.955833333268</v>
      </c>
      <c r="CJ1161" s="57">
        <v>42836.955833333268</v>
      </c>
      <c r="CK1161" s="57">
        <v>42836.955833333268</v>
      </c>
      <c r="CL1161" s="57">
        <v>42836.955833333268</v>
      </c>
      <c r="CM1161" s="57">
        <v>42836.955833333268</v>
      </c>
      <c r="CN1161" s="57">
        <v>42836.955833333268</v>
      </c>
      <c r="CO1161" s="57">
        <v>42836.955833333268</v>
      </c>
      <c r="CP1161" s="57">
        <v>42836.955833333268</v>
      </c>
      <c r="CQ1161" s="57">
        <v>42836.955833333268</v>
      </c>
      <c r="CR1161" s="57">
        <v>42836.955833333268</v>
      </c>
    </row>
    <row r="1162" spans="2:96" x14ac:dyDescent="0.25">
      <c r="K1162" s="165" t="s">
        <v>315</v>
      </c>
      <c r="N1162" s="57" t="s">
        <v>2211</v>
      </c>
      <c r="V1162" s="57" t="s">
        <v>438</v>
      </c>
      <c r="W1162" s="57" t="s">
        <v>458</v>
      </c>
      <c r="X1162" s="57">
        <v>186</v>
      </c>
      <c r="AB1162" s="166" t="s">
        <v>378</v>
      </c>
      <c r="AC1162" s="209">
        <v>5000850</v>
      </c>
      <c r="AD1162" s="210" t="s">
        <v>2212</v>
      </c>
      <c r="AE1162" s="169">
        <v>1833896.5</v>
      </c>
      <c r="AF1162" s="38">
        <v>5645432.6500000004</v>
      </c>
      <c r="AG1162" s="38">
        <v>4967193.54</v>
      </c>
      <c r="AH1162" s="170">
        <v>413656.12215363479</v>
      </c>
      <c r="AI1162" s="171">
        <v>54022.06</v>
      </c>
      <c r="AJ1162" s="172">
        <v>162066.18</v>
      </c>
      <c r="AK1162" s="151">
        <v>124657.66</v>
      </c>
      <c r="AL1162" s="172">
        <v>149589.19199999998</v>
      </c>
      <c r="AM1162" s="211">
        <v>344713.43512802891</v>
      </c>
      <c r="AN1162" s="171">
        <v>193600.34702560588</v>
      </c>
      <c r="AO1162" s="170">
        <v>139613.57142857151</v>
      </c>
      <c r="AP1162" s="170">
        <v>514043.46999999962</v>
      </c>
      <c r="AQ1162" s="170">
        <v>514043.46999999927</v>
      </c>
      <c r="AR1162" s="172">
        <v>351977.28999999928</v>
      </c>
      <c r="AS1162" s="173">
        <v>2.1718120955278843</v>
      </c>
      <c r="AT1162" s="172">
        <v>100387.34784636449</v>
      </c>
      <c r="AU1162" s="173">
        <v>0.24268309465290572</v>
      </c>
      <c r="AV1162" s="172">
        <v>-4453150.07</v>
      </c>
      <c r="AW1162" s="173">
        <v>-0.89651229293553969</v>
      </c>
      <c r="AX1162" s="172">
        <v>351977.28999999963</v>
      </c>
      <c r="AY1162" s="173">
        <v>2.1718120955278866</v>
      </c>
      <c r="AZ1162" s="172">
        <v>100387.34784636484</v>
      </c>
      <c r="BA1162" s="173">
        <v>0.24268309465290658</v>
      </c>
      <c r="BB1162" s="172">
        <v>-3.4924596548080444E-10</v>
      </c>
      <c r="BC1162" s="173">
        <v>-6.794093999108766E-16</v>
      </c>
      <c r="BE1162" s="169">
        <v>42836.955833333268</v>
      </c>
      <c r="BF1162" s="169">
        <v>42836.955833333268</v>
      </c>
      <c r="BG1162" s="169">
        <v>42836.955833333268</v>
      </c>
      <c r="BH1162" s="169">
        <v>42836.955833333268</v>
      </c>
      <c r="BI1162" s="169">
        <v>42836.955833333268</v>
      </c>
      <c r="BJ1162" s="169">
        <v>42836.955833333268</v>
      </c>
      <c r="BK1162" s="169">
        <v>42836.955833333268</v>
      </c>
      <c r="BL1162" s="169">
        <v>42836.955833333268</v>
      </c>
      <c r="BM1162" s="169">
        <v>42836.955833333268</v>
      </c>
      <c r="BN1162" s="169">
        <v>42836.955833333268</v>
      </c>
      <c r="BO1162" s="169">
        <v>42836.955833333268</v>
      </c>
      <c r="BP1162" s="169">
        <v>42836.955833333268</v>
      </c>
      <c r="BQ1162" s="174">
        <v>514043.4699999991</v>
      </c>
    </row>
    <row r="1163" spans="2:96" ht="18.75" hidden="1" x14ac:dyDescent="0.3">
      <c r="B1163" s="150" t="s">
        <v>305</v>
      </c>
      <c r="C1163" s="150" t="s">
        <v>305</v>
      </c>
      <c r="J1163" s="150" t="s">
        <v>305</v>
      </c>
      <c r="K1163" s="165" t="s">
        <v>308</v>
      </c>
      <c r="N1163" s="57" t="s">
        <v>310</v>
      </c>
      <c r="AC1163" s="175"/>
      <c r="AD1163" s="195"/>
      <c r="AE1163" s="38"/>
      <c r="AI1163" s="193"/>
      <c r="AS1163" s="57"/>
      <c r="AU1163" s="57"/>
      <c r="AW1163" s="57"/>
      <c r="AY1163" s="57"/>
      <c r="BA1163" s="57"/>
      <c r="BB1163" s="57"/>
      <c r="BC1163" s="57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196"/>
    </row>
    <row r="1164" spans="2:96" ht="17.25" x14ac:dyDescent="0.3">
      <c r="K1164" s="165" t="s">
        <v>312</v>
      </c>
      <c r="V1164" s="57" t="s">
        <v>438</v>
      </c>
      <c r="W1164" s="57" t="s">
        <v>458</v>
      </c>
      <c r="AB1164" s="166" t="s">
        <v>378</v>
      </c>
      <c r="AC1164" s="197" t="s">
        <v>2213</v>
      </c>
      <c r="AD1164" s="168"/>
      <c r="AE1164" s="198">
        <v>1833896.5</v>
      </c>
      <c r="AF1164" s="198">
        <v>5645432.6500000004</v>
      </c>
      <c r="AG1164" s="198">
        <v>4967193.54</v>
      </c>
      <c r="AH1164" s="199">
        <v>413656.12215363479</v>
      </c>
      <c r="AI1164" s="200">
        <v>54022.06</v>
      </c>
      <c r="AJ1164" s="199">
        <v>162066.18</v>
      </c>
      <c r="AK1164" s="200">
        <v>124657.66</v>
      </c>
      <c r="AL1164" s="199">
        <v>149589.19199999998</v>
      </c>
      <c r="AM1164" s="200">
        <v>344713.43512802891</v>
      </c>
      <c r="AN1164" s="200">
        <v>193600.34702560588</v>
      </c>
      <c r="AO1164" s="199">
        <v>139613.57142857151</v>
      </c>
      <c r="AP1164" s="199">
        <v>514043.46999999962</v>
      </c>
      <c r="AQ1164" s="199">
        <v>514043.46999999927</v>
      </c>
      <c r="AR1164" s="199">
        <v>351977.28999999928</v>
      </c>
      <c r="AS1164" s="201">
        <v>2.1718120955278843</v>
      </c>
      <c r="AT1164" s="199">
        <v>100387.34784636449</v>
      </c>
      <c r="AU1164" s="201">
        <v>0.24268309465290572</v>
      </c>
      <c r="AV1164" s="199">
        <v>-4453150.07</v>
      </c>
      <c r="AW1164" s="201">
        <v>-0.89651229293553969</v>
      </c>
      <c r="AX1164" s="199">
        <v>351977.28999999963</v>
      </c>
      <c r="AY1164" s="201">
        <v>2.1718120955278866</v>
      </c>
      <c r="AZ1164" s="199">
        <v>100387.34784636484</v>
      </c>
      <c r="BA1164" s="201">
        <v>0.24268309465290658</v>
      </c>
      <c r="BB1164" s="199">
        <v>-3.4924596548080444E-10</v>
      </c>
      <c r="BC1164" s="201">
        <v>-6.794093999108766E-16</v>
      </c>
      <c r="BE1164" s="198">
        <v>42836.955833333268</v>
      </c>
      <c r="BF1164" s="198">
        <v>42836.955833333268</v>
      </c>
      <c r="BG1164" s="198">
        <v>42836.955833333268</v>
      </c>
      <c r="BH1164" s="198">
        <v>42836.955833333268</v>
      </c>
      <c r="BI1164" s="198">
        <v>42836.955833333268</v>
      </c>
      <c r="BJ1164" s="198">
        <v>42836.955833333268</v>
      </c>
      <c r="BK1164" s="198">
        <v>42836.955833333268</v>
      </c>
      <c r="BL1164" s="198">
        <v>42836.955833333268</v>
      </c>
      <c r="BM1164" s="198">
        <v>42836.955833333268</v>
      </c>
      <c r="BN1164" s="198">
        <v>42836.955833333268</v>
      </c>
      <c r="BO1164" s="198">
        <v>42836.955833333268</v>
      </c>
      <c r="BP1164" s="198">
        <v>42836.955833333268</v>
      </c>
      <c r="BQ1164" s="202">
        <v>514043.4699999991</v>
      </c>
    </row>
    <row r="1165" spans="2:96" ht="18.75" x14ac:dyDescent="0.3">
      <c r="K1165" s="165" t="s">
        <v>312</v>
      </c>
      <c r="AC1165" s="175"/>
      <c r="AD1165" s="203"/>
      <c r="AE1165" s="204"/>
      <c r="AI1165" s="205"/>
      <c r="AS1165" s="57"/>
      <c r="AU1165" s="57"/>
      <c r="AW1165" s="57"/>
      <c r="AY1165" s="57"/>
      <c r="BA1165" s="57"/>
      <c r="BB1165" s="57"/>
      <c r="BC1165" s="57"/>
      <c r="BE1165" s="204"/>
      <c r="BF1165" s="204"/>
      <c r="BG1165" s="204"/>
      <c r="BH1165" s="204"/>
      <c r="BI1165" s="204"/>
      <c r="BJ1165" s="204"/>
      <c r="BK1165" s="204"/>
      <c r="BL1165" s="204"/>
      <c r="BM1165" s="204"/>
      <c r="BN1165" s="204"/>
      <c r="BO1165" s="204"/>
      <c r="BP1165" s="204"/>
      <c r="BQ1165" s="206"/>
    </row>
    <row r="1166" spans="2:96" hidden="1" x14ac:dyDescent="0.25">
      <c r="B1166" s="150" t="s">
        <v>305</v>
      </c>
      <c r="C1166" s="150" t="s">
        <v>305</v>
      </c>
      <c r="J1166" s="150" t="s">
        <v>305</v>
      </c>
      <c r="K1166" s="165" t="s">
        <v>306</v>
      </c>
      <c r="M1166" s="57" t="s">
        <v>310</v>
      </c>
      <c r="AE1166" s="38"/>
      <c r="AI1166" s="182"/>
      <c r="AS1166" s="57"/>
      <c r="AU1166" s="57"/>
      <c r="AW1166" s="57"/>
      <c r="AY1166" s="57"/>
      <c r="BA1166" s="57"/>
      <c r="BB1166" s="57"/>
      <c r="BC1166" s="57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183"/>
    </row>
    <row r="1167" spans="2:96" ht="18.75" x14ac:dyDescent="0.3">
      <c r="K1167" s="165" t="s">
        <v>308</v>
      </c>
      <c r="V1167" s="57" t="s">
        <v>438</v>
      </c>
      <c r="AB1167" s="166" t="s">
        <v>378</v>
      </c>
      <c r="AC1167" s="184" t="s">
        <v>460</v>
      </c>
      <c r="AD1167" s="185"/>
      <c r="AE1167" s="186">
        <v>21394397.850000001</v>
      </c>
      <c r="AF1167" s="186">
        <v>22681043.140000001</v>
      </c>
      <c r="AG1167" s="186">
        <v>21349042.970000003</v>
      </c>
      <c r="AH1167" s="186">
        <v>16207716.718196353</v>
      </c>
      <c r="AI1167" s="187">
        <v>7036323.1900000013</v>
      </c>
      <c r="AJ1167" s="186">
        <v>21108969.570000004</v>
      </c>
      <c r="AK1167" s="187">
        <v>14752881.550000001</v>
      </c>
      <c r="AL1167" s="186">
        <v>17703457.859999999</v>
      </c>
      <c r="AM1167" s="187">
        <v>13519452.029198505</v>
      </c>
      <c r="AN1167" s="187">
        <v>17441146.238997847</v>
      </c>
      <c r="AO1167" s="186">
        <v>16190349.31288139</v>
      </c>
      <c r="AP1167" s="186">
        <v>17619484.87514824</v>
      </c>
      <c r="AQ1167" s="186">
        <v>17934097.875148196</v>
      </c>
      <c r="AR1167" s="186">
        <v>-3174871.6948518082</v>
      </c>
      <c r="AS1167" s="188">
        <v>-0.15040391641683568</v>
      </c>
      <c r="AT1167" s="186">
        <v>1726381.1569518428</v>
      </c>
      <c r="AU1167" s="188">
        <v>0.10651600018487738</v>
      </c>
      <c r="AV1167" s="186">
        <v>-3414945.0948518068</v>
      </c>
      <c r="AW1167" s="188">
        <v>-0.15995776015114771</v>
      </c>
      <c r="AX1167" s="186">
        <v>-3489484.6948517635</v>
      </c>
      <c r="AY1167" s="188">
        <v>-0.16530814937603622</v>
      </c>
      <c r="AZ1167" s="186">
        <v>1411768.1569518875</v>
      </c>
      <c r="BA1167" s="188">
        <v>8.710469102454757E-2</v>
      </c>
      <c r="BB1167" s="186">
        <v>314612.9999999553</v>
      </c>
      <c r="BC1167" s="188">
        <v>1.7855970377641833E-2</v>
      </c>
      <c r="BE1167" s="186">
        <v>1493871.0733856368</v>
      </c>
      <c r="BF1167" s="186">
        <v>1495454.3583171435</v>
      </c>
      <c r="BG1167" s="186">
        <v>1495554.0733856368</v>
      </c>
      <c r="BH1167" s="186">
        <v>1493871.0733856368</v>
      </c>
      <c r="BI1167" s="186">
        <v>1493568.9281801574</v>
      </c>
      <c r="BJ1167" s="186">
        <v>1493871.0733856368</v>
      </c>
      <c r="BK1167" s="186">
        <v>1493770.3583171435</v>
      </c>
      <c r="BL1167" s="186">
        <v>1498854.0733856368</v>
      </c>
      <c r="BM1167" s="186">
        <v>1493770.3583171435</v>
      </c>
      <c r="BN1167" s="186">
        <v>1493871.0733856368</v>
      </c>
      <c r="BO1167" s="186">
        <v>1493871.0733856368</v>
      </c>
      <c r="BP1167" s="186">
        <v>1493770.3583171435</v>
      </c>
      <c r="BQ1167" s="189">
        <v>17934097.875148188</v>
      </c>
    </row>
    <row r="1168" spans="2:96" hidden="1" x14ac:dyDescent="0.25">
      <c r="B1168" s="150" t="s">
        <v>305</v>
      </c>
      <c r="C1168" s="150" t="s">
        <v>305</v>
      </c>
      <c r="D1168" s="150" t="s">
        <v>305</v>
      </c>
      <c r="E1168" s="150" t="s">
        <v>305</v>
      </c>
      <c r="F1168" s="150" t="s">
        <v>305</v>
      </c>
      <c r="G1168" s="150" t="s">
        <v>305</v>
      </c>
      <c r="H1168" s="150" t="s">
        <v>305</v>
      </c>
      <c r="I1168" s="150" t="s">
        <v>305</v>
      </c>
      <c r="J1168" s="150" t="s">
        <v>305</v>
      </c>
      <c r="L1168" s="57" t="s">
        <v>310</v>
      </c>
      <c r="AC1168" s="175"/>
      <c r="AD1168" s="168"/>
      <c r="AE1168" s="175"/>
      <c r="AH1168" s="168"/>
      <c r="AI1168" s="288"/>
      <c r="AK1168" s="289"/>
      <c r="AL1168" s="290"/>
      <c r="AM1168" s="291"/>
      <c r="AN1168" s="291"/>
      <c r="AO1168" s="290"/>
      <c r="AP1168" s="290"/>
      <c r="AQ1168" s="290"/>
      <c r="AR1168" s="290"/>
      <c r="AS1168" s="292"/>
      <c r="AT1168" s="290"/>
      <c r="AU1168" s="292"/>
      <c r="AV1168" s="290"/>
      <c r="AW1168" s="292"/>
      <c r="AX1168" s="290"/>
      <c r="AY1168" s="292"/>
      <c r="AZ1168" s="290"/>
      <c r="BA1168" s="292"/>
      <c r="BB1168" s="290"/>
      <c r="BC1168" s="292"/>
    </row>
    <row r="1169" spans="2:96" ht="17.25" x14ac:dyDescent="0.3">
      <c r="B1169" s="150" t="s">
        <v>307</v>
      </c>
      <c r="C1169" s="150" t="s">
        <v>307</v>
      </c>
      <c r="D1169" s="150" t="s">
        <v>307</v>
      </c>
      <c r="E1169" s="150" t="s">
        <v>307</v>
      </c>
      <c r="F1169" s="150" t="s">
        <v>307</v>
      </c>
      <c r="G1169" s="150" t="s">
        <v>307</v>
      </c>
      <c r="H1169" s="150" t="s">
        <v>307</v>
      </c>
      <c r="I1169" s="150" t="s">
        <v>307</v>
      </c>
      <c r="J1169" s="150" t="s">
        <v>307</v>
      </c>
      <c r="K1169" s="280" t="s">
        <v>461</v>
      </c>
      <c r="V1169" s="57" t="s">
        <v>426</v>
      </c>
      <c r="AB1169" s="166" t="s">
        <v>378</v>
      </c>
      <c r="AC1169" s="274" t="s">
        <v>461</v>
      </c>
      <c r="AD1169" s="168"/>
      <c r="AE1169" s="275">
        <v>248739959.68999985</v>
      </c>
      <c r="AF1169" s="276">
        <v>263067663.53000015</v>
      </c>
      <c r="AG1169" s="276">
        <v>273474553.07000005</v>
      </c>
      <c r="AH1169" s="276">
        <v>291210009.71819633</v>
      </c>
      <c r="AI1169" s="277">
        <v>103198808.98999996</v>
      </c>
      <c r="AJ1169" s="276">
        <v>351814366.1099999</v>
      </c>
      <c r="AK1169" s="276">
        <v>263125150.02000004</v>
      </c>
      <c r="AL1169" s="276">
        <v>351157095.74400008</v>
      </c>
      <c r="AM1169" s="277">
        <v>242589376.95202771</v>
      </c>
      <c r="AN1169" s="277">
        <v>935237348.35850632</v>
      </c>
      <c r="AO1169" s="276">
        <v>307720295.31705952</v>
      </c>
      <c r="AP1169" s="276">
        <v>315632531.25201356</v>
      </c>
      <c r="AQ1169" s="276">
        <v>325606427.21759808</v>
      </c>
      <c r="AR1169" s="276">
        <v>-26207938.892401814</v>
      </c>
      <c r="AS1169" s="278">
        <v>-7.4493657499499377E-2</v>
      </c>
      <c r="AT1169" s="276">
        <v>34396417.499401748</v>
      </c>
      <c r="AU1169" s="278">
        <v>0.11811550548240815</v>
      </c>
      <c r="AV1169" s="276">
        <v>52131874.147598028</v>
      </c>
      <c r="AW1169" s="278">
        <v>0.19062787949507706</v>
      </c>
      <c r="AX1169" s="276">
        <v>-36181834.857986331</v>
      </c>
      <c r="AY1169" s="278">
        <v>-0.10284354006929197</v>
      </c>
      <c r="AZ1169" s="276">
        <v>24422521.533817232</v>
      </c>
      <c r="BA1169" s="278">
        <v>8.3865666422149723E-2</v>
      </c>
      <c r="BB1169" s="276">
        <v>9973895.9655845165</v>
      </c>
      <c r="BC1169" s="278">
        <v>3.1599708452171429E-2</v>
      </c>
      <c r="BE1169" s="342">
        <v>28302236.004623841</v>
      </c>
      <c r="BF1169" s="342">
        <v>25600355.317539964</v>
      </c>
      <c r="BG1169" s="342">
        <v>26493082.619258888</v>
      </c>
      <c r="BH1169" s="342">
        <v>26879165.265692964</v>
      </c>
      <c r="BI1169" s="342">
        <v>25452195.370397381</v>
      </c>
      <c r="BJ1169" s="342">
        <v>27950561.896637261</v>
      </c>
      <c r="BK1169" s="342">
        <v>27853058.918937746</v>
      </c>
      <c r="BL1169" s="342">
        <v>27575889.743156958</v>
      </c>
      <c r="BM1169" s="342">
        <v>27411137.03060532</v>
      </c>
      <c r="BN1169" s="342">
        <v>27789325.479099117</v>
      </c>
      <c r="BO1169" s="342">
        <v>27731150.16987158</v>
      </c>
      <c r="BP1169" s="342">
        <v>26568269.401776738</v>
      </c>
      <c r="BQ1169" s="342">
        <v>325606427.21759814</v>
      </c>
    </row>
    <row r="1170" spans="2:96" x14ac:dyDescent="0.25">
      <c r="B1170" s="150" t="s">
        <v>307</v>
      </c>
      <c r="C1170" s="150" t="s">
        <v>307</v>
      </c>
      <c r="D1170" s="150" t="s">
        <v>307</v>
      </c>
      <c r="E1170" s="150" t="s">
        <v>307</v>
      </c>
      <c r="F1170" s="150" t="s">
        <v>307</v>
      </c>
      <c r="G1170" s="150" t="s">
        <v>307</v>
      </c>
      <c r="H1170" s="150" t="s">
        <v>307</v>
      </c>
      <c r="I1170" s="150" t="s">
        <v>307</v>
      </c>
      <c r="J1170" s="150" t="s">
        <v>307</v>
      </c>
      <c r="AC1170" s="175"/>
      <c r="AD1170" s="168"/>
      <c r="AE1170" s="175"/>
      <c r="AS1170" s="271"/>
      <c r="AU1170" s="271"/>
      <c r="AW1170" s="271"/>
      <c r="AY1170" s="271"/>
      <c r="BA1170" s="271"/>
      <c r="BB1170" s="57"/>
      <c r="BC1170" s="271"/>
    </row>
    <row r="1171" spans="2:96" x14ac:dyDescent="0.25">
      <c r="B1171" s="150" t="s">
        <v>307</v>
      </c>
      <c r="C1171" s="150" t="s">
        <v>307</v>
      </c>
      <c r="D1171" s="150" t="s">
        <v>307</v>
      </c>
      <c r="E1171" s="150" t="s">
        <v>307</v>
      </c>
      <c r="F1171" s="150" t="s">
        <v>307</v>
      </c>
      <c r="G1171" s="150" t="s">
        <v>307</v>
      </c>
      <c r="H1171" s="150" t="s">
        <v>307</v>
      </c>
      <c r="I1171" s="150" t="s">
        <v>307</v>
      </c>
      <c r="J1171" s="150" t="s">
        <v>307</v>
      </c>
      <c r="L1171" s="57" t="s">
        <v>2214</v>
      </c>
      <c r="AC1171" s="246"/>
      <c r="AD1171" s="294"/>
      <c r="AE1171" s="246"/>
      <c r="AF1171" s="247"/>
      <c r="AG1171" s="247"/>
      <c r="AH1171" s="247"/>
      <c r="AI1171" s="354"/>
      <c r="AJ1171" s="247"/>
      <c r="AK1171" s="354"/>
      <c r="AL1171" s="247"/>
      <c r="AM1171" s="354"/>
      <c r="AN1171" s="354"/>
      <c r="AO1171" s="247"/>
      <c r="AP1171" s="247"/>
      <c r="AQ1171" s="247"/>
      <c r="AR1171" s="247"/>
      <c r="AS1171" s="355"/>
      <c r="AT1171" s="247"/>
      <c r="AU1171" s="355"/>
      <c r="AV1171" s="247"/>
      <c r="AW1171" s="355"/>
      <c r="AX1171" s="247"/>
      <c r="AY1171" s="355"/>
      <c r="AZ1171" s="247"/>
      <c r="BA1171" s="355"/>
      <c r="BB1171" s="247"/>
      <c r="BC1171" s="355"/>
    </row>
    <row r="1172" spans="2:96" ht="21" x14ac:dyDescent="0.35">
      <c r="K1172" s="165" t="s">
        <v>308</v>
      </c>
      <c r="L1172" s="57" t="s">
        <v>467</v>
      </c>
      <c r="M1172" s="57" t="s">
        <v>2215</v>
      </c>
      <c r="V1172" s="57" t="s">
        <v>467</v>
      </c>
      <c r="AC1172" s="176" t="s">
        <v>53</v>
      </c>
      <c r="AD1172" s="177"/>
      <c r="AE1172" s="178"/>
      <c r="AF1172" s="177"/>
      <c r="AG1172" s="177"/>
      <c r="AH1172" s="177"/>
      <c r="AI1172" s="179"/>
      <c r="AJ1172" s="177"/>
      <c r="AK1172" s="180"/>
      <c r="AL1172" s="177"/>
      <c r="AM1172" s="180"/>
      <c r="AN1172" s="180"/>
      <c r="AO1172" s="177"/>
      <c r="AP1172" s="177"/>
      <c r="AQ1172" s="177"/>
      <c r="AR1172" s="177"/>
      <c r="AS1172" s="177"/>
      <c r="AT1172" s="177"/>
      <c r="AU1172" s="177"/>
      <c r="AV1172" s="177"/>
      <c r="AW1172" s="177"/>
      <c r="AX1172" s="177"/>
      <c r="AY1172" s="177"/>
      <c r="AZ1172" s="177"/>
      <c r="BA1172" s="177"/>
      <c r="BB1172" s="177"/>
      <c r="BC1172" s="177"/>
      <c r="BD1172" s="181"/>
      <c r="BE1172" s="178"/>
      <c r="BF1172" s="178"/>
      <c r="BG1172" s="178"/>
      <c r="BH1172" s="178"/>
      <c r="BI1172" s="178"/>
      <c r="BJ1172" s="178"/>
      <c r="BK1172" s="178"/>
      <c r="BL1172" s="178"/>
      <c r="BM1172" s="178"/>
      <c r="BN1172" s="178"/>
      <c r="BO1172" s="178"/>
      <c r="BP1172" s="178"/>
      <c r="BQ1172" s="178"/>
      <c r="BR1172" s="181"/>
      <c r="BS1172" s="57">
        <v>124918384.00272001</v>
      </c>
      <c r="BT1172" s="57">
        <v>149883917.11000001</v>
      </c>
      <c r="BU1172" s="57">
        <v>151950278.97</v>
      </c>
      <c r="BV1172" s="57">
        <v>150207497.63235396</v>
      </c>
      <c r="BW1172" s="57">
        <v>51180525.850000001</v>
      </c>
      <c r="BY1172" s="57">
        <v>127209644.16</v>
      </c>
      <c r="CA1172" s="57">
        <v>125246746.36266816</v>
      </c>
      <c r="CC1172" s="57">
        <v>154874297.74857143</v>
      </c>
      <c r="CD1172" s="57">
        <v>157365160.25031278</v>
      </c>
      <c r="CE1172" s="57">
        <v>163568901.85993144</v>
      </c>
      <c r="CG1172" s="57">
        <v>13992558.369136266</v>
      </c>
      <c r="CH1172" s="57">
        <v>13467693.19158414</v>
      </c>
      <c r="CI1172" s="57">
        <v>13835304.96892339</v>
      </c>
      <c r="CJ1172" s="57">
        <v>13870666.432248678</v>
      </c>
      <c r="CK1172" s="57">
        <v>12777756.192531999</v>
      </c>
      <c r="CL1172" s="57">
        <v>13775065.395034308</v>
      </c>
      <c r="CM1172" s="57">
        <v>13427948.662414428</v>
      </c>
      <c r="CN1172" s="57">
        <v>13744318.367927937</v>
      </c>
      <c r="CO1172" s="57">
        <v>13453649.562442675</v>
      </c>
      <c r="CP1172" s="57">
        <v>13862986.568875179</v>
      </c>
      <c r="CQ1172" s="57">
        <v>13820808.131670609</v>
      </c>
      <c r="CR1172" s="57">
        <v>13540146.01714181</v>
      </c>
    </row>
    <row r="1173" spans="2:96" ht="18.75" x14ac:dyDescent="0.3">
      <c r="K1173" s="165" t="s">
        <v>312</v>
      </c>
      <c r="M1173" s="57" t="s">
        <v>469</v>
      </c>
      <c r="N1173" s="57" t="s">
        <v>2216</v>
      </c>
      <c r="V1173" s="57" t="s">
        <v>467</v>
      </c>
      <c r="W1173" s="57" t="s">
        <v>470</v>
      </c>
      <c r="X1173" s="57">
        <v>220</v>
      </c>
      <c r="AB1173" s="166" t="s">
        <v>307</v>
      </c>
      <c r="AC1173" s="192" t="s">
        <v>471</v>
      </c>
      <c r="AD1173" s="168"/>
      <c r="AE1173" s="63"/>
      <c r="AI1173" s="193"/>
      <c r="AS1173" s="57"/>
      <c r="AU1173" s="57"/>
      <c r="AW1173" s="57"/>
      <c r="AY1173" s="57"/>
      <c r="BA1173" s="57"/>
      <c r="BB1173" s="57"/>
      <c r="BC1173" s="57"/>
      <c r="BE1173" s="63"/>
      <c r="BF1173" s="63"/>
      <c r="BG1173" s="63"/>
      <c r="BH1173" s="63"/>
      <c r="BI1173" s="63"/>
      <c r="BJ1173" s="63"/>
      <c r="BK1173" s="63"/>
      <c r="BL1173" s="63"/>
      <c r="BM1173" s="63"/>
      <c r="BN1173" s="63"/>
      <c r="BO1173" s="63"/>
      <c r="BP1173" s="63"/>
      <c r="BQ1173" s="194"/>
      <c r="BS1173" s="57">
        <v>27961602.659999996</v>
      </c>
      <c r="BT1173" s="57">
        <v>30366297.57</v>
      </c>
      <c r="BU1173" s="57">
        <v>32758812.489999998</v>
      </c>
      <c r="BV1173" s="57">
        <v>30343886.780702662</v>
      </c>
      <c r="BW1173" s="57">
        <v>10745579.140000001</v>
      </c>
      <c r="BX1173" s="57">
        <v>32236737.420000002</v>
      </c>
      <c r="BY1173" s="57">
        <v>26184217.199999999</v>
      </c>
      <c r="BZ1173" s="57">
        <v>31421060.639999997</v>
      </c>
      <c r="CA1173" s="57">
        <v>25245730.650585551</v>
      </c>
      <c r="CB1173" s="57">
        <v>31282373.33011711</v>
      </c>
      <c r="CC1173" s="57">
        <v>31708646.417142846</v>
      </c>
      <c r="CD1173" s="57">
        <v>34060833.547266953</v>
      </c>
      <c r="CE1173" s="57">
        <v>35389206.055266961</v>
      </c>
      <c r="CG1173" s="57">
        <v>2944669.1712905033</v>
      </c>
      <c r="CH1173" s="57">
        <v>2943408.0284309527</v>
      </c>
      <c r="CI1173" s="57">
        <v>2947104.1712688366</v>
      </c>
      <c r="CJ1173" s="57">
        <v>2942574.1712688361</v>
      </c>
      <c r="CK1173" s="57">
        <v>2927752.742697408</v>
      </c>
      <c r="CL1173" s="57">
        <v>2940574.1712688361</v>
      </c>
      <c r="CM1173" s="57">
        <v>2945967.0284116934</v>
      </c>
      <c r="CN1173" s="57">
        <v>2940574.1712688361</v>
      </c>
      <c r="CO1173" s="57">
        <v>2935967.0284116934</v>
      </c>
      <c r="CP1173" s="57">
        <v>2978574.1712688361</v>
      </c>
      <c r="CQ1173" s="57">
        <v>2987574.1712688366</v>
      </c>
      <c r="CR1173" s="57">
        <v>2954467.0284116929</v>
      </c>
    </row>
    <row r="1174" spans="2:96" x14ac:dyDescent="0.25">
      <c r="K1174" s="165" t="s">
        <v>315</v>
      </c>
      <c r="N1174" s="57" t="s">
        <v>2217</v>
      </c>
      <c r="V1174" s="57" t="s">
        <v>467</v>
      </c>
      <c r="W1174" s="57" t="s">
        <v>470</v>
      </c>
      <c r="X1174" s="57">
        <v>220</v>
      </c>
      <c r="AB1174" s="166" t="s">
        <v>307</v>
      </c>
      <c r="AC1174" s="209">
        <v>6000003</v>
      </c>
      <c r="AD1174" s="210" t="s">
        <v>1313</v>
      </c>
      <c r="AE1174" s="169">
        <v>2822928.85</v>
      </c>
      <c r="AF1174" s="38">
        <v>2356606.81</v>
      </c>
      <c r="AG1174" s="38">
        <v>1473279.88</v>
      </c>
      <c r="AH1174" s="170">
        <v>724788.25745796529</v>
      </c>
      <c r="AI1174" s="171">
        <v>276354.28999999998</v>
      </c>
      <c r="AJ1174" s="172">
        <v>829062.86999999988</v>
      </c>
      <c r="AK1174" s="151">
        <v>567070.42999999993</v>
      </c>
      <c r="AL1174" s="172">
        <v>680484.51599999983</v>
      </c>
      <c r="AM1174" s="211">
        <v>603990.21454830433</v>
      </c>
      <c r="AN1174" s="171">
        <v>687868.47290966089</v>
      </c>
      <c r="AO1174" s="170">
        <v>760762.25142857165</v>
      </c>
      <c r="AP1174" s="170">
        <v>676580.39999999991</v>
      </c>
      <c r="AQ1174" s="170">
        <v>676580.4</v>
      </c>
      <c r="AR1174" s="172">
        <v>152482.46999999986</v>
      </c>
      <c r="AS1174" s="173">
        <v>0.18392147992347055</v>
      </c>
      <c r="AT1174" s="172">
        <v>48207.857457965263</v>
      </c>
      <c r="AU1174" s="173">
        <v>6.6513022199122918E-2</v>
      </c>
      <c r="AV1174" s="172">
        <v>796699.47999999986</v>
      </c>
      <c r="AW1174" s="173">
        <v>0.54076587267315424</v>
      </c>
      <c r="AX1174" s="172">
        <v>152482.46999999997</v>
      </c>
      <c r="AY1174" s="173">
        <v>0.18392147992347069</v>
      </c>
      <c r="AZ1174" s="172">
        <v>48207.85745796538</v>
      </c>
      <c r="BA1174" s="173">
        <v>6.6513022199123084E-2</v>
      </c>
      <c r="BB1174" s="172">
        <v>-1.1641532182693481E-10</v>
      </c>
      <c r="BC1174" s="173">
        <v>-1.7206428360463122E-16</v>
      </c>
      <c r="BE1174" s="169">
        <v>56381.7</v>
      </c>
      <c r="BF1174" s="169">
        <v>56381.7</v>
      </c>
      <c r="BG1174" s="169">
        <v>56381.7</v>
      </c>
      <c r="BH1174" s="169">
        <v>56381.7</v>
      </c>
      <c r="BI1174" s="169">
        <v>56381.7</v>
      </c>
      <c r="BJ1174" s="169">
        <v>56381.7</v>
      </c>
      <c r="BK1174" s="169">
        <v>56381.7</v>
      </c>
      <c r="BL1174" s="169">
        <v>56381.7</v>
      </c>
      <c r="BM1174" s="169">
        <v>56381.7</v>
      </c>
      <c r="BN1174" s="169">
        <v>56381.7</v>
      </c>
      <c r="BO1174" s="169">
        <v>56381.7</v>
      </c>
      <c r="BP1174" s="169">
        <v>56381.7</v>
      </c>
      <c r="BQ1174" s="174">
        <v>676580.39999999991</v>
      </c>
    </row>
    <row r="1175" spans="2:96" x14ac:dyDescent="0.25">
      <c r="K1175" s="165" t="s">
        <v>315</v>
      </c>
      <c r="N1175" s="57" t="s">
        <v>2218</v>
      </c>
      <c r="V1175" s="57" t="s">
        <v>467</v>
      </c>
      <c r="W1175" s="57" t="s">
        <v>470</v>
      </c>
      <c r="X1175" s="57">
        <v>220</v>
      </c>
      <c r="AB1175" s="166" t="s">
        <v>307</v>
      </c>
      <c r="AC1175" s="209">
        <v>6000010</v>
      </c>
      <c r="AD1175" s="210" t="s">
        <v>2219</v>
      </c>
      <c r="AE1175" s="169">
        <v>24175015.970000003</v>
      </c>
      <c r="AF1175" s="38">
        <v>27058316.68</v>
      </c>
      <c r="AG1175" s="38">
        <v>28416306.050000001</v>
      </c>
      <c r="AH1175" s="170">
        <v>29174961.483244698</v>
      </c>
      <c r="AI1175" s="171">
        <v>10250222.210000001</v>
      </c>
      <c r="AJ1175" s="172">
        <v>30750666.630000003</v>
      </c>
      <c r="AK1175" s="151">
        <v>25029271.75</v>
      </c>
      <c r="AL1175" s="172">
        <v>30035126.099999998</v>
      </c>
      <c r="AM1175" s="211">
        <v>24172626.236037247</v>
      </c>
      <c r="AN1175" s="171">
        <v>30031606.997207452</v>
      </c>
      <c r="AO1175" s="170">
        <v>30402966.308571417</v>
      </c>
      <c r="AP1175" s="170">
        <v>31085912.001999997</v>
      </c>
      <c r="AQ1175" s="170">
        <v>32414284.510000005</v>
      </c>
      <c r="AR1175" s="172">
        <v>-1663617.8800000027</v>
      </c>
      <c r="AS1175" s="173">
        <v>-5.4100221631520527E-2</v>
      </c>
      <c r="AT1175" s="172">
        <v>-3239323.0267553069</v>
      </c>
      <c r="AU1175" s="173">
        <v>-0.11103092727699619</v>
      </c>
      <c r="AV1175" s="172">
        <v>-3997978.4600000046</v>
      </c>
      <c r="AW1175" s="173">
        <v>-0.14069310954651704</v>
      </c>
      <c r="AX1175" s="172">
        <v>-335245.37199999392</v>
      </c>
      <c r="AY1175" s="173">
        <v>-1.090205217447001E-2</v>
      </c>
      <c r="AZ1175" s="172">
        <v>-1910950.5187552981</v>
      </c>
      <c r="BA1175" s="173">
        <v>-6.5499675804294208E-2</v>
      </c>
      <c r="BB1175" s="172">
        <v>-1328372.5080000088</v>
      </c>
      <c r="BC1175" s="173">
        <v>-4.2732299696227161E-2</v>
      </c>
      <c r="BE1175" s="169">
        <v>2696194.5425000004</v>
      </c>
      <c r="BF1175" s="169">
        <v>2695444.5425000004</v>
      </c>
      <c r="BG1175" s="169">
        <v>2694394.5425000004</v>
      </c>
      <c r="BH1175" s="169">
        <v>2694194.5425000004</v>
      </c>
      <c r="BI1175" s="169">
        <v>2684194.5425000004</v>
      </c>
      <c r="BJ1175" s="169">
        <v>2692194.5425000004</v>
      </c>
      <c r="BK1175" s="169">
        <v>2699194.5425000004</v>
      </c>
      <c r="BL1175" s="169">
        <v>2692194.5425000004</v>
      </c>
      <c r="BM1175" s="169">
        <v>2689194.5425000004</v>
      </c>
      <c r="BN1175" s="169">
        <v>2730194.5425000004</v>
      </c>
      <c r="BO1175" s="169">
        <v>2739194.5425000004</v>
      </c>
      <c r="BP1175" s="169">
        <v>2707694.5425</v>
      </c>
      <c r="BQ1175" s="174">
        <v>32414284.510000005</v>
      </c>
    </row>
    <row r="1176" spans="2:96" x14ac:dyDescent="0.25">
      <c r="K1176" s="165" t="s">
        <v>315</v>
      </c>
      <c r="N1176" s="57" t="s">
        <v>2220</v>
      </c>
      <c r="V1176" s="57" t="s">
        <v>467</v>
      </c>
      <c r="W1176" s="57" t="s">
        <v>470</v>
      </c>
      <c r="X1176" s="57">
        <v>220</v>
      </c>
      <c r="AB1176" s="166" t="s">
        <v>307</v>
      </c>
      <c r="AC1176" s="209">
        <v>6000014</v>
      </c>
      <c r="AD1176" s="210" t="s">
        <v>2221</v>
      </c>
      <c r="AE1176" s="169">
        <v>13247.58</v>
      </c>
      <c r="AF1176" s="38">
        <v>22452.73</v>
      </c>
      <c r="AG1176" s="38">
        <v>78603.109999999986</v>
      </c>
      <c r="AH1176" s="170">
        <v>10374.839999999991</v>
      </c>
      <c r="AI1176" s="171">
        <v>36621.61</v>
      </c>
      <c r="AJ1176" s="172">
        <v>109864.83</v>
      </c>
      <c r="AK1176" s="151">
        <v>36621.61</v>
      </c>
      <c r="AL1176" s="172">
        <v>43945.932000000001</v>
      </c>
      <c r="AM1176" s="211">
        <v>8645.6999999999935</v>
      </c>
      <c r="AN1176" s="171">
        <v>38350.75</v>
      </c>
      <c r="AO1176" s="170">
        <v>62779.902857142813</v>
      </c>
      <c r="AP1176" s="170">
        <v>16941.00240981477</v>
      </c>
      <c r="AQ1176" s="170">
        <v>16941.002409814813</v>
      </c>
      <c r="AR1176" s="172">
        <v>92923.827590185188</v>
      </c>
      <c r="AS1176" s="173">
        <v>0.8458014051465349</v>
      </c>
      <c r="AT1176" s="172">
        <v>-6566.1624098148222</v>
      </c>
      <c r="AU1176" s="173">
        <v>-0.63289288411337696</v>
      </c>
      <c r="AV1176" s="172">
        <v>61662.107590185173</v>
      </c>
      <c r="AW1176" s="173">
        <v>0.78447414599988707</v>
      </c>
      <c r="AX1176" s="172">
        <v>92923.827590185232</v>
      </c>
      <c r="AY1176" s="173">
        <v>0.84580140514653535</v>
      </c>
      <c r="AZ1176" s="172">
        <v>-6566.1624098147786</v>
      </c>
      <c r="BA1176" s="173">
        <v>-0.63289288411337274</v>
      </c>
      <c r="BB1176" s="172">
        <v>-4.3655745685100555E-11</v>
      </c>
      <c r="BC1176" s="173">
        <v>-2.5769281314669194E-15</v>
      </c>
      <c r="BE1176" s="169">
        <v>1038.750219074074</v>
      </c>
      <c r="BF1176" s="169">
        <v>2134.75021666667</v>
      </c>
      <c r="BG1176" s="169">
        <v>5273.750197407403</v>
      </c>
      <c r="BH1176" s="169">
        <v>943.75019740740731</v>
      </c>
      <c r="BI1176" s="169">
        <v>943.75019740740731</v>
      </c>
      <c r="BJ1176" s="169">
        <v>943.75019740740731</v>
      </c>
      <c r="BK1176" s="169">
        <v>943.75019740740731</v>
      </c>
      <c r="BL1176" s="169">
        <v>943.75019740740731</v>
      </c>
      <c r="BM1176" s="169">
        <v>943.75019740740731</v>
      </c>
      <c r="BN1176" s="169">
        <v>943.75019740740731</v>
      </c>
      <c r="BO1176" s="169">
        <v>943.75019740740731</v>
      </c>
      <c r="BP1176" s="169">
        <v>943.75019740740731</v>
      </c>
      <c r="BQ1176" s="174">
        <v>16941.002409814813</v>
      </c>
    </row>
    <row r="1177" spans="2:96" x14ac:dyDescent="0.25">
      <c r="K1177" s="165" t="s">
        <v>315</v>
      </c>
      <c r="N1177" s="57" t="s">
        <v>2222</v>
      </c>
      <c r="V1177" s="57" t="s">
        <v>467</v>
      </c>
      <c r="W1177" s="57" t="s">
        <v>470</v>
      </c>
      <c r="X1177" s="57">
        <v>220</v>
      </c>
      <c r="AB1177" s="166" t="s">
        <v>307</v>
      </c>
      <c r="AC1177" s="209">
        <v>6000700</v>
      </c>
      <c r="AD1177" s="210" t="s">
        <v>2223</v>
      </c>
      <c r="AE1177" s="169">
        <v>-272727.22000000003</v>
      </c>
      <c r="AF1177" s="38">
        <v>-52191.390000000007</v>
      </c>
      <c r="AG1177" s="38">
        <v>-164915.13</v>
      </c>
      <c r="AH1177" s="170">
        <v>-213488.99999999985</v>
      </c>
      <c r="AI1177" s="171">
        <v>-107910.96999999999</v>
      </c>
      <c r="AJ1177" s="172">
        <v>-323732.90999999997</v>
      </c>
      <c r="AK1177" s="151">
        <v>-275862.09000000003</v>
      </c>
      <c r="AL1177" s="172">
        <v>-331034.50800000003</v>
      </c>
      <c r="AM1177" s="211">
        <v>-177907.49999999988</v>
      </c>
      <c r="AN1177" s="171">
        <v>-311443.58999999997</v>
      </c>
      <c r="AO1177" s="170">
        <v>-321231.18857142876</v>
      </c>
      <c r="AP1177" s="170">
        <v>0</v>
      </c>
      <c r="AQ1177" s="170">
        <v>0</v>
      </c>
      <c r="AR1177" s="172">
        <v>-323732.90999999997</v>
      </c>
      <c r="AS1177" s="173">
        <v>-1</v>
      </c>
      <c r="AT1177" s="172">
        <v>-213488.99999999985</v>
      </c>
      <c r="AU1177" s="173">
        <v>-1</v>
      </c>
      <c r="AV1177" s="172">
        <v>-164915.13</v>
      </c>
      <c r="AW1177" s="173">
        <v>-1</v>
      </c>
      <c r="AX1177" s="172">
        <v>-323732.90999999997</v>
      </c>
      <c r="AY1177" s="173">
        <v>-1</v>
      </c>
      <c r="AZ1177" s="172">
        <v>-213488.99999999985</v>
      </c>
      <c r="BA1177" s="173">
        <v>-1</v>
      </c>
      <c r="BB1177" s="172">
        <v>0</v>
      </c>
      <c r="BC1177" s="173">
        <v>0</v>
      </c>
      <c r="BE1177" s="169">
        <v>0</v>
      </c>
      <c r="BF1177" s="169">
        <v>0</v>
      </c>
      <c r="BG1177" s="169">
        <v>0</v>
      </c>
      <c r="BH1177" s="169">
        <v>0</v>
      </c>
      <c r="BI1177" s="169">
        <v>0</v>
      </c>
      <c r="BJ1177" s="169">
        <v>0</v>
      </c>
      <c r="BK1177" s="169">
        <v>0</v>
      </c>
      <c r="BL1177" s="169">
        <v>0</v>
      </c>
      <c r="BM1177" s="169">
        <v>0</v>
      </c>
      <c r="BN1177" s="169">
        <v>0</v>
      </c>
      <c r="BO1177" s="169">
        <v>0</v>
      </c>
      <c r="BP1177" s="169">
        <v>0</v>
      </c>
      <c r="BQ1177" s="174">
        <v>0</v>
      </c>
    </row>
    <row r="1178" spans="2:96" x14ac:dyDescent="0.25">
      <c r="K1178" s="165" t="s">
        <v>315</v>
      </c>
      <c r="N1178" s="57" t="s">
        <v>2224</v>
      </c>
      <c r="V1178" s="57" t="s">
        <v>467</v>
      </c>
      <c r="W1178" s="57" t="s">
        <v>470</v>
      </c>
      <c r="X1178" s="57">
        <v>220</v>
      </c>
      <c r="AB1178" s="166" t="s">
        <v>307</v>
      </c>
      <c r="AC1178" s="209">
        <v>6000710</v>
      </c>
      <c r="AD1178" s="210" t="s">
        <v>2225</v>
      </c>
      <c r="AE1178" s="169">
        <v>328820.84999999998</v>
      </c>
      <c r="AF1178" s="38">
        <v>63319</v>
      </c>
      <c r="AG1178" s="38">
        <v>88650.8</v>
      </c>
      <c r="AH1178" s="170">
        <v>53251.19999999999</v>
      </c>
      <c r="AI1178" s="171">
        <v>5917</v>
      </c>
      <c r="AJ1178" s="172">
        <v>17751</v>
      </c>
      <c r="AK1178" s="151">
        <v>8834</v>
      </c>
      <c r="AL1178" s="172">
        <v>10600.8</v>
      </c>
      <c r="AM1178" s="211">
        <v>44375.999999999993</v>
      </c>
      <c r="AN1178" s="171">
        <v>17709.199999999997</v>
      </c>
      <c r="AO1178" s="170">
        <v>10143.42857142858</v>
      </c>
      <c r="AP1178" s="170">
        <v>0</v>
      </c>
      <c r="AQ1178" s="170">
        <v>0</v>
      </c>
      <c r="AR1178" s="172">
        <v>17751</v>
      </c>
      <c r="AS1178" s="173">
        <v>1</v>
      </c>
      <c r="AT1178" s="172">
        <v>53251.19999999999</v>
      </c>
      <c r="AU1178" s="173">
        <v>1</v>
      </c>
      <c r="AV1178" s="172">
        <v>88650.8</v>
      </c>
      <c r="AW1178" s="173">
        <v>1</v>
      </c>
      <c r="AX1178" s="172">
        <v>17751</v>
      </c>
      <c r="AY1178" s="173">
        <v>1</v>
      </c>
      <c r="AZ1178" s="172">
        <v>53251.19999999999</v>
      </c>
      <c r="BA1178" s="173">
        <v>1</v>
      </c>
      <c r="BB1178" s="172">
        <v>0</v>
      </c>
      <c r="BC1178" s="173">
        <v>0</v>
      </c>
      <c r="BE1178" s="169">
        <v>0</v>
      </c>
      <c r="BF1178" s="169">
        <v>0</v>
      </c>
      <c r="BG1178" s="169">
        <v>0</v>
      </c>
      <c r="BH1178" s="169">
        <v>0</v>
      </c>
      <c r="BI1178" s="169">
        <v>0</v>
      </c>
      <c r="BJ1178" s="169">
        <v>0</v>
      </c>
      <c r="BK1178" s="169">
        <v>0</v>
      </c>
      <c r="BL1178" s="169">
        <v>0</v>
      </c>
      <c r="BM1178" s="169">
        <v>0</v>
      </c>
      <c r="BN1178" s="169">
        <v>0</v>
      </c>
      <c r="BO1178" s="169">
        <v>0</v>
      </c>
      <c r="BP1178" s="169">
        <v>0</v>
      </c>
      <c r="BQ1178" s="174">
        <v>0</v>
      </c>
    </row>
    <row r="1179" spans="2:96" x14ac:dyDescent="0.25">
      <c r="K1179" s="165" t="s">
        <v>315</v>
      </c>
      <c r="N1179" s="57" t="s">
        <v>2226</v>
      </c>
      <c r="V1179" s="57" t="s">
        <v>467</v>
      </c>
      <c r="W1179" s="57" t="s">
        <v>470</v>
      </c>
      <c r="X1179" s="57">
        <v>220</v>
      </c>
      <c r="AB1179" s="166" t="s">
        <v>307</v>
      </c>
      <c r="AC1179" s="209">
        <v>6640095</v>
      </c>
      <c r="AD1179" s="210" t="s">
        <v>2227</v>
      </c>
      <c r="AE1179" s="169">
        <v>894316.63</v>
      </c>
      <c r="AF1179" s="38">
        <v>917793.74000000011</v>
      </c>
      <c r="AG1179" s="38">
        <v>2866887.78</v>
      </c>
      <c r="AH1179" s="170">
        <v>594000</v>
      </c>
      <c r="AI1179" s="171">
        <v>284375</v>
      </c>
      <c r="AJ1179" s="172">
        <v>853125</v>
      </c>
      <c r="AK1179" s="151">
        <v>818281.5</v>
      </c>
      <c r="AL1179" s="172">
        <v>981937.79999999993</v>
      </c>
      <c r="AM1179" s="211">
        <v>594000</v>
      </c>
      <c r="AN1179" s="171">
        <v>818281.5</v>
      </c>
      <c r="AO1179" s="170">
        <v>793225.71428571432</v>
      </c>
      <c r="AP1179" s="170">
        <v>2281400.1428571418</v>
      </c>
      <c r="AQ1179" s="170">
        <v>2281400.1428571432</v>
      </c>
      <c r="AR1179" s="172">
        <v>-1428275.1428571432</v>
      </c>
      <c r="AS1179" s="173">
        <v>-1.6741686656200945</v>
      </c>
      <c r="AT1179" s="172">
        <v>-1687400.1428571432</v>
      </c>
      <c r="AU1179" s="173">
        <v>-2.8407409812409816</v>
      </c>
      <c r="AV1179" s="172">
        <v>585487.63714285661</v>
      </c>
      <c r="AW1179" s="173">
        <v>0.20422412109303303</v>
      </c>
      <c r="AX1179" s="172">
        <v>-1428275.1428571418</v>
      </c>
      <c r="AY1179" s="173">
        <v>-1.6741686656200929</v>
      </c>
      <c r="AZ1179" s="172">
        <v>-1687400.1428571418</v>
      </c>
      <c r="BA1179" s="173">
        <v>-2.8407409812409794</v>
      </c>
      <c r="BB1179" s="172">
        <v>-1.3969838619232178E-9</v>
      </c>
      <c r="BC1179" s="173">
        <v>-6.1233618587122834E-16</v>
      </c>
      <c r="BE1179" s="169">
        <v>191054.17857142858</v>
      </c>
      <c r="BF1179" s="169">
        <v>189447.03571428571</v>
      </c>
      <c r="BG1179" s="169">
        <v>191054.17857142858</v>
      </c>
      <c r="BH1179" s="169">
        <v>191054.17857142858</v>
      </c>
      <c r="BI1179" s="169">
        <v>186232.75000000012</v>
      </c>
      <c r="BJ1179" s="169">
        <v>191054.17857142858</v>
      </c>
      <c r="BK1179" s="169">
        <v>189447.03571428571</v>
      </c>
      <c r="BL1179" s="169">
        <v>191054.17857142858</v>
      </c>
      <c r="BM1179" s="169">
        <v>189447.03571428571</v>
      </c>
      <c r="BN1179" s="169">
        <v>191054.17857142858</v>
      </c>
      <c r="BO1179" s="169">
        <v>191054.17857142858</v>
      </c>
      <c r="BP1179" s="169">
        <v>189447.03571428571</v>
      </c>
      <c r="BQ1179" s="174">
        <v>2281400.1428571432</v>
      </c>
    </row>
    <row r="1180" spans="2:96" ht="18.75" hidden="1" x14ac:dyDescent="0.3">
      <c r="B1180" s="150" t="s">
        <v>305</v>
      </c>
      <c r="C1180" s="150" t="s">
        <v>305</v>
      </c>
      <c r="J1180" s="150" t="s">
        <v>305</v>
      </c>
      <c r="K1180" s="165" t="s">
        <v>308</v>
      </c>
      <c r="N1180" s="57" t="s">
        <v>310</v>
      </c>
      <c r="AC1180" s="175"/>
      <c r="AD1180" s="195"/>
      <c r="AE1180" s="38"/>
      <c r="AI1180" s="193"/>
      <c r="AS1180" s="57"/>
      <c r="AU1180" s="57"/>
      <c r="AW1180" s="57"/>
      <c r="AY1180" s="57"/>
      <c r="BA1180" s="57"/>
      <c r="BB1180" s="57"/>
      <c r="BC1180" s="57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196"/>
    </row>
    <row r="1181" spans="2:96" ht="17.25" x14ac:dyDescent="0.3">
      <c r="K1181" s="165" t="s">
        <v>312</v>
      </c>
      <c r="V1181" s="57" t="s">
        <v>467</v>
      </c>
      <c r="W1181" s="57" t="s">
        <v>470</v>
      </c>
      <c r="AB1181" s="166" t="s">
        <v>307</v>
      </c>
      <c r="AC1181" s="197" t="s">
        <v>2228</v>
      </c>
      <c r="AD1181" s="168"/>
      <c r="AE1181" s="198">
        <v>27961602.660000004</v>
      </c>
      <c r="AF1181" s="198">
        <v>30366297.569999997</v>
      </c>
      <c r="AG1181" s="198">
        <v>32758812.490000002</v>
      </c>
      <c r="AH1181" s="199">
        <v>30343886.780702662</v>
      </c>
      <c r="AI1181" s="200">
        <v>10745579.139999999</v>
      </c>
      <c r="AJ1181" s="199">
        <v>32236737.419999994</v>
      </c>
      <c r="AK1181" s="200">
        <v>26184217.199999999</v>
      </c>
      <c r="AL1181" s="199">
        <v>31421060.639999997</v>
      </c>
      <c r="AM1181" s="200">
        <v>25245730.650585551</v>
      </c>
      <c r="AN1181" s="200">
        <v>31282373.33011711</v>
      </c>
      <c r="AO1181" s="199">
        <v>31708646.417142846</v>
      </c>
      <c r="AP1181" s="199">
        <v>34060833.547266953</v>
      </c>
      <c r="AQ1181" s="199">
        <v>35389206.055266961</v>
      </c>
      <c r="AR1181" s="199">
        <v>-3152468.6352669671</v>
      </c>
      <c r="AS1181" s="201">
        <v>-9.7791181352959874E-2</v>
      </c>
      <c r="AT1181" s="199">
        <v>-5045319.2745642997</v>
      </c>
      <c r="AU1181" s="201">
        <v>-0.16627135841321733</v>
      </c>
      <c r="AV1181" s="199">
        <v>-2630393.5652669594</v>
      </c>
      <c r="AW1181" s="201">
        <v>-8.0295754495677052E-2</v>
      </c>
      <c r="AX1181" s="199">
        <v>-1824096.1272669584</v>
      </c>
      <c r="AY1181" s="201">
        <v>-5.6584390147846379E-2</v>
      </c>
      <c r="AZ1181" s="199">
        <v>-3716946.766564291</v>
      </c>
      <c r="BA1181" s="201">
        <v>-0.1224940889552785</v>
      </c>
      <c r="BB1181" s="199">
        <v>-1328372.5080000088</v>
      </c>
      <c r="BC1181" s="201">
        <v>-3.8999999989917968E-2</v>
      </c>
      <c r="BE1181" s="198">
        <v>2944669.1712905033</v>
      </c>
      <c r="BF1181" s="198">
        <v>2943408.0284309532</v>
      </c>
      <c r="BG1181" s="198">
        <v>2947104.1712688366</v>
      </c>
      <c r="BH1181" s="198">
        <v>2942574.1712688366</v>
      </c>
      <c r="BI1181" s="198">
        <v>2927752.742697408</v>
      </c>
      <c r="BJ1181" s="198">
        <v>2940574.1712688366</v>
      </c>
      <c r="BK1181" s="198">
        <v>2945967.0284116939</v>
      </c>
      <c r="BL1181" s="198">
        <v>2940574.1712688366</v>
      </c>
      <c r="BM1181" s="198">
        <v>2935967.0284116939</v>
      </c>
      <c r="BN1181" s="198">
        <v>2978574.1712688366</v>
      </c>
      <c r="BO1181" s="198">
        <v>2987574.1712688366</v>
      </c>
      <c r="BP1181" s="198">
        <v>2954467.0284116934</v>
      </c>
      <c r="BQ1181" s="202">
        <v>35389206.055266961</v>
      </c>
    </row>
    <row r="1182" spans="2:96" ht="18.75" x14ac:dyDescent="0.3">
      <c r="K1182" s="165" t="s">
        <v>312</v>
      </c>
      <c r="AC1182" s="175"/>
      <c r="AD1182" s="203"/>
      <c r="AE1182" s="204"/>
      <c r="AI1182" s="205"/>
      <c r="AS1182" s="57"/>
      <c r="AU1182" s="57"/>
      <c r="AW1182" s="57"/>
      <c r="AY1182" s="57"/>
      <c r="BA1182" s="57"/>
      <c r="BB1182" s="57"/>
      <c r="BC1182" s="57"/>
      <c r="BE1182" s="204"/>
      <c r="BF1182" s="204"/>
      <c r="BG1182" s="204"/>
      <c r="BH1182" s="204"/>
      <c r="BI1182" s="204"/>
      <c r="BJ1182" s="204"/>
      <c r="BK1182" s="204"/>
      <c r="BL1182" s="204"/>
      <c r="BM1182" s="204"/>
      <c r="BN1182" s="204"/>
      <c r="BO1182" s="204"/>
      <c r="BP1182" s="204"/>
      <c r="BQ1182" s="206"/>
    </row>
    <row r="1183" spans="2:96" ht="18.75" x14ac:dyDescent="0.3">
      <c r="K1183" s="165" t="s">
        <v>312</v>
      </c>
      <c r="M1183" s="57" t="s">
        <v>472</v>
      </c>
      <c r="N1183" s="57" t="s">
        <v>2229</v>
      </c>
      <c r="V1183" s="57" t="s">
        <v>467</v>
      </c>
      <c r="W1183" s="57" t="s">
        <v>473</v>
      </c>
      <c r="X1183" s="57">
        <v>221</v>
      </c>
      <c r="AB1183" s="166" t="s">
        <v>307</v>
      </c>
      <c r="AC1183" s="192" t="s">
        <v>474</v>
      </c>
      <c r="AD1183" s="168"/>
      <c r="AE1183" s="63"/>
      <c r="AI1183" s="193"/>
      <c r="AS1183" s="57"/>
      <c r="AU1183" s="57"/>
      <c r="AW1183" s="57"/>
      <c r="AY1183" s="57"/>
      <c r="BA1183" s="57"/>
      <c r="BB1183" s="57"/>
      <c r="BC1183" s="57"/>
      <c r="BE1183" s="63"/>
      <c r="BF1183" s="63"/>
      <c r="BG1183" s="63"/>
      <c r="BH1183" s="63"/>
      <c r="BI1183" s="63"/>
      <c r="BJ1183" s="63"/>
      <c r="BK1183" s="63"/>
      <c r="BL1183" s="63"/>
      <c r="BM1183" s="63"/>
      <c r="BN1183" s="63"/>
      <c r="BO1183" s="63"/>
      <c r="BP1183" s="63"/>
      <c r="BQ1183" s="194"/>
      <c r="BS1183" s="57">
        <v>91219376.432720006</v>
      </c>
      <c r="BT1183" s="57">
        <v>114218857.47999999</v>
      </c>
      <c r="BU1183" s="57">
        <v>115389137.84999999</v>
      </c>
      <c r="BV1183" s="57">
        <v>116351621.53140661</v>
      </c>
      <c r="BW1183" s="57">
        <v>39366511.299999997</v>
      </c>
      <c r="BX1183" s="57">
        <v>118099533.89999999</v>
      </c>
      <c r="BY1183" s="57">
        <v>97552561.410000011</v>
      </c>
      <c r="BZ1183" s="57">
        <v>117063073.692</v>
      </c>
      <c r="CA1183" s="57">
        <v>97094688.478545353</v>
      </c>
      <c r="CB1183" s="57">
        <v>116809494.46286127</v>
      </c>
      <c r="CC1183" s="57">
        <v>118230127.00000001</v>
      </c>
      <c r="CD1183" s="57">
        <v>119071847.95068067</v>
      </c>
      <c r="CE1183" s="57">
        <v>123947217.05229934</v>
      </c>
      <c r="CG1183" s="57">
        <v>10657640.968482003</v>
      </c>
      <c r="CH1183" s="57">
        <v>10155036.933789426</v>
      </c>
      <c r="CI1183" s="57">
        <v>10521452.568290794</v>
      </c>
      <c r="CJ1183" s="57">
        <v>10570844.031616079</v>
      </c>
      <c r="CK1183" s="57">
        <v>9517755.2204708308</v>
      </c>
      <c r="CL1183" s="57">
        <v>10478242.994401708</v>
      </c>
      <c r="CM1183" s="57">
        <v>10145233.404638972</v>
      </c>
      <c r="CN1183" s="57">
        <v>10479495.967295339</v>
      </c>
      <c r="CO1183" s="57">
        <v>10193434.304667221</v>
      </c>
      <c r="CP1183" s="57">
        <v>10540164.168242583</v>
      </c>
      <c r="CQ1183" s="57">
        <v>10488985.731038012</v>
      </c>
      <c r="CR1183" s="57">
        <v>10198930.759366354</v>
      </c>
    </row>
    <row r="1184" spans="2:96" x14ac:dyDescent="0.25">
      <c r="K1184" s="165" t="s">
        <v>315</v>
      </c>
      <c r="N1184" s="57" t="s">
        <v>2230</v>
      </c>
      <c r="V1184" s="57" t="s">
        <v>467</v>
      </c>
      <c r="W1184" s="57" t="s">
        <v>473</v>
      </c>
      <c r="X1184" s="57">
        <v>221</v>
      </c>
      <c r="AB1184" s="166" t="s">
        <v>307</v>
      </c>
      <c r="AC1184" s="209">
        <v>6000020</v>
      </c>
      <c r="AD1184" s="210" t="s">
        <v>2231</v>
      </c>
      <c r="AE1184" s="169">
        <v>0</v>
      </c>
      <c r="AF1184" s="38">
        <v>0</v>
      </c>
      <c r="AG1184" s="38">
        <v>0</v>
      </c>
      <c r="AH1184" s="170">
        <v>0</v>
      </c>
      <c r="AI1184" s="171">
        <v>-200</v>
      </c>
      <c r="AJ1184" s="172">
        <v>-600</v>
      </c>
      <c r="AK1184" s="151">
        <v>-200</v>
      </c>
      <c r="AL1184" s="172">
        <v>-240</v>
      </c>
      <c r="AM1184" s="211">
        <v>0</v>
      </c>
      <c r="AN1184" s="171">
        <v>-200</v>
      </c>
      <c r="AO1184" s="170">
        <v>-342.857142857143</v>
      </c>
      <c r="AP1184" s="170">
        <v>0</v>
      </c>
      <c r="AQ1184" s="170">
        <v>0</v>
      </c>
      <c r="AR1184" s="172">
        <v>-600</v>
      </c>
      <c r="AS1184" s="173">
        <v>-1</v>
      </c>
      <c r="AT1184" s="172">
        <v>0</v>
      </c>
      <c r="AU1184" s="173">
        <v>0</v>
      </c>
      <c r="AV1184" s="172">
        <v>0</v>
      </c>
      <c r="AW1184" s="173">
        <v>0</v>
      </c>
      <c r="AX1184" s="172">
        <v>-600</v>
      </c>
      <c r="AY1184" s="173">
        <v>-1</v>
      </c>
      <c r="AZ1184" s="172">
        <v>0</v>
      </c>
      <c r="BA1184" s="173">
        <v>0</v>
      </c>
      <c r="BB1184" s="172">
        <v>0</v>
      </c>
      <c r="BC1184" s="173">
        <v>0</v>
      </c>
      <c r="BE1184" s="169">
        <v>0</v>
      </c>
      <c r="BF1184" s="169">
        <v>0</v>
      </c>
      <c r="BG1184" s="169">
        <v>0</v>
      </c>
      <c r="BH1184" s="169">
        <v>0</v>
      </c>
      <c r="BI1184" s="169">
        <v>0</v>
      </c>
      <c r="BJ1184" s="169">
        <v>0</v>
      </c>
      <c r="BK1184" s="169">
        <v>0</v>
      </c>
      <c r="BL1184" s="169">
        <v>0</v>
      </c>
      <c r="BM1184" s="169">
        <v>0</v>
      </c>
      <c r="BN1184" s="169">
        <v>0</v>
      </c>
      <c r="BO1184" s="169">
        <v>0</v>
      </c>
      <c r="BP1184" s="169">
        <v>0</v>
      </c>
      <c r="BQ1184" s="174">
        <v>0</v>
      </c>
    </row>
    <row r="1185" spans="2:69" x14ac:dyDescent="0.25">
      <c r="K1185" s="165" t="s">
        <v>315</v>
      </c>
      <c r="N1185" s="57" t="s">
        <v>2232</v>
      </c>
      <c r="V1185" s="57" t="s">
        <v>467</v>
      </c>
      <c r="W1185" s="57" t="s">
        <v>473</v>
      </c>
      <c r="X1185" s="57">
        <v>221</v>
      </c>
      <c r="AB1185" s="166" t="s">
        <v>307</v>
      </c>
      <c r="AC1185" s="209">
        <v>6000040</v>
      </c>
      <c r="AD1185" s="210" t="s">
        <v>2233</v>
      </c>
      <c r="AE1185" s="169">
        <v>6441039.9400000004</v>
      </c>
      <c r="AF1185" s="38">
        <v>7329072.0300000003</v>
      </c>
      <c r="AG1185" s="38">
        <v>8168004.8499999996</v>
      </c>
      <c r="AH1185" s="170">
        <v>9351654.1040182449</v>
      </c>
      <c r="AI1185" s="171">
        <v>2892037.94</v>
      </c>
      <c r="AJ1185" s="172">
        <v>8676113.8200000003</v>
      </c>
      <c r="AK1185" s="151">
        <v>7255679.3899999997</v>
      </c>
      <c r="AL1185" s="172">
        <v>8706815.2679999992</v>
      </c>
      <c r="AM1185" s="211">
        <v>7808660.8965262305</v>
      </c>
      <c r="AN1185" s="171">
        <v>8798672.5974920131</v>
      </c>
      <c r="AO1185" s="170">
        <v>8773513.234285716</v>
      </c>
      <c r="AP1185" s="170">
        <v>10358040.762124948</v>
      </c>
      <c r="AQ1185" s="170">
        <v>10769240.328149447</v>
      </c>
      <c r="AR1185" s="172">
        <v>-2093126.5081494469</v>
      </c>
      <c r="AS1185" s="173">
        <v>-0.2412516192819433</v>
      </c>
      <c r="AT1185" s="172">
        <v>-1417586.2241312023</v>
      </c>
      <c r="AU1185" s="173">
        <v>-0.15158668277969026</v>
      </c>
      <c r="AV1185" s="172">
        <v>-2601235.4781494476</v>
      </c>
      <c r="AW1185" s="173">
        <v>-0.31846644632556109</v>
      </c>
      <c r="AX1185" s="172">
        <v>-1681926.9421249479</v>
      </c>
      <c r="AY1185" s="173">
        <v>-0.19385717811214098</v>
      </c>
      <c r="AZ1185" s="172">
        <v>-1006386.6581067033</v>
      </c>
      <c r="BA1185" s="173">
        <v>-0.10761589841889857</v>
      </c>
      <c r="BB1185" s="172">
        <v>-411199.56602449901</v>
      </c>
      <c r="BC1185" s="173">
        <v>-3.9698585424386916E-2</v>
      </c>
      <c r="BE1185" s="169">
        <v>934461.09550106013</v>
      </c>
      <c r="BF1185" s="169">
        <v>883646.52119406057</v>
      </c>
      <c r="BG1185" s="169">
        <v>912313.39607248944</v>
      </c>
      <c r="BH1185" s="169">
        <v>912313.39607248944</v>
      </c>
      <c r="BI1185" s="169">
        <v>826312.77143721026</v>
      </c>
      <c r="BJ1185" s="169">
        <v>912313.39607248944</v>
      </c>
      <c r="BK1185" s="169">
        <v>883646.52119406057</v>
      </c>
      <c r="BL1185" s="169">
        <v>912313.39607248944</v>
      </c>
      <c r="BM1185" s="169">
        <v>883646.52119406057</v>
      </c>
      <c r="BN1185" s="169">
        <v>912313.39607248944</v>
      </c>
      <c r="BO1185" s="169">
        <v>912313.39607248944</v>
      </c>
      <c r="BP1185" s="169">
        <v>883646.52119406057</v>
      </c>
      <c r="BQ1185" s="174">
        <v>10769240.328149449</v>
      </c>
    </row>
    <row r="1186" spans="2:69" x14ac:dyDescent="0.25">
      <c r="K1186" s="165" t="s">
        <v>315</v>
      </c>
      <c r="N1186" s="57" t="s">
        <v>2234</v>
      </c>
      <c r="V1186" s="57" t="s">
        <v>467</v>
      </c>
      <c r="W1186" s="57" t="s">
        <v>473</v>
      </c>
      <c r="X1186" s="57">
        <v>221</v>
      </c>
      <c r="AB1186" s="166" t="s">
        <v>307</v>
      </c>
      <c r="AC1186" s="209">
        <v>6000052</v>
      </c>
      <c r="AD1186" s="210" t="s">
        <v>2235</v>
      </c>
      <c r="AE1186" s="169">
        <v>0</v>
      </c>
      <c r="AF1186" s="38">
        <v>-3400</v>
      </c>
      <c r="AG1186" s="38">
        <v>0</v>
      </c>
      <c r="AH1186" s="170">
        <v>0</v>
      </c>
      <c r="AI1186" s="171">
        <v>0</v>
      </c>
      <c r="AJ1186" s="172">
        <v>0</v>
      </c>
      <c r="AK1186" s="151">
        <v>0</v>
      </c>
      <c r="AL1186" s="172">
        <v>0</v>
      </c>
      <c r="AM1186" s="211">
        <v>0</v>
      </c>
      <c r="AN1186" s="171">
        <v>0</v>
      </c>
      <c r="AO1186" s="170">
        <v>0</v>
      </c>
      <c r="AP1186" s="170">
        <v>0</v>
      </c>
      <c r="AQ1186" s="170">
        <v>0</v>
      </c>
      <c r="AR1186" s="172">
        <v>0</v>
      </c>
      <c r="AS1186" s="173">
        <v>0</v>
      </c>
      <c r="AT1186" s="172">
        <v>0</v>
      </c>
      <c r="AU1186" s="173">
        <v>0</v>
      </c>
      <c r="AV1186" s="172">
        <v>0</v>
      </c>
      <c r="AW1186" s="173">
        <v>0</v>
      </c>
      <c r="AX1186" s="172">
        <v>0</v>
      </c>
      <c r="AY1186" s="173">
        <v>0</v>
      </c>
      <c r="AZ1186" s="172">
        <v>0</v>
      </c>
      <c r="BA1186" s="173">
        <v>0</v>
      </c>
      <c r="BB1186" s="172">
        <v>0</v>
      </c>
      <c r="BC1186" s="173">
        <v>0</v>
      </c>
      <c r="BE1186" s="169">
        <v>0</v>
      </c>
      <c r="BF1186" s="169">
        <v>0</v>
      </c>
      <c r="BG1186" s="169">
        <v>0</v>
      </c>
      <c r="BH1186" s="169">
        <v>0</v>
      </c>
      <c r="BI1186" s="169">
        <v>0</v>
      </c>
      <c r="BJ1186" s="169">
        <v>0</v>
      </c>
      <c r="BK1186" s="169">
        <v>0</v>
      </c>
      <c r="BL1186" s="169">
        <v>0</v>
      </c>
      <c r="BM1186" s="169">
        <v>0</v>
      </c>
      <c r="BN1186" s="169">
        <v>0</v>
      </c>
      <c r="BO1186" s="169">
        <v>0</v>
      </c>
      <c r="BP1186" s="169">
        <v>0</v>
      </c>
      <c r="BQ1186" s="174">
        <v>0</v>
      </c>
    </row>
    <row r="1187" spans="2:69" x14ac:dyDescent="0.25">
      <c r="K1187" s="165" t="s">
        <v>315</v>
      </c>
      <c r="N1187" s="57" t="s">
        <v>2236</v>
      </c>
      <c r="V1187" s="57" t="s">
        <v>467</v>
      </c>
      <c r="W1187" s="57" t="s">
        <v>473</v>
      </c>
      <c r="X1187" s="57">
        <v>221</v>
      </c>
      <c r="AB1187" s="166" t="s">
        <v>307</v>
      </c>
      <c r="AC1187" s="209">
        <v>6000054</v>
      </c>
      <c r="AD1187" s="210" t="s">
        <v>2237</v>
      </c>
      <c r="AE1187" s="169">
        <v>7770.7800000000007</v>
      </c>
      <c r="AF1187" s="38">
        <v>9408.2800000000007</v>
      </c>
      <c r="AG1187" s="38">
        <v>0</v>
      </c>
      <c r="AH1187" s="170">
        <v>0</v>
      </c>
      <c r="AI1187" s="171">
        <v>0</v>
      </c>
      <c r="AJ1187" s="172">
        <v>0</v>
      </c>
      <c r="AK1187" s="151">
        <v>0</v>
      </c>
      <c r="AL1187" s="172">
        <v>0</v>
      </c>
      <c r="AM1187" s="211">
        <v>0</v>
      </c>
      <c r="AN1187" s="171">
        <v>0</v>
      </c>
      <c r="AO1187" s="170">
        <v>0</v>
      </c>
      <c r="AP1187" s="170">
        <v>0</v>
      </c>
      <c r="AQ1187" s="170">
        <v>0</v>
      </c>
      <c r="AR1187" s="172">
        <v>0</v>
      </c>
      <c r="AS1187" s="173">
        <v>0</v>
      </c>
      <c r="AT1187" s="172">
        <v>0</v>
      </c>
      <c r="AU1187" s="173">
        <v>0</v>
      </c>
      <c r="AV1187" s="172">
        <v>0</v>
      </c>
      <c r="AW1187" s="173">
        <v>0</v>
      </c>
      <c r="AX1187" s="172">
        <v>0</v>
      </c>
      <c r="AY1187" s="173">
        <v>0</v>
      </c>
      <c r="AZ1187" s="172">
        <v>0</v>
      </c>
      <c r="BA1187" s="173">
        <v>0</v>
      </c>
      <c r="BB1187" s="172">
        <v>0</v>
      </c>
      <c r="BC1187" s="173">
        <v>0</v>
      </c>
      <c r="BE1187" s="169">
        <v>0</v>
      </c>
      <c r="BF1187" s="169">
        <v>0</v>
      </c>
      <c r="BG1187" s="169">
        <v>0</v>
      </c>
      <c r="BH1187" s="169">
        <v>0</v>
      </c>
      <c r="BI1187" s="169">
        <v>0</v>
      </c>
      <c r="BJ1187" s="169">
        <v>0</v>
      </c>
      <c r="BK1187" s="169">
        <v>0</v>
      </c>
      <c r="BL1187" s="169">
        <v>0</v>
      </c>
      <c r="BM1187" s="169">
        <v>0</v>
      </c>
      <c r="BN1187" s="169">
        <v>0</v>
      </c>
      <c r="BO1187" s="169">
        <v>0</v>
      </c>
      <c r="BP1187" s="169">
        <v>0</v>
      </c>
      <c r="BQ1187" s="174">
        <v>0</v>
      </c>
    </row>
    <row r="1188" spans="2:69" x14ac:dyDescent="0.25">
      <c r="K1188" s="165" t="s">
        <v>315</v>
      </c>
      <c r="N1188" s="57" t="s">
        <v>2238</v>
      </c>
      <c r="V1188" s="57" t="s">
        <v>467</v>
      </c>
      <c r="W1188" s="57" t="s">
        <v>473</v>
      </c>
      <c r="X1188" s="57">
        <v>221</v>
      </c>
      <c r="AB1188" s="166" t="s">
        <v>307</v>
      </c>
      <c r="AC1188" s="209">
        <v>6000088</v>
      </c>
      <c r="AD1188" s="210" t="s">
        <v>2239</v>
      </c>
      <c r="AE1188" s="169">
        <v>3.4200000000000001E-2</v>
      </c>
      <c r="AF1188" s="38">
        <v>0</v>
      </c>
      <c r="AG1188" s="38">
        <v>270440.42000000004</v>
      </c>
      <c r="AH1188" s="170">
        <v>388729.1958777727</v>
      </c>
      <c r="AI1188" s="171">
        <v>274135.27</v>
      </c>
      <c r="AJ1188" s="172">
        <v>822405.81</v>
      </c>
      <c r="AK1188" s="151">
        <v>316022.26</v>
      </c>
      <c r="AL1188" s="172">
        <v>379226.71200000006</v>
      </c>
      <c r="AM1188" s="211">
        <v>323964.91202079208</v>
      </c>
      <c r="AN1188" s="171">
        <v>380786.54385698063</v>
      </c>
      <c r="AO1188" s="170">
        <v>398588.5542857144</v>
      </c>
      <c r="AP1188" s="170">
        <v>383709.83335647295</v>
      </c>
      <c r="AQ1188" s="170">
        <v>400067.35707075341</v>
      </c>
      <c r="AR1188" s="172">
        <v>422338.45292924665</v>
      </c>
      <c r="AS1188" s="173">
        <v>0.51354021067682709</v>
      </c>
      <c r="AT1188" s="172">
        <v>-11338.161192980711</v>
      </c>
      <c r="AU1188" s="173">
        <v>-2.9167248853995895E-2</v>
      </c>
      <c r="AV1188" s="172">
        <v>-129626.93707075337</v>
      </c>
      <c r="AW1188" s="173">
        <v>-0.47931791065386359</v>
      </c>
      <c r="AX1188" s="172">
        <v>438695.9766435271</v>
      </c>
      <c r="AY1188" s="173">
        <v>0.53343005522240539</v>
      </c>
      <c r="AZ1188" s="172">
        <v>5019.3625212997431</v>
      </c>
      <c r="BA1188" s="173">
        <v>1.2912234466890856E-2</v>
      </c>
      <c r="BB1188" s="172">
        <v>-16357.523714280454</v>
      </c>
      <c r="BC1188" s="173">
        <v>-4.2629930985073394E-2</v>
      </c>
      <c r="BE1188" s="169">
        <v>48134.089666754102</v>
      </c>
      <c r="BF1188" s="169">
        <v>51591.648207571045</v>
      </c>
      <c r="BG1188" s="169">
        <v>44979.099614311519</v>
      </c>
      <c r="BH1188" s="169">
        <v>23173.553695485683</v>
      </c>
      <c r="BI1188" s="169">
        <v>23293.158925832609</v>
      </c>
      <c r="BJ1188" s="169">
        <v>27222.124060197217</v>
      </c>
      <c r="BK1188" s="169">
        <v>13901.989603702472</v>
      </c>
      <c r="BL1188" s="169">
        <v>29930.351907212371</v>
      </c>
      <c r="BM1188" s="169">
        <v>32874.816116777343</v>
      </c>
      <c r="BN1188" s="169">
        <v>19907.556389356821</v>
      </c>
      <c r="BO1188" s="169">
        <v>44197.576998076867</v>
      </c>
      <c r="BP1188" s="169">
        <v>40861.391885475372</v>
      </c>
      <c r="BQ1188" s="174">
        <v>400067.35707075347</v>
      </c>
    </row>
    <row r="1189" spans="2:69" x14ac:dyDescent="0.25">
      <c r="K1189" s="165" t="s">
        <v>315</v>
      </c>
      <c r="N1189" s="57" t="s">
        <v>2240</v>
      </c>
      <c r="V1189" s="57" t="s">
        <v>467</v>
      </c>
      <c r="W1189" s="57" t="s">
        <v>473</v>
      </c>
      <c r="X1189" s="57">
        <v>221</v>
      </c>
      <c r="AB1189" s="166" t="s">
        <v>307</v>
      </c>
      <c r="AC1189" s="209">
        <v>6000089</v>
      </c>
      <c r="AD1189" s="210" t="s">
        <v>2241</v>
      </c>
      <c r="AE1189" s="169">
        <v>6990595.3199999994</v>
      </c>
      <c r="AF1189" s="38">
        <v>8180422.5099999998</v>
      </c>
      <c r="AG1189" s="38">
        <v>8017586.5800000001</v>
      </c>
      <c r="AH1189" s="170">
        <v>9557646.7922222558</v>
      </c>
      <c r="AI1189" s="171">
        <v>2735505.28</v>
      </c>
      <c r="AJ1189" s="172">
        <v>8206515.8399999999</v>
      </c>
      <c r="AK1189" s="151">
        <v>6668319.7599999998</v>
      </c>
      <c r="AL1189" s="172">
        <v>8001983.7120000003</v>
      </c>
      <c r="AM1189" s="211">
        <v>7609736.1968531311</v>
      </c>
      <c r="AN1189" s="171">
        <v>8616230.3553691246</v>
      </c>
      <c r="AO1189" s="170">
        <v>7497961.3200000003</v>
      </c>
      <c r="AP1189" s="170">
        <v>9036789.9164083079</v>
      </c>
      <c r="AQ1189" s="170">
        <v>9426332.304577589</v>
      </c>
      <c r="AR1189" s="172">
        <v>-1219816.4645775892</v>
      </c>
      <c r="AS1189" s="173">
        <v>-0.14863999392190161</v>
      </c>
      <c r="AT1189" s="172">
        <v>131314.48764466681</v>
      </c>
      <c r="AU1189" s="173">
        <v>1.3739206993035864E-2</v>
      </c>
      <c r="AV1189" s="172">
        <v>-1408745.724577589</v>
      </c>
      <c r="AW1189" s="173">
        <v>-0.17570695501957259</v>
      </c>
      <c r="AX1189" s="172">
        <v>-830274.076408308</v>
      </c>
      <c r="AY1189" s="173">
        <v>-0.10117254296414153</v>
      </c>
      <c r="AZ1189" s="172">
        <v>520856.87581394799</v>
      </c>
      <c r="BA1189" s="173">
        <v>5.4496351155998636E-2</v>
      </c>
      <c r="BB1189" s="172">
        <v>-389542.38816928118</v>
      </c>
      <c r="BC1189" s="173">
        <v>-4.3106279085007838E-2</v>
      </c>
      <c r="BE1189" s="169">
        <v>535900.31519475614</v>
      </c>
      <c r="BF1189" s="169">
        <v>882538.50857527205</v>
      </c>
      <c r="BG1189" s="169">
        <v>731773.11600851384</v>
      </c>
      <c r="BH1189" s="169">
        <v>924441.99187411659</v>
      </c>
      <c r="BI1189" s="169">
        <v>485380.52257030498</v>
      </c>
      <c r="BJ1189" s="169">
        <v>702696.19550487108</v>
      </c>
      <c r="BK1189" s="169">
        <v>581939.56625551928</v>
      </c>
      <c r="BL1189" s="169">
        <v>722388.92141212313</v>
      </c>
      <c r="BM1189" s="169">
        <v>821018.86666661443</v>
      </c>
      <c r="BN1189" s="169">
        <v>1140994.8301245181</v>
      </c>
      <c r="BO1189" s="169">
        <v>962052.61653107102</v>
      </c>
      <c r="BP1189" s="169">
        <v>935206.85385990876</v>
      </c>
      <c r="BQ1189" s="174">
        <v>9426332.304577589</v>
      </c>
    </row>
    <row r="1190" spans="2:69" x14ac:dyDescent="0.25">
      <c r="K1190" s="165" t="s">
        <v>315</v>
      </c>
      <c r="N1190" s="57" t="s">
        <v>2242</v>
      </c>
      <c r="V1190" s="57" t="s">
        <v>467</v>
      </c>
      <c r="W1190" s="57" t="s">
        <v>473</v>
      </c>
      <c r="X1190" s="57">
        <v>221</v>
      </c>
      <c r="AB1190" s="166" t="s">
        <v>307</v>
      </c>
      <c r="AC1190" s="209">
        <v>6000090</v>
      </c>
      <c r="AD1190" s="210" t="s">
        <v>2243</v>
      </c>
      <c r="AE1190" s="169">
        <v>67407430.689999998</v>
      </c>
      <c r="AF1190" s="38">
        <v>69287756.570000008</v>
      </c>
      <c r="AG1190" s="38">
        <v>71734450.310000002</v>
      </c>
      <c r="AH1190" s="170">
        <v>76445677.090802148</v>
      </c>
      <c r="AI1190" s="171">
        <v>25233728.18</v>
      </c>
      <c r="AJ1190" s="172">
        <v>75701184.539999992</v>
      </c>
      <c r="AK1190" s="151">
        <v>63512105.630000003</v>
      </c>
      <c r="AL1190" s="172">
        <v>76214526.755999997</v>
      </c>
      <c r="AM1190" s="211">
        <v>64152514.143228255</v>
      </c>
      <c r="AN1190" s="171">
        <v>75805268.577573895</v>
      </c>
      <c r="AO1190" s="170">
        <v>77468738.285714313</v>
      </c>
      <c r="AP1190" s="170">
        <v>79218593.131954297</v>
      </c>
      <c r="AQ1190" s="170">
        <v>83003867.643767476</v>
      </c>
      <c r="AR1190" s="172">
        <v>-7302683.1037674844</v>
      </c>
      <c r="AS1190" s="173">
        <v>-9.6467223705182528E-2</v>
      </c>
      <c r="AT1190" s="172">
        <v>-6558190.5529653281</v>
      </c>
      <c r="AU1190" s="173">
        <v>-8.5788900073126589E-2</v>
      </c>
      <c r="AV1190" s="172">
        <v>-11269417.333767474</v>
      </c>
      <c r="AW1190" s="173">
        <v>-0.1570990965298647</v>
      </c>
      <c r="AX1190" s="172">
        <v>-3517408.5919543058</v>
      </c>
      <c r="AY1190" s="173">
        <v>-4.6464379828769137E-2</v>
      </c>
      <c r="AZ1190" s="172">
        <v>-2772916.0411521494</v>
      </c>
      <c r="BA1190" s="173">
        <v>-3.6273026110534422E-2</v>
      </c>
      <c r="BB1190" s="172">
        <v>-3785274.5118131787</v>
      </c>
      <c r="BC1190" s="173">
        <v>-4.7782652558699852E-2</v>
      </c>
      <c r="BE1190" s="169">
        <v>7486148.0262737721</v>
      </c>
      <c r="BF1190" s="169">
        <v>6736329.7403536644</v>
      </c>
      <c r="BG1190" s="169">
        <v>7053793.0355192982</v>
      </c>
      <c r="BH1190" s="169">
        <v>6806808.9538024766</v>
      </c>
      <c r="BI1190" s="169">
        <v>6563944.7805393441</v>
      </c>
      <c r="BJ1190" s="169">
        <v>7182706.6884481562</v>
      </c>
      <c r="BK1190" s="169">
        <v>7065780.9564782539</v>
      </c>
      <c r="BL1190" s="169">
        <v>7160076.2992300596</v>
      </c>
      <c r="BM1190" s="169">
        <v>6731946.3189118225</v>
      </c>
      <c r="BN1190" s="169">
        <v>6687342.944840542</v>
      </c>
      <c r="BO1190" s="169">
        <v>6916322.1743060481</v>
      </c>
      <c r="BP1190" s="169">
        <v>6612667.7250640318</v>
      </c>
      <c r="BQ1190" s="174">
        <v>83003867.643767476</v>
      </c>
    </row>
    <row r="1191" spans="2:69" x14ac:dyDescent="0.25">
      <c r="K1191" s="165" t="s">
        <v>315</v>
      </c>
      <c r="N1191" s="57" t="s">
        <v>2244</v>
      </c>
      <c r="V1191" s="57" t="s">
        <v>467</v>
      </c>
      <c r="W1191" s="57" t="s">
        <v>473</v>
      </c>
      <c r="X1191" s="57">
        <v>221</v>
      </c>
      <c r="AB1191" s="166" t="s">
        <v>307</v>
      </c>
      <c r="AC1191" s="209">
        <v>6000100</v>
      </c>
      <c r="AD1191" s="210" t="s">
        <v>2245</v>
      </c>
      <c r="AE1191" s="169">
        <v>870897.25</v>
      </c>
      <c r="AF1191" s="38">
        <v>1806230.2100000002</v>
      </c>
      <c r="AG1191" s="38">
        <v>1420841.22</v>
      </c>
      <c r="AH1191" s="170">
        <v>1625862.6454347866</v>
      </c>
      <c r="AI1191" s="171">
        <v>651151.11</v>
      </c>
      <c r="AJ1191" s="172">
        <v>1953453.33</v>
      </c>
      <c r="AK1191" s="151">
        <v>1368326.6400000001</v>
      </c>
      <c r="AL1191" s="172">
        <v>1641991.9680000003</v>
      </c>
      <c r="AM1191" s="211">
        <v>1353679.0964263768</v>
      </c>
      <c r="AN1191" s="171">
        <v>1640510.1890084099</v>
      </c>
      <c r="AO1191" s="170">
        <v>1806294.4285714279</v>
      </c>
      <c r="AP1191" s="170">
        <v>1972477.3147633213</v>
      </c>
      <c r="AQ1191" s="170">
        <v>2055769.3003597776</v>
      </c>
      <c r="AR1191" s="172">
        <v>-102315.97035977757</v>
      </c>
      <c r="AS1191" s="173">
        <v>-5.2376971995423897E-2</v>
      </c>
      <c r="AT1191" s="172">
        <v>-429906.65492499107</v>
      </c>
      <c r="AU1191" s="173">
        <v>-0.26441757311548658</v>
      </c>
      <c r="AV1191" s="172">
        <v>-634928.08035977767</v>
      </c>
      <c r="AW1191" s="173">
        <v>-0.44686772274229042</v>
      </c>
      <c r="AX1191" s="172">
        <v>-19023.984763321234</v>
      </c>
      <c r="AY1191" s="173">
        <v>-9.7386430846142773E-3</v>
      </c>
      <c r="AZ1191" s="172">
        <v>-346614.66932853474</v>
      </c>
      <c r="BA1191" s="173">
        <v>-0.21318816217457495</v>
      </c>
      <c r="BB1191" s="172">
        <v>-83291.985596456332</v>
      </c>
      <c r="BC1191" s="173">
        <v>-4.2227094310816234E-2</v>
      </c>
      <c r="BE1191" s="169">
        <v>174195.76179290368</v>
      </c>
      <c r="BF1191" s="169">
        <v>169200.08207399305</v>
      </c>
      <c r="BG1191" s="169">
        <v>174506.3850654542</v>
      </c>
      <c r="BH1191" s="169">
        <v>174777.31031748457</v>
      </c>
      <c r="BI1191" s="169">
        <v>157273.80696331389</v>
      </c>
      <c r="BJ1191" s="169">
        <v>174404.1768550445</v>
      </c>
      <c r="BK1191" s="169">
        <v>168588.61219704626</v>
      </c>
      <c r="BL1191" s="169">
        <v>174446.25586330442</v>
      </c>
      <c r="BM1191" s="169">
        <v>169048.86033736562</v>
      </c>
      <c r="BN1191" s="169">
        <v>175153.80748367994</v>
      </c>
      <c r="BO1191" s="169">
        <v>174903.88008036496</v>
      </c>
      <c r="BP1191" s="169">
        <v>169270.36132982254</v>
      </c>
      <c r="BQ1191" s="174">
        <v>2055769.3003597774</v>
      </c>
    </row>
    <row r="1192" spans="2:69" x14ac:dyDescent="0.25">
      <c r="K1192" s="165" t="s">
        <v>315</v>
      </c>
      <c r="N1192" s="57" t="s">
        <v>2246</v>
      </c>
      <c r="V1192" s="57" t="s">
        <v>467</v>
      </c>
      <c r="W1192" s="57" t="s">
        <v>473</v>
      </c>
      <c r="X1192" s="57">
        <v>221</v>
      </c>
      <c r="AB1192" s="166" t="s">
        <v>307</v>
      </c>
      <c r="AC1192" s="209">
        <v>6000104</v>
      </c>
      <c r="AD1192" s="210" t="s">
        <v>2247</v>
      </c>
      <c r="AE1192" s="169">
        <v>2048809.74</v>
      </c>
      <c r="AF1192" s="38">
        <v>2218434.3400000003</v>
      </c>
      <c r="AG1192" s="38">
        <v>2028322.37</v>
      </c>
      <c r="AH1192" s="170">
        <v>1819892.724500584</v>
      </c>
      <c r="AI1192" s="171">
        <v>700058.44</v>
      </c>
      <c r="AJ1192" s="172">
        <v>2100175.3199999998</v>
      </c>
      <c r="AK1192" s="151">
        <v>1813921.5599999998</v>
      </c>
      <c r="AL1192" s="172">
        <v>2176705.872</v>
      </c>
      <c r="AM1192" s="211">
        <v>1515736.4935048223</v>
      </c>
      <c r="AN1192" s="171">
        <v>2118077.7909957618</v>
      </c>
      <c r="AO1192" s="170">
        <v>2156447.5542857139</v>
      </c>
      <c r="AP1192" s="170">
        <v>1993969.5037163147</v>
      </c>
      <c r="AQ1192" s="170">
        <v>2075533.2541521972</v>
      </c>
      <c r="AR1192" s="172">
        <v>24642.065847802674</v>
      </c>
      <c r="AS1192" s="173">
        <v>1.1733337504319723E-2</v>
      </c>
      <c r="AT1192" s="172">
        <v>-255640.52965161321</v>
      </c>
      <c r="AU1192" s="173">
        <v>-0.14047010914984906</v>
      </c>
      <c r="AV1192" s="172">
        <v>-47210.884152197046</v>
      </c>
      <c r="AW1192" s="173">
        <v>-2.3275828759013809E-2</v>
      </c>
      <c r="AX1192" s="172">
        <v>106205.81628368516</v>
      </c>
      <c r="AY1192" s="173">
        <v>5.0569976359728465E-2</v>
      </c>
      <c r="AZ1192" s="172">
        <v>-174076.77921573073</v>
      </c>
      <c r="BA1192" s="173">
        <v>-9.5652219975493877E-2</v>
      </c>
      <c r="BB1192" s="172">
        <v>-81563.750435882481</v>
      </c>
      <c r="BC1192" s="173">
        <v>-4.0905214590226092E-2</v>
      </c>
      <c r="BE1192" s="169">
        <v>175985.84118899296</v>
      </c>
      <c r="BF1192" s="169">
        <v>170781.68605338808</v>
      </c>
      <c r="BG1192" s="169">
        <v>176142.79252384219</v>
      </c>
      <c r="BH1192" s="169">
        <v>176264.33390885862</v>
      </c>
      <c r="BI1192" s="169">
        <v>159420.90938593572</v>
      </c>
      <c r="BJ1192" s="169">
        <v>176082.66483360133</v>
      </c>
      <c r="BK1192" s="169">
        <v>170496.70331768191</v>
      </c>
      <c r="BL1192" s="169">
        <v>176101.82873765903</v>
      </c>
      <c r="BM1192" s="169">
        <v>170696.00401521905</v>
      </c>
      <c r="BN1192" s="169">
        <v>176444.39476182885</v>
      </c>
      <c r="BO1192" s="169">
        <v>176316.5925667882</v>
      </c>
      <c r="BP1192" s="169">
        <v>170799.50285840136</v>
      </c>
      <c r="BQ1192" s="174">
        <v>2075533.2541521972</v>
      </c>
    </row>
    <row r="1193" spans="2:69" x14ac:dyDescent="0.25">
      <c r="K1193" s="165" t="s">
        <v>315</v>
      </c>
      <c r="N1193" s="57" t="s">
        <v>2248</v>
      </c>
      <c r="V1193" s="57" t="s">
        <v>467</v>
      </c>
      <c r="W1193" s="57" t="s">
        <v>473</v>
      </c>
      <c r="X1193" s="57">
        <v>221</v>
      </c>
      <c r="AB1193" s="166" t="s">
        <v>307</v>
      </c>
      <c r="AC1193" s="209">
        <v>6000105</v>
      </c>
      <c r="AD1193" s="210" t="s">
        <v>2249</v>
      </c>
      <c r="AE1193" s="169">
        <v>224086.59</v>
      </c>
      <c r="AF1193" s="38">
        <v>228335.81999999998</v>
      </c>
      <c r="AG1193" s="38">
        <v>198597.77</v>
      </c>
      <c r="AH1193" s="170">
        <v>277888.65327405895</v>
      </c>
      <c r="AI1193" s="171">
        <v>91907.749999999985</v>
      </c>
      <c r="AJ1193" s="172">
        <v>275723.24999999994</v>
      </c>
      <c r="AK1193" s="151">
        <v>218959.88999999998</v>
      </c>
      <c r="AL1193" s="172">
        <v>262751.86799999996</v>
      </c>
      <c r="AM1193" s="211">
        <v>231584.96047018148</v>
      </c>
      <c r="AN1193" s="171">
        <v>265263.58280387742</v>
      </c>
      <c r="AO1193" s="170">
        <v>258376.83428571437</v>
      </c>
      <c r="AP1193" s="170">
        <v>276703.05662444915</v>
      </c>
      <c r="AQ1193" s="170">
        <v>289013.51955987635</v>
      </c>
      <c r="AR1193" s="172">
        <v>-13290.269559876411</v>
      </c>
      <c r="AS1193" s="173">
        <v>-4.820148304459785E-2</v>
      </c>
      <c r="AT1193" s="172">
        <v>-11124.866285817407</v>
      </c>
      <c r="AU1193" s="173">
        <v>-4.0033539170258446E-2</v>
      </c>
      <c r="AV1193" s="172">
        <v>-90415.749559876363</v>
      </c>
      <c r="AW1193" s="173">
        <v>-0.4552707191016111</v>
      </c>
      <c r="AX1193" s="172">
        <v>-979.80662444920745</v>
      </c>
      <c r="AY1193" s="173">
        <v>-3.5535872453600036E-3</v>
      </c>
      <c r="AZ1193" s="172">
        <v>1185.5966496097972</v>
      </c>
      <c r="BA1193" s="173">
        <v>4.2664449794592363E-3</v>
      </c>
      <c r="BB1193" s="172">
        <v>-12310.462935427204</v>
      </c>
      <c r="BC1193" s="173">
        <v>-4.448979742256836E-2</v>
      </c>
      <c r="BE1193" s="169">
        <v>24516.633161717979</v>
      </c>
      <c r="BF1193" s="169">
        <v>23782.079834923279</v>
      </c>
      <c r="BG1193" s="169">
        <v>24536.890910811522</v>
      </c>
      <c r="BH1193" s="169">
        <v>24557.953975763234</v>
      </c>
      <c r="BI1193" s="169">
        <v>22124.013429638329</v>
      </c>
      <c r="BJ1193" s="169">
        <v>24518.542925303645</v>
      </c>
      <c r="BK1193" s="169">
        <v>23712.388096154682</v>
      </c>
      <c r="BL1193" s="169">
        <v>24524.25434284157</v>
      </c>
      <c r="BM1193" s="169">
        <v>23764.276326857609</v>
      </c>
      <c r="BN1193" s="169">
        <v>24604.366734441108</v>
      </c>
      <c r="BO1193" s="169">
        <v>24580.288781126914</v>
      </c>
      <c r="BP1193" s="169">
        <v>23791.831040296467</v>
      </c>
      <c r="BQ1193" s="174">
        <v>289013.51955987635</v>
      </c>
    </row>
    <row r="1194" spans="2:69" x14ac:dyDescent="0.25">
      <c r="K1194" s="165" t="s">
        <v>315</v>
      </c>
      <c r="N1194" s="57" t="s">
        <v>2250</v>
      </c>
      <c r="V1194" s="57" t="s">
        <v>467</v>
      </c>
      <c r="W1194" s="57" t="s">
        <v>473</v>
      </c>
      <c r="X1194" s="57">
        <v>221</v>
      </c>
      <c r="AB1194" s="166" t="s">
        <v>307</v>
      </c>
      <c r="AC1194" s="209">
        <v>6000106</v>
      </c>
      <c r="AD1194" s="210" t="s">
        <v>2251</v>
      </c>
      <c r="AE1194" s="169">
        <v>841861.76</v>
      </c>
      <c r="AF1194" s="38">
        <v>1006343.93</v>
      </c>
      <c r="AG1194" s="38">
        <v>1025251.6000000001</v>
      </c>
      <c r="AH1194" s="170">
        <v>1200633.3549673371</v>
      </c>
      <c r="AI1194" s="171">
        <v>458078.27</v>
      </c>
      <c r="AJ1194" s="172">
        <v>1374234.81</v>
      </c>
      <c r="AK1194" s="151">
        <v>586414.99</v>
      </c>
      <c r="AL1194" s="172">
        <v>703697.9879999999</v>
      </c>
      <c r="AM1194" s="211">
        <v>1029114.3042577185</v>
      </c>
      <c r="AN1194" s="171">
        <v>757934.0407096186</v>
      </c>
      <c r="AO1194" s="170">
        <v>622190.1599999998</v>
      </c>
      <c r="AP1194" s="170">
        <v>841966.08671477542</v>
      </c>
      <c r="AQ1194" s="170">
        <v>875730.64367610239</v>
      </c>
      <c r="AR1194" s="172">
        <v>498504.16632389766</v>
      </c>
      <c r="AS1194" s="173">
        <v>0.36275035583176474</v>
      </c>
      <c r="AT1194" s="172">
        <v>324902.71129123471</v>
      </c>
      <c r="AU1194" s="173">
        <v>0.27060943288559031</v>
      </c>
      <c r="AV1194" s="172">
        <v>149520.9563238977</v>
      </c>
      <c r="AW1194" s="173">
        <v>0.14583830576211507</v>
      </c>
      <c r="AX1194" s="172">
        <v>532268.72328522464</v>
      </c>
      <c r="AY1194" s="173">
        <v>0.38732007034898541</v>
      </c>
      <c r="AZ1194" s="172">
        <v>358667.26825256168</v>
      </c>
      <c r="BA1194" s="173">
        <v>0.29873172086104433</v>
      </c>
      <c r="BB1194" s="172">
        <v>-33764.556961326976</v>
      </c>
      <c r="BC1194" s="173">
        <v>-4.0102039136838852E-2</v>
      </c>
      <c r="BE1194" s="169">
        <v>0</v>
      </c>
      <c r="BF1194" s="169">
        <v>0</v>
      </c>
      <c r="BG1194" s="169">
        <v>125108.64687402638</v>
      </c>
      <c r="BH1194" s="169">
        <v>250207.33226735896</v>
      </c>
      <c r="BI1194" s="169">
        <v>125103.66613367941</v>
      </c>
      <c r="BJ1194" s="169">
        <v>0</v>
      </c>
      <c r="BK1194" s="169">
        <v>0</v>
      </c>
      <c r="BL1194" s="169">
        <v>1415.45402760365</v>
      </c>
      <c r="BM1194" s="169">
        <v>123271.97360195035</v>
      </c>
      <c r="BN1194" s="169">
        <v>125103.66613367951</v>
      </c>
      <c r="BO1194" s="169">
        <v>0</v>
      </c>
      <c r="BP1194" s="169">
        <v>125519.90463780414</v>
      </c>
      <c r="BQ1194" s="174">
        <v>875730.64367610251</v>
      </c>
    </row>
    <row r="1195" spans="2:69" x14ac:dyDescent="0.25">
      <c r="K1195" s="165" t="s">
        <v>315</v>
      </c>
      <c r="N1195" s="57" t="s">
        <v>2252</v>
      </c>
      <c r="V1195" s="57" t="s">
        <v>467</v>
      </c>
      <c r="W1195" s="57" t="s">
        <v>473</v>
      </c>
      <c r="X1195" s="57">
        <v>221</v>
      </c>
      <c r="AB1195" s="166" t="s">
        <v>307</v>
      </c>
      <c r="AC1195" s="209">
        <v>6000107</v>
      </c>
      <c r="AD1195" s="210" t="s">
        <v>2253</v>
      </c>
      <c r="AE1195" s="169">
        <v>314108.62999999995</v>
      </c>
      <c r="AF1195" s="38">
        <v>331687.07</v>
      </c>
      <c r="AG1195" s="38">
        <v>61985.61</v>
      </c>
      <c r="AH1195" s="170">
        <v>240.23262940655545</v>
      </c>
      <c r="AI1195" s="171">
        <v>42823.39</v>
      </c>
      <c r="AJ1195" s="172">
        <v>128470.17</v>
      </c>
      <c r="AK1195" s="151">
        <v>82126.7</v>
      </c>
      <c r="AL1195" s="172">
        <v>98552.040000000008</v>
      </c>
      <c r="AM1195" s="211">
        <v>200.19385783879622</v>
      </c>
      <c r="AN1195" s="171">
        <v>82166.738771567761</v>
      </c>
      <c r="AO1195" s="170">
        <v>101613.94285714287</v>
      </c>
      <c r="AP1195" s="170">
        <v>173536.19686960365</v>
      </c>
      <c r="AQ1195" s="170">
        <v>181261.40429331988</v>
      </c>
      <c r="AR1195" s="172">
        <v>-52791.234293319882</v>
      </c>
      <c r="AS1195" s="173">
        <v>-0.41092211751039082</v>
      </c>
      <c r="AT1195" s="172">
        <v>-181021.17166391332</v>
      </c>
      <c r="AU1195" s="173">
        <v>-753.52449877890581</v>
      </c>
      <c r="AV1195" s="172">
        <v>-119275.79429331988</v>
      </c>
      <c r="AW1195" s="173">
        <v>-1.9242497459219952</v>
      </c>
      <c r="AX1195" s="172">
        <v>-45066.026869603651</v>
      </c>
      <c r="AY1195" s="173">
        <v>-0.35078981268261461</v>
      </c>
      <c r="AZ1195" s="172">
        <v>-173295.96424019709</v>
      </c>
      <c r="BA1195" s="173">
        <v>-721.36730413469888</v>
      </c>
      <c r="BB1195" s="172">
        <v>-7725.2074237162306</v>
      </c>
      <c r="BC1195" s="173">
        <v>-4.451640385735206E-2</v>
      </c>
      <c r="BE1195" s="169">
        <v>15394.80420025457</v>
      </c>
      <c r="BF1195" s="169">
        <v>14898.197613149561</v>
      </c>
      <c r="BG1195" s="169">
        <v>15394.80420025457</v>
      </c>
      <c r="BH1195" s="169">
        <v>15394.80420025457</v>
      </c>
      <c r="BI1195" s="169">
        <v>13904.984438939631</v>
      </c>
      <c r="BJ1195" s="169">
        <v>15394.80420025457</v>
      </c>
      <c r="BK1195" s="169">
        <v>14898.197613149561</v>
      </c>
      <c r="BL1195" s="169">
        <v>15394.80420025457</v>
      </c>
      <c r="BM1195" s="169">
        <v>14898.197613149561</v>
      </c>
      <c r="BN1195" s="169">
        <v>15394.80420025457</v>
      </c>
      <c r="BO1195" s="169">
        <v>15394.80420025457</v>
      </c>
      <c r="BP1195" s="169">
        <v>14898.197613149561</v>
      </c>
      <c r="BQ1195" s="174">
        <v>181261.40429331982</v>
      </c>
    </row>
    <row r="1196" spans="2:69" x14ac:dyDescent="0.25">
      <c r="K1196" s="165" t="s">
        <v>315</v>
      </c>
      <c r="N1196" s="57" t="s">
        <v>2254</v>
      </c>
      <c r="V1196" s="57" t="s">
        <v>467</v>
      </c>
      <c r="W1196" s="57" t="s">
        <v>473</v>
      </c>
      <c r="X1196" s="57">
        <v>221</v>
      </c>
      <c r="AB1196" s="166" t="s">
        <v>307</v>
      </c>
      <c r="AC1196" s="209">
        <v>6000108</v>
      </c>
      <c r="AD1196" s="210" t="s">
        <v>2255</v>
      </c>
      <c r="AE1196" s="169">
        <v>3.4200000000000001E-2</v>
      </c>
      <c r="AF1196" s="38">
        <v>0</v>
      </c>
      <c r="AG1196" s="38">
        <v>499841.02999999997</v>
      </c>
      <c r="AH1196" s="170">
        <v>429341.8920684203</v>
      </c>
      <c r="AI1196" s="171">
        <v>227851.55000000002</v>
      </c>
      <c r="AJ1196" s="172">
        <v>683554.65</v>
      </c>
      <c r="AK1196" s="151">
        <v>621173.67999999993</v>
      </c>
      <c r="AL1196" s="172">
        <v>745408.41599999997</v>
      </c>
      <c r="AM1196" s="211">
        <v>357784.91005701694</v>
      </c>
      <c r="AN1196" s="171">
        <v>692730.66201140336</v>
      </c>
      <c r="AO1196" s="170">
        <v>742997.3142857143</v>
      </c>
      <c r="AP1196" s="170">
        <v>550687.67343719129</v>
      </c>
      <c r="AQ1196" s="170">
        <v>574294.45306258812</v>
      </c>
      <c r="AR1196" s="172">
        <v>109260.19693741191</v>
      </c>
      <c r="AS1196" s="173">
        <v>0.15984120207127828</v>
      </c>
      <c r="AT1196" s="172">
        <v>-144952.56099416781</v>
      </c>
      <c r="AU1196" s="173">
        <v>-0.33761569432658123</v>
      </c>
      <c r="AV1196" s="172">
        <v>-74453.423062588146</v>
      </c>
      <c r="AW1196" s="173">
        <v>-0.14895420462499478</v>
      </c>
      <c r="AX1196" s="172">
        <v>132866.97656280873</v>
      </c>
      <c r="AY1196" s="173">
        <v>0.19437652360759849</v>
      </c>
      <c r="AZ1196" s="172">
        <v>-121345.78136877099</v>
      </c>
      <c r="BA1196" s="173">
        <v>-0.28263205526991347</v>
      </c>
      <c r="BB1196" s="172">
        <v>-23606.779625396826</v>
      </c>
      <c r="BC1196" s="173">
        <v>-4.2867819208757534E-2</v>
      </c>
      <c r="BE1196" s="169">
        <v>48775.69327380888</v>
      </c>
      <c r="BF1196" s="169">
        <v>47202.283813363349</v>
      </c>
      <c r="BG1196" s="169">
        <v>48775.69327380888</v>
      </c>
      <c r="BH1196" s="169">
        <v>48775.69327380888</v>
      </c>
      <c r="BI1196" s="169">
        <v>44055.464892472562</v>
      </c>
      <c r="BJ1196" s="169">
        <v>48775.69327380888</v>
      </c>
      <c r="BK1196" s="169">
        <v>47202.283813363349</v>
      </c>
      <c r="BL1196" s="169">
        <v>48775.69327380888</v>
      </c>
      <c r="BM1196" s="169">
        <v>47202.283813363349</v>
      </c>
      <c r="BN1196" s="169">
        <v>48775.69327380888</v>
      </c>
      <c r="BO1196" s="169">
        <v>48775.69327380888</v>
      </c>
      <c r="BP1196" s="169">
        <v>47202.28381336337</v>
      </c>
      <c r="BQ1196" s="174">
        <v>574294.45306258812</v>
      </c>
    </row>
    <row r="1197" spans="2:69" x14ac:dyDescent="0.25">
      <c r="K1197" s="165" t="s">
        <v>315</v>
      </c>
      <c r="N1197" s="57" t="s">
        <v>2256</v>
      </c>
      <c r="V1197" s="57" t="s">
        <v>467</v>
      </c>
      <c r="W1197" s="57" t="s">
        <v>473</v>
      </c>
      <c r="X1197" s="57">
        <v>221</v>
      </c>
      <c r="AB1197" s="166" t="s">
        <v>307</v>
      </c>
      <c r="AC1197" s="209">
        <v>6000109</v>
      </c>
      <c r="AD1197" s="210" t="s">
        <v>2257</v>
      </c>
      <c r="AE1197" s="169">
        <v>3.4200000000000001E-2</v>
      </c>
      <c r="AF1197" s="38">
        <v>0</v>
      </c>
      <c r="AG1197" s="38">
        <v>10850.34</v>
      </c>
      <c r="AH1197" s="170">
        <v>10868.781991021022</v>
      </c>
      <c r="AI1197" s="171">
        <v>248389.81</v>
      </c>
      <c r="AJ1197" s="172">
        <v>745169.42999999993</v>
      </c>
      <c r="AK1197" s="151">
        <v>711496.86</v>
      </c>
      <c r="AL1197" s="172">
        <v>853796.23200000008</v>
      </c>
      <c r="AM1197" s="211">
        <v>9057.3183258508525</v>
      </c>
      <c r="AN1197" s="171">
        <v>713308.32366517012</v>
      </c>
      <c r="AO1197" s="170">
        <v>825872.86285714235</v>
      </c>
      <c r="AP1197" s="170">
        <v>725209.85687470925</v>
      </c>
      <c r="AQ1197" s="170">
        <v>755942.22579389426</v>
      </c>
      <c r="AR1197" s="172">
        <v>-10772.795793894329</v>
      </c>
      <c r="AS1197" s="173">
        <v>-1.4456840766930455E-2</v>
      </c>
      <c r="AT1197" s="172">
        <v>-745073.44380287325</v>
      </c>
      <c r="AU1197" s="173">
        <v>-68.551696447531782</v>
      </c>
      <c r="AV1197" s="172">
        <v>-745091.8857938943</v>
      </c>
      <c r="AW1197" s="173">
        <v>-68.66991133862112</v>
      </c>
      <c r="AX1197" s="172">
        <v>19959.573125290684</v>
      </c>
      <c r="AY1197" s="173">
        <v>2.6785281738262782E-2</v>
      </c>
      <c r="AZ1197" s="172">
        <v>-714341.07488368824</v>
      </c>
      <c r="BA1197" s="173">
        <v>-65.724114760404944</v>
      </c>
      <c r="BB1197" s="172">
        <v>-30732.368919185014</v>
      </c>
      <c r="BC1197" s="173">
        <v>-4.2377207959674056E-2</v>
      </c>
      <c r="BE1197" s="169">
        <v>64203.312327700631</v>
      </c>
      <c r="BF1197" s="169">
        <v>62132.237736484407</v>
      </c>
      <c r="BG1197" s="169">
        <v>64203.312327700631</v>
      </c>
      <c r="BH1197" s="169">
        <v>64203.312327700631</v>
      </c>
      <c r="BI1197" s="169">
        <v>57990.088554052199</v>
      </c>
      <c r="BJ1197" s="169">
        <v>64203.312327700631</v>
      </c>
      <c r="BK1197" s="169">
        <v>62132.237736484407</v>
      </c>
      <c r="BL1197" s="169">
        <v>64203.312327700631</v>
      </c>
      <c r="BM1197" s="169">
        <v>62132.237736484407</v>
      </c>
      <c r="BN1197" s="169">
        <v>64203.312327700631</v>
      </c>
      <c r="BO1197" s="169">
        <v>64203.312327700631</v>
      </c>
      <c r="BP1197" s="169">
        <v>62132.237736484436</v>
      </c>
      <c r="BQ1197" s="174">
        <v>755942.22579389426</v>
      </c>
    </row>
    <row r="1198" spans="2:69" x14ac:dyDescent="0.25">
      <c r="K1198" s="165" t="s">
        <v>315</v>
      </c>
      <c r="N1198" s="57" t="s">
        <v>2258</v>
      </c>
      <c r="V1198" s="57" t="s">
        <v>467</v>
      </c>
      <c r="W1198" s="57" t="s">
        <v>473</v>
      </c>
      <c r="X1198" s="57">
        <v>221</v>
      </c>
      <c r="AB1198" s="166" t="s">
        <v>307</v>
      </c>
      <c r="AC1198" s="209">
        <v>6640855</v>
      </c>
      <c r="AD1198" s="210" t="s">
        <v>2259</v>
      </c>
      <c r="AE1198" s="169">
        <v>6072775.6301199999</v>
      </c>
      <c r="AF1198" s="38">
        <v>23824566.719999999</v>
      </c>
      <c r="AG1198" s="38">
        <v>21952965.75</v>
      </c>
      <c r="AH1198" s="170">
        <v>15243186.063620578</v>
      </c>
      <c r="AI1198" s="171">
        <v>5811044.3100000005</v>
      </c>
      <c r="AJ1198" s="172">
        <v>17433132.93</v>
      </c>
      <c r="AK1198" s="151">
        <v>14398214.049999999</v>
      </c>
      <c r="AL1198" s="172">
        <v>17277856.859999999</v>
      </c>
      <c r="AM1198" s="211">
        <v>12702655.053017151</v>
      </c>
      <c r="AN1198" s="171">
        <v>16938745.060603425</v>
      </c>
      <c r="AO1198" s="170">
        <v>17577875.365714282</v>
      </c>
      <c r="AP1198" s="170">
        <v>13540164.617836298</v>
      </c>
      <c r="AQ1198" s="170">
        <v>13540164.61783631</v>
      </c>
      <c r="AR1198" s="172">
        <v>3892968.3121636901</v>
      </c>
      <c r="AS1198" s="173">
        <v>0.22330858875425841</v>
      </c>
      <c r="AT1198" s="172">
        <v>1703021.4457842689</v>
      </c>
      <c r="AU1198" s="173">
        <v>0.11172345720089999</v>
      </c>
      <c r="AV1198" s="172">
        <v>8412801.1321636904</v>
      </c>
      <c r="AW1198" s="173">
        <v>0.38321934393596413</v>
      </c>
      <c r="AX1198" s="172">
        <v>3892968.3121637013</v>
      </c>
      <c r="AY1198" s="173">
        <v>0.22330858875425907</v>
      </c>
      <c r="AZ1198" s="172">
        <v>1703021.4457842801</v>
      </c>
      <c r="BA1198" s="173">
        <v>0.11172345720090072</v>
      </c>
      <c r="BB1198" s="172">
        <v>-1.1175870895385742E-8</v>
      </c>
      <c r="BC1198" s="173">
        <v>-8.2538663382747206E-16</v>
      </c>
      <c r="BE1198" s="169">
        <v>1149925.3959002825</v>
      </c>
      <c r="BF1198" s="169">
        <v>1112933.9483335565</v>
      </c>
      <c r="BG1198" s="169">
        <v>1149925.3959002825</v>
      </c>
      <c r="BH1198" s="169">
        <v>1149925.3959002825</v>
      </c>
      <c r="BI1198" s="169">
        <v>1038951.0532001066</v>
      </c>
      <c r="BJ1198" s="169">
        <v>1149925.3959002825</v>
      </c>
      <c r="BK1198" s="169">
        <v>1112933.9483335565</v>
      </c>
      <c r="BL1198" s="169">
        <v>1149925.3959002825</v>
      </c>
      <c r="BM1198" s="169">
        <v>1112933.9483335565</v>
      </c>
      <c r="BN1198" s="169">
        <v>1149925.3959002825</v>
      </c>
      <c r="BO1198" s="169">
        <v>1149925.3959002825</v>
      </c>
      <c r="BP1198" s="169">
        <v>1112933.9483335565</v>
      </c>
      <c r="BQ1198" s="174">
        <v>13540164.61783631</v>
      </c>
    </row>
    <row r="1199" spans="2:69" ht="18.75" hidden="1" x14ac:dyDescent="0.3">
      <c r="B1199" s="150" t="s">
        <v>305</v>
      </c>
      <c r="C1199" s="150" t="s">
        <v>305</v>
      </c>
      <c r="J1199" s="150" t="s">
        <v>305</v>
      </c>
      <c r="K1199" s="165" t="s">
        <v>308</v>
      </c>
      <c r="N1199" s="57" t="s">
        <v>310</v>
      </c>
      <c r="AC1199" s="175"/>
      <c r="AD1199" s="195"/>
      <c r="AE1199" s="38"/>
      <c r="AI1199" s="193"/>
      <c r="AS1199" s="57"/>
      <c r="AU1199" s="57"/>
      <c r="AW1199" s="57"/>
      <c r="AY1199" s="57"/>
      <c r="BA1199" s="57"/>
      <c r="BB1199" s="57"/>
      <c r="BC1199" s="57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196"/>
    </row>
    <row r="1200" spans="2:69" ht="17.25" x14ac:dyDescent="0.3">
      <c r="K1200" s="165" t="s">
        <v>312</v>
      </c>
      <c r="V1200" s="57" t="s">
        <v>467</v>
      </c>
      <c r="W1200" s="57" t="s">
        <v>473</v>
      </c>
      <c r="AB1200" s="166" t="s">
        <v>307</v>
      </c>
      <c r="AC1200" s="197" t="s">
        <v>2260</v>
      </c>
      <c r="AD1200" s="168"/>
      <c r="AE1200" s="198">
        <v>91219376.432719991</v>
      </c>
      <c r="AF1200" s="198">
        <v>114218857.48</v>
      </c>
      <c r="AG1200" s="198">
        <v>115389137.84999999</v>
      </c>
      <c r="AH1200" s="199">
        <v>116351621.53140661</v>
      </c>
      <c r="AI1200" s="200">
        <v>39366511.300000004</v>
      </c>
      <c r="AJ1200" s="199">
        <v>118099533.90000001</v>
      </c>
      <c r="AK1200" s="200">
        <v>97552561.410000011</v>
      </c>
      <c r="AL1200" s="199">
        <v>117063073.692</v>
      </c>
      <c r="AM1200" s="200">
        <v>97094688.478545383</v>
      </c>
      <c r="AN1200" s="200">
        <v>116809494.46286124</v>
      </c>
      <c r="AO1200" s="199">
        <v>118230127.00000004</v>
      </c>
      <c r="AP1200" s="199">
        <v>119071847.95068067</v>
      </c>
      <c r="AQ1200" s="199">
        <v>123947217.05229932</v>
      </c>
      <c r="AR1200" s="199">
        <v>-5847683.1522993147</v>
      </c>
      <c r="AS1200" s="201">
        <v>-4.9514870712790461E-2</v>
      </c>
      <c r="AT1200" s="199">
        <v>-7595595.5208927095</v>
      </c>
      <c r="AU1200" s="201">
        <v>-6.528138947201903E-2</v>
      </c>
      <c r="AV1200" s="199">
        <v>-8558079.2022993267</v>
      </c>
      <c r="AW1200" s="201">
        <v>-7.4167112795524945E-2</v>
      </c>
      <c r="AX1200" s="199">
        <v>-972314.05068066716</v>
      </c>
      <c r="AY1200" s="201">
        <v>-8.2330049795451988E-3</v>
      </c>
      <c r="AZ1200" s="199">
        <v>-2720226.4192740619</v>
      </c>
      <c r="BA1200" s="201">
        <v>-2.3379359767150262E-2</v>
      </c>
      <c r="BB1200" s="199">
        <v>-4875369.1016186476</v>
      </c>
      <c r="BC1200" s="201">
        <v>-4.0944767260503223E-2</v>
      </c>
      <c r="BE1200" s="198">
        <v>10657640.968482004</v>
      </c>
      <c r="BF1200" s="198">
        <v>10155036.933789426</v>
      </c>
      <c r="BG1200" s="198">
        <v>10521452.568290794</v>
      </c>
      <c r="BH1200" s="198">
        <v>10570844.031616079</v>
      </c>
      <c r="BI1200" s="198">
        <v>9517755.2204708308</v>
      </c>
      <c r="BJ1200" s="198">
        <v>10478242.99440171</v>
      </c>
      <c r="BK1200" s="198">
        <v>10145233.404638972</v>
      </c>
      <c r="BL1200" s="198">
        <v>10479495.967295339</v>
      </c>
      <c r="BM1200" s="198">
        <v>10193434.30466722</v>
      </c>
      <c r="BN1200" s="198">
        <v>10540164.168242583</v>
      </c>
      <c r="BO1200" s="198">
        <v>10488985.731038012</v>
      </c>
      <c r="BP1200" s="198">
        <v>10198930.759366354</v>
      </c>
      <c r="BQ1200" s="202">
        <v>123947217.05229934</v>
      </c>
    </row>
    <row r="1201" spans="2:96" ht="18.75" x14ac:dyDescent="0.3">
      <c r="K1201" s="165" t="s">
        <v>312</v>
      </c>
      <c r="AC1201" s="175"/>
      <c r="AD1201" s="203"/>
      <c r="AE1201" s="204"/>
      <c r="AI1201" s="205"/>
      <c r="AS1201" s="57"/>
      <c r="AU1201" s="57"/>
      <c r="AW1201" s="57"/>
      <c r="AY1201" s="57"/>
      <c r="BA1201" s="57"/>
      <c r="BB1201" s="57"/>
      <c r="BC1201" s="57"/>
      <c r="BE1201" s="204"/>
      <c r="BF1201" s="204"/>
      <c r="BG1201" s="204"/>
      <c r="BH1201" s="204"/>
      <c r="BI1201" s="204"/>
      <c r="BJ1201" s="204"/>
      <c r="BK1201" s="204"/>
      <c r="BL1201" s="204"/>
      <c r="BM1201" s="204"/>
      <c r="BN1201" s="204"/>
      <c r="BO1201" s="204"/>
      <c r="BP1201" s="204"/>
      <c r="BQ1201" s="206"/>
    </row>
    <row r="1202" spans="2:96" ht="18.75" x14ac:dyDescent="0.3">
      <c r="K1202" s="165" t="s">
        <v>312</v>
      </c>
      <c r="M1202" s="57" t="s">
        <v>475</v>
      </c>
      <c r="N1202" s="57" t="s">
        <v>2261</v>
      </c>
      <c r="V1202" s="57" t="s">
        <v>467</v>
      </c>
      <c r="W1202" s="57" t="s">
        <v>476</v>
      </c>
      <c r="X1202" s="57">
        <v>230</v>
      </c>
      <c r="AB1202" s="166" t="s">
        <v>307</v>
      </c>
      <c r="AC1202" s="192" t="s">
        <v>477</v>
      </c>
      <c r="AD1202" s="168"/>
      <c r="AE1202" s="63"/>
      <c r="AI1202" s="193"/>
      <c r="AS1202" s="57"/>
      <c r="AU1202" s="57"/>
      <c r="AW1202" s="57"/>
      <c r="AY1202" s="57"/>
      <c r="BA1202" s="57"/>
      <c r="BB1202" s="57"/>
      <c r="BC1202" s="57"/>
      <c r="BE1202" s="63"/>
      <c r="BF1202" s="63"/>
      <c r="BG1202" s="63"/>
      <c r="BH1202" s="63"/>
      <c r="BI1202" s="63"/>
      <c r="BJ1202" s="63"/>
      <c r="BK1202" s="63"/>
      <c r="BL1202" s="63"/>
      <c r="BM1202" s="63"/>
      <c r="BN1202" s="63"/>
      <c r="BO1202" s="63"/>
      <c r="BP1202" s="63"/>
      <c r="BQ1202" s="194"/>
      <c r="BS1202" s="57">
        <v>822491.72</v>
      </c>
      <c r="BT1202" s="57">
        <v>210234.19</v>
      </c>
      <c r="BU1202" s="57">
        <v>678826.37</v>
      </c>
      <c r="BV1202" s="57">
        <v>448911.64999999985</v>
      </c>
      <c r="BW1202" s="57">
        <v>292312.69</v>
      </c>
      <c r="BX1202" s="57">
        <v>876938.07000000007</v>
      </c>
      <c r="BY1202" s="57">
        <v>232367.53</v>
      </c>
      <c r="BZ1202" s="57">
        <v>278841.03600000002</v>
      </c>
      <c r="CA1202" s="57">
        <v>374093.04166666651</v>
      </c>
      <c r="CB1202" s="57">
        <v>307186.13833333331</v>
      </c>
      <c r="CC1202" s="57">
        <v>531643.21714285738</v>
      </c>
      <c r="CD1202" s="57">
        <v>357650.88536513306</v>
      </c>
      <c r="CE1202" s="57">
        <v>357650.88536513492</v>
      </c>
      <c r="CG1202" s="57">
        <v>29804.240447094577</v>
      </c>
      <c r="CH1202" s="57">
        <v>29804.240447094577</v>
      </c>
      <c r="CI1202" s="57">
        <v>29804.240447094577</v>
      </c>
      <c r="CJ1202" s="57">
        <v>29804.240447094577</v>
      </c>
      <c r="CK1202" s="57">
        <v>29804.240447094577</v>
      </c>
      <c r="CL1202" s="57">
        <v>29804.240447094577</v>
      </c>
      <c r="CM1202" s="57">
        <v>29804.240447094577</v>
      </c>
      <c r="CN1202" s="57">
        <v>29804.240447094577</v>
      </c>
      <c r="CO1202" s="57">
        <v>29804.240447094577</v>
      </c>
      <c r="CP1202" s="57">
        <v>29804.240447094577</v>
      </c>
      <c r="CQ1202" s="57">
        <v>29804.240447094577</v>
      </c>
      <c r="CR1202" s="57">
        <v>29804.240447094577</v>
      </c>
    </row>
    <row r="1203" spans="2:96" x14ac:dyDescent="0.25">
      <c r="K1203" s="165" t="s">
        <v>315</v>
      </c>
      <c r="N1203" s="57" t="s">
        <v>2262</v>
      </c>
      <c r="V1203" s="57" t="s">
        <v>467</v>
      </c>
      <c r="W1203" s="57" t="s">
        <v>476</v>
      </c>
      <c r="X1203" s="57">
        <v>230</v>
      </c>
      <c r="AB1203" s="166" t="s">
        <v>307</v>
      </c>
      <c r="AC1203" s="209">
        <v>6000002</v>
      </c>
      <c r="AD1203" s="210" t="s">
        <v>2263</v>
      </c>
      <c r="AE1203" s="169">
        <v>47221.75</v>
      </c>
      <c r="AF1203" s="38">
        <v>96360.37000000001</v>
      </c>
      <c r="AG1203" s="38">
        <v>0</v>
      </c>
      <c r="AH1203" s="170">
        <v>0</v>
      </c>
      <c r="AI1203" s="171">
        <v>0</v>
      </c>
      <c r="AJ1203" s="172">
        <v>0</v>
      </c>
      <c r="AK1203" s="151">
        <v>0</v>
      </c>
      <c r="AL1203" s="172">
        <v>0</v>
      </c>
      <c r="AM1203" s="211">
        <v>0</v>
      </c>
      <c r="AN1203" s="171">
        <v>0</v>
      </c>
      <c r="AO1203" s="170">
        <v>0</v>
      </c>
      <c r="AP1203" s="170">
        <v>0</v>
      </c>
      <c r="AQ1203" s="170">
        <v>0</v>
      </c>
      <c r="AR1203" s="172">
        <v>0</v>
      </c>
      <c r="AS1203" s="173">
        <v>0</v>
      </c>
      <c r="AT1203" s="172">
        <v>0</v>
      </c>
      <c r="AU1203" s="173">
        <v>0</v>
      </c>
      <c r="AV1203" s="172">
        <v>0</v>
      </c>
      <c r="AW1203" s="173">
        <v>0</v>
      </c>
      <c r="AX1203" s="172">
        <v>0</v>
      </c>
      <c r="AY1203" s="173">
        <v>0</v>
      </c>
      <c r="AZ1203" s="172">
        <v>0</v>
      </c>
      <c r="BA1203" s="173">
        <v>0</v>
      </c>
      <c r="BB1203" s="172">
        <v>0</v>
      </c>
      <c r="BC1203" s="173">
        <v>0</v>
      </c>
      <c r="BE1203" s="169">
        <v>0</v>
      </c>
      <c r="BF1203" s="169">
        <v>0</v>
      </c>
      <c r="BG1203" s="169">
        <v>0</v>
      </c>
      <c r="BH1203" s="169">
        <v>0</v>
      </c>
      <c r="BI1203" s="169">
        <v>0</v>
      </c>
      <c r="BJ1203" s="169">
        <v>0</v>
      </c>
      <c r="BK1203" s="169">
        <v>0</v>
      </c>
      <c r="BL1203" s="169">
        <v>0</v>
      </c>
      <c r="BM1203" s="169">
        <v>0</v>
      </c>
      <c r="BN1203" s="169">
        <v>0</v>
      </c>
      <c r="BO1203" s="169">
        <v>0</v>
      </c>
      <c r="BP1203" s="169">
        <v>0</v>
      </c>
      <c r="BQ1203" s="174">
        <v>0</v>
      </c>
    </row>
    <row r="1204" spans="2:96" x14ac:dyDescent="0.25">
      <c r="K1204" s="165" t="s">
        <v>315</v>
      </c>
      <c r="N1204" s="57" t="s">
        <v>2264</v>
      </c>
      <c r="V1204" s="57" t="s">
        <v>467</v>
      </c>
      <c r="W1204" s="57" t="s">
        <v>476</v>
      </c>
      <c r="X1204" s="57">
        <v>230</v>
      </c>
      <c r="AB1204" s="166" t="s">
        <v>307</v>
      </c>
      <c r="AC1204" s="209">
        <v>6000011</v>
      </c>
      <c r="AD1204" s="210" t="s">
        <v>2265</v>
      </c>
      <c r="AE1204" s="169">
        <v>0</v>
      </c>
      <c r="AF1204" s="38">
        <v>0</v>
      </c>
      <c r="AG1204" s="38">
        <v>0</v>
      </c>
      <c r="AH1204" s="170">
        <v>0</v>
      </c>
      <c r="AI1204" s="171">
        <v>0</v>
      </c>
      <c r="AJ1204" s="172">
        <v>0</v>
      </c>
      <c r="AK1204" s="151">
        <v>0</v>
      </c>
      <c r="AL1204" s="172">
        <v>0</v>
      </c>
      <c r="AM1204" s="211">
        <v>0</v>
      </c>
      <c r="AN1204" s="171">
        <v>0</v>
      </c>
      <c r="AO1204" s="170">
        <v>0</v>
      </c>
      <c r="AP1204" s="170">
        <v>479767.01303333289</v>
      </c>
      <c r="AQ1204" s="170">
        <v>479767.01303333382</v>
      </c>
      <c r="AR1204" s="172">
        <v>-479767.01303333382</v>
      </c>
      <c r="AS1204" s="173">
        <v>0</v>
      </c>
      <c r="AT1204" s="172">
        <v>-479767.01303333382</v>
      </c>
      <c r="AU1204" s="173">
        <v>0</v>
      </c>
      <c r="AV1204" s="172">
        <v>-479767.01303333382</v>
      </c>
      <c r="AW1204" s="173">
        <v>0</v>
      </c>
      <c r="AX1204" s="172">
        <v>-479767.01303333289</v>
      </c>
      <c r="AY1204" s="173">
        <v>0</v>
      </c>
      <c r="AZ1204" s="172">
        <v>-479767.01303333289</v>
      </c>
      <c r="BA1204" s="173">
        <v>0</v>
      </c>
      <c r="BB1204" s="172">
        <v>-9.3132257461547852E-10</v>
      </c>
      <c r="BC1204" s="173">
        <v>-1.941197600742035E-15</v>
      </c>
      <c r="BE1204" s="169">
        <v>39980.584419444487</v>
      </c>
      <c r="BF1204" s="169">
        <v>39980.584419444487</v>
      </c>
      <c r="BG1204" s="169">
        <v>39980.584419444487</v>
      </c>
      <c r="BH1204" s="169">
        <v>39980.584419444487</v>
      </c>
      <c r="BI1204" s="169">
        <v>39980.584419444487</v>
      </c>
      <c r="BJ1204" s="169">
        <v>39980.584419444487</v>
      </c>
      <c r="BK1204" s="169">
        <v>39980.584419444487</v>
      </c>
      <c r="BL1204" s="169">
        <v>39980.584419444487</v>
      </c>
      <c r="BM1204" s="169">
        <v>39980.584419444487</v>
      </c>
      <c r="BN1204" s="169">
        <v>39980.584419444487</v>
      </c>
      <c r="BO1204" s="169">
        <v>39980.584419444487</v>
      </c>
      <c r="BP1204" s="169">
        <v>39980.584419444487</v>
      </c>
      <c r="BQ1204" s="174">
        <v>479767.01303333387</v>
      </c>
    </row>
    <row r="1205" spans="2:96" x14ac:dyDescent="0.25">
      <c r="K1205" s="165" t="s">
        <v>315</v>
      </c>
      <c r="N1205" s="57" t="s">
        <v>2266</v>
      </c>
      <c r="V1205" s="57" t="s">
        <v>467</v>
      </c>
      <c r="W1205" s="57" t="s">
        <v>476</v>
      </c>
      <c r="X1205" s="57">
        <v>230</v>
      </c>
      <c r="AB1205" s="166" t="s">
        <v>307</v>
      </c>
      <c r="AC1205" s="209">
        <v>6000012</v>
      </c>
      <c r="AD1205" s="210" t="s">
        <v>2267</v>
      </c>
      <c r="AE1205" s="169">
        <v>98</v>
      </c>
      <c r="AF1205" s="38">
        <v>0</v>
      </c>
      <c r="AG1205" s="38">
        <v>0</v>
      </c>
      <c r="AH1205" s="170">
        <v>0</v>
      </c>
      <c r="AI1205" s="171">
        <v>0</v>
      </c>
      <c r="AJ1205" s="172">
        <v>0</v>
      </c>
      <c r="AK1205" s="151">
        <v>0</v>
      </c>
      <c r="AL1205" s="172">
        <v>0</v>
      </c>
      <c r="AM1205" s="211">
        <v>0</v>
      </c>
      <c r="AN1205" s="171">
        <v>0</v>
      </c>
      <c r="AO1205" s="170">
        <v>0</v>
      </c>
      <c r="AP1205" s="170">
        <v>0</v>
      </c>
      <c r="AQ1205" s="170">
        <v>0</v>
      </c>
      <c r="AR1205" s="172">
        <v>0</v>
      </c>
      <c r="AS1205" s="173">
        <v>0</v>
      </c>
      <c r="AT1205" s="172">
        <v>0</v>
      </c>
      <c r="AU1205" s="173">
        <v>0</v>
      </c>
      <c r="AV1205" s="172">
        <v>0</v>
      </c>
      <c r="AW1205" s="173">
        <v>0</v>
      </c>
      <c r="AX1205" s="172">
        <v>0</v>
      </c>
      <c r="AY1205" s="173">
        <v>0</v>
      </c>
      <c r="AZ1205" s="172">
        <v>0</v>
      </c>
      <c r="BA1205" s="173">
        <v>0</v>
      </c>
      <c r="BB1205" s="172">
        <v>0</v>
      </c>
      <c r="BC1205" s="173">
        <v>0</v>
      </c>
      <c r="BE1205" s="169">
        <v>0</v>
      </c>
      <c r="BF1205" s="169">
        <v>0</v>
      </c>
      <c r="BG1205" s="169">
        <v>0</v>
      </c>
      <c r="BH1205" s="169">
        <v>0</v>
      </c>
      <c r="BI1205" s="169">
        <v>0</v>
      </c>
      <c r="BJ1205" s="169">
        <v>0</v>
      </c>
      <c r="BK1205" s="169">
        <v>0</v>
      </c>
      <c r="BL1205" s="169">
        <v>0</v>
      </c>
      <c r="BM1205" s="169">
        <v>0</v>
      </c>
      <c r="BN1205" s="169">
        <v>0</v>
      </c>
      <c r="BO1205" s="169">
        <v>0</v>
      </c>
      <c r="BP1205" s="169">
        <v>0</v>
      </c>
      <c r="BQ1205" s="174">
        <v>0</v>
      </c>
    </row>
    <row r="1206" spans="2:96" x14ac:dyDescent="0.25">
      <c r="K1206" s="165" t="s">
        <v>315</v>
      </c>
      <c r="N1206" s="57" t="s">
        <v>2268</v>
      </c>
      <c r="V1206" s="57" t="s">
        <v>467</v>
      </c>
      <c r="W1206" s="57" t="s">
        <v>476</v>
      </c>
      <c r="X1206" s="57">
        <v>230</v>
      </c>
      <c r="AB1206" s="166" t="s">
        <v>307</v>
      </c>
      <c r="AC1206" s="209">
        <v>6000015</v>
      </c>
      <c r="AD1206" s="210" t="s">
        <v>2269</v>
      </c>
      <c r="AE1206" s="169">
        <v>0</v>
      </c>
      <c r="AF1206" s="38">
        <v>0</v>
      </c>
      <c r="AG1206" s="38">
        <v>0</v>
      </c>
      <c r="AH1206" s="170">
        <v>0</v>
      </c>
      <c r="AI1206" s="171">
        <v>0</v>
      </c>
      <c r="AJ1206" s="172">
        <v>0</v>
      </c>
      <c r="AK1206" s="151">
        <v>46660.960000000006</v>
      </c>
      <c r="AL1206" s="172">
        <v>55993.152000000002</v>
      </c>
      <c r="AM1206" s="211">
        <v>0</v>
      </c>
      <c r="AN1206" s="171">
        <v>46660.960000000006</v>
      </c>
      <c r="AO1206" s="170">
        <v>63418.28571428571</v>
      </c>
      <c r="AP1206" s="170">
        <v>0</v>
      </c>
      <c r="AQ1206" s="170">
        <v>0</v>
      </c>
      <c r="AR1206" s="172">
        <v>0</v>
      </c>
      <c r="AS1206" s="173">
        <v>0</v>
      </c>
      <c r="AT1206" s="172">
        <v>0</v>
      </c>
      <c r="AU1206" s="173">
        <v>0</v>
      </c>
      <c r="AV1206" s="172">
        <v>0</v>
      </c>
      <c r="AW1206" s="173">
        <v>0</v>
      </c>
      <c r="AX1206" s="172">
        <v>0</v>
      </c>
      <c r="AY1206" s="173">
        <v>0</v>
      </c>
      <c r="AZ1206" s="172">
        <v>0</v>
      </c>
      <c r="BA1206" s="173">
        <v>0</v>
      </c>
      <c r="BB1206" s="172">
        <v>0</v>
      </c>
      <c r="BC1206" s="173">
        <v>0</v>
      </c>
      <c r="BE1206" s="169">
        <v>0</v>
      </c>
      <c r="BF1206" s="169">
        <v>0</v>
      </c>
      <c r="BG1206" s="169">
        <v>0</v>
      </c>
      <c r="BH1206" s="169">
        <v>0</v>
      </c>
      <c r="BI1206" s="169">
        <v>0</v>
      </c>
      <c r="BJ1206" s="169">
        <v>0</v>
      </c>
      <c r="BK1206" s="169">
        <v>0</v>
      </c>
      <c r="BL1206" s="169">
        <v>0</v>
      </c>
      <c r="BM1206" s="169">
        <v>0</v>
      </c>
      <c r="BN1206" s="169">
        <v>0</v>
      </c>
      <c r="BO1206" s="169">
        <v>0</v>
      </c>
      <c r="BP1206" s="169">
        <v>0</v>
      </c>
      <c r="BQ1206" s="174">
        <v>0</v>
      </c>
    </row>
    <row r="1207" spans="2:96" x14ac:dyDescent="0.25">
      <c r="K1207" s="165" t="s">
        <v>315</v>
      </c>
      <c r="N1207" s="57" t="s">
        <v>2270</v>
      </c>
      <c r="V1207" s="57" t="s">
        <v>467</v>
      </c>
      <c r="W1207" s="57" t="s">
        <v>476</v>
      </c>
      <c r="X1207" s="57">
        <v>230</v>
      </c>
      <c r="AB1207" s="166" t="s">
        <v>307</v>
      </c>
      <c r="AC1207" s="209">
        <v>6000018</v>
      </c>
      <c r="AD1207" s="210" t="s">
        <v>2271</v>
      </c>
      <c r="AE1207" s="169">
        <v>5802.95</v>
      </c>
      <c r="AF1207" s="38">
        <v>169647.78999999998</v>
      </c>
      <c r="AG1207" s="38">
        <v>12279.230000000003</v>
      </c>
      <c r="AH1207" s="170">
        <v>0</v>
      </c>
      <c r="AI1207" s="171">
        <v>-78271.839999999982</v>
      </c>
      <c r="AJ1207" s="172">
        <v>-234815.51999999996</v>
      </c>
      <c r="AK1207" s="151">
        <v>-96971.01999999999</v>
      </c>
      <c r="AL1207" s="172">
        <v>-116365.22399999999</v>
      </c>
      <c r="AM1207" s="211">
        <v>0</v>
      </c>
      <c r="AN1207" s="171">
        <v>-96971.01999999999</v>
      </c>
      <c r="AO1207" s="170">
        <v>-134180.29714285684</v>
      </c>
      <c r="AP1207" s="170">
        <v>0</v>
      </c>
      <c r="AQ1207" s="170">
        <v>0</v>
      </c>
      <c r="AR1207" s="172">
        <v>-234815.51999999996</v>
      </c>
      <c r="AS1207" s="173">
        <v>-1</v>
      </c>
      <c r="AT1207" s="172">
        <v>0</v>
      </c>
      <c r="AU1207" s="173">
        <v>0</v>
      </c>
      <c r="AV1207" s="172">
        <v>12279.230000000003</v>
      </c>
      <c r="AW1207" s="173">
        <v>1</v>
      </c>
      <c r="AX1207" s="172">
        <v>-234815.51999999996</v>
      </c>
      <c r="AY1207" s="173">
        <v>-1</v>
      </c>
      <c r="AZ1207" s="172">
        <v>0</v>
      </c>
      <c r="BA1207" s="173">
        <v>0</v>
      </c>
      <c r="BB1207" s="172">
        <v>0</v>
      </c>
      <c r="BC1207" s="173">
        <v>0</v>
      </c>
      <c r="BE1207" s="169">
        <v>0</v>
      </c>
      <c r="BF1207" s="169">
        <v>0</v>
      </c>
      <c r="BG1207" s="169">
        <v>0</v>
      </c>
      <c r="BH1207" s="169">
        <v>0</v>
      </c>
      <c r="BI1207" s="169">
        <v>0</v>
      </c>
      <c r="BJ1207" s="169">
        <v>0</v>
      </c>
      <c r="BK1207" s="169">
        <v>0</v>
      </c>
      <c r="BL1207" s="169">
        <v>0</v>
      </c>
      <c r="BM1207" s="169">
        <v>0</v>
      </c>
      <c r="BN1207" s="169">
        <v>0</v>
      </c>
      <c r="BO1207" s="169">
        <v>0</v>
      </c>
      <c r="BP1207" s="169">
        <v>0</v>
      </c>
      <c r="BQ1207" s="174">
        <v>0</v>
      </c>
    </row>
    <row r="1208" spans="2:96" x14ac:dyDescent="0.25">
      <c r="K1208" s="165" t="s">
        <v>315</v>
      </c>
      <c r="N1208" s="57" t="s">
        <v>2272</v>
      </c>
      <c r="V1208" s="57" t="s">
        <v>467</v>
      </c>
      <c r="W1208" s="57" t="s">
        <v>476</v>
      </c>
      <c r="X1208" s="57">
        <v>230</v>
      </c>
      <c r="AB1208" s="166" t="s">
        <v>307</v>
      </c>
      <c r="AC1208" s="209">
        <v>6000019</v>
      </c>
      <c r="AD1208" s="210" t="s">
        <v>2273</v>
      </c>
      <c r="AE1208" s="169">
        <v>211380.53999999998</v>
      </c>
      <c r="AF1208" s="38">
        <v>-306790.33999999997</v>
      </c>
      <c r="AG1208" s="38">
        <v>0</v>
      </c>
      <c r="AH1208" s="170">
        <v>0</v>
      </c>
      <c r="AI1208" s="171">
        <v>0</v>
      </c>
      <c r="AJ1208" s="172">
        <v>0</v>
      </c>
      <c r="AK1208" s="151">
        <v>0</v>
      </c>
      <c r="AL1208" s="172">
        <v>0</v>
      </c>
      <c r="AM1208" s="211">
        <v>0</v>
      </c>
      <c r="AN1208" s="171">
        <v>0</v>
      </c>
      <c r="AO1208" s="170">
        <v>0</v>
      </c>
      <c r="AP1208" s="170">
        <v>0</v>
      </c>
      <c r="AQ1208" s="170">
        <v>0</v>
      </c>
      <c r="AR1208" s="172">
        <v>0</v>
      </c>
      <c r="AS1208" s="173">
        <v>0</v>
      </c>
      <c r="AT1208" s="172">
        <v>0</v>
      </c>
      <c r="AU1208" s="173">
        <v>0</v>
      </c>
      <c r="AV1208" s="172">
        <v>0</v>
      </c>
      <c r="AW1208" s="173">
        <v>0</v>
      </c>
      <c r="AX1208" s="172">
        <v>0</v>
      </c>
      <c r="AY1208" s="173">
        <v>0</v>
      </c>
      <c r="AZ1208" s="172">
        <v>0</v>
      </c>
      <c r="BA1208" s="173">
        <v>0</v>
      </c>
      <c r="BB1208" s="172">
        <v>0</v>
      </c>
      <c r="BC1208" s="173">
        <v>0</v>
      </c>
      <c r="BE1208" s="169">
        <v>0</v>
      </c>
      <c r="BF1208" s="169">
        <v>0</v>
      </c>
      <c r="BG1208" s="169">
        <v>0</v>
      </c>
      <c r="BH1208" s="169">
        <v>0</v>
      </c>
      <c r="BI1208" s="169">
        <v>0</v>
      </c>
      <c r="BJ1208" s="169">
        <v>0</v>
      </c>
      <c r="BK1208" s="169">
        <v>0</v>
      </c>
      <c r="BL1208" s="169">
        <v>0</v>
      </c>
      <c r="BM1208" s="169">
        <v>0</v>
      </c>
      <c r="BN1208" s="169">
        <v>0</v>
      </c>
      <c r="BO1208" s="169">
        <v>0</v>
      </c>
      <c r="BP1208" s="169">
        <v>0</v>
      </c>
      <c r="BQ1208" s="174">
        <v>0</v>
      </c>
    </row>
    <row r="1209" spans="2:96" x14ac:dyDescent="0.25">
      <c r="K1209" s="165" t="s">
        <v>315</v>
      </c>
      <c r="N1209" s="57" t="s">
        <v>2274</v>
      </c>
      <c r="V1209" s="57" t="s">
        <v>467</v>
      </c>
      <c r="W1209" s="57" t="s">
        <v>476</v>
      </c>
      <c r="X1209" s="57">
        <v>230</v>
      </c>
      <c r="AB1209" s="166" t="s">
        <v>307</v>
      </c>
      <c r="AC1209" s="209">
        <v>6000034</v>
      </c>
      <c r="AD1209" s="210" t="s">
        <v>2275</v>
      </c>
      <c r="AE1209" s="169">
        <v>0</v>
      </c>
      <c r="AF1209" s="38">
        <v>47768.77</v>
      </c>
      <c r="AG1209" s="38">
        <v>27508.09</v>
      </c>
      <c r="AH1209" s="170">
        <v>0</v>
      </c>
      <c r="AI1209" s="171">
        <v>37641.440000000002</v>
      </c>
      <c r="AJ1209" s="172">
        <v>112924.32</v>
      </c>
      <c r="AK1209" s="151">
        <v>37641.440000000002</v>
      </c>
      <c r="AL1209" s="172">
        <v>45169.728000000003</v>
      </c>
      <c r="AM1209" s="211">
        <v>0</v>
      </c>
      <c r="AN1209" s="171">
        <v>37641.440000000002</v>
      </c>
      <c r="AO1209" s="170">
        <v>64528.182857142805</v>
      </c>
      <c r="AP1209" s="170">
        <v>67762.2</v>
      </c>
      <c r="AQ1209" s="170">
        <v>67762.2</v>
      </c>
      <c r="AR1209" s="172">
        <v>45162.12000000001</v>
      </c>
      <c r="AS1209" s="173">
        <v>0.39993262744464619</v>
      </c>
      <c r="AT1209" s="172">
        <v>-67762.2</v>
      </c>
      <c r="AU1209" s="173">
        <v>0</v>
      </c>
      <c r="AV1209" s="172">
        <v>-40254.11</v>
      </c>
      <c r="AW1209" s="173">
        <v>-1.463355325651472</v>
      </c>
      <c r="AX1209" s="172">
        <v>45162.12000000001</v>
      </c>
      <c r="AY1209" s="173">
        <v>0.39993262744464619</v>
      </c>
      <c r="AZ1209" s="172">
        <v>-67762.2</v>
      </c>
      <c r="BA1209" s="173">
        <v>0</v>
      </c>
      <c r="BB1209" s="172">
        <v>0</v>
      </c>
      <c r="BC1209" s="173">
        <v>0</v>
      </c>
      <c r="BE1209" s="169">
        <v>5646.85</v>
      </c>
      <c r="BF1209" s="169">
        <v>5646.85</v>
      </c>
      <c r="BG1209" s="169">
        <v>5646.85</v>
      </c>
      <c r="BH1209" s="169">
        <v>5646.85</v>
      </c>
      <c r="BI1209" s="169">
        <v>5646.85</v>
      </c>
      <c r="BJ1209" s="169">
        <v>5646.85</v>
      </c>
      <c r="BK1209" s="169">
        <v>5646.85</v>
      </c>
      <c r="BL1209" s="169">
        <v>5646.85</v>
      </c>
      <c r="BM1209" s="169">
        <v>5646.85</v>
      </c>
      <c r="BN1209" s="169">
        <v>5646.85</v>
      </c>
      <c r="BO1209" s="169">
        <v>5646.85</v>
      </c>
      <c r="BP1209" s="169">
        <v>5646.85</v>
      </c>
      <c r="BQ1209" s="174">
        <v>67762.2</v>
      </c>
    </row>
    <row r="1210" spans="2:96" x14ac:dyDescent="0.25">
      <c r="K1210" s="165" t="s">
        <v>315</v>
      </c>
      <c r="N1210" s="57" t="s">
        <v>2276</v>
      </c>
      <c r="V1210" s="57" t="s">
        <v>467</v>
      </c>
      <c r="W1210" s="57" t="s">
        <v>476</v>
      </c>
      <c r="X1210" s="57">
        <v>230</v>
      </c>
      <c r="AB1210" s="166" t="s">
        <v>307</v>
      </c>
      <c r="AC1210" s="209">
        <v>6000092</v>
      </c>
      <c r="AD1210" s="210" t="s">
        <v>2277</v>
      </c>
      <c r="AE1210" s="169">
        <v>0</v>
      </c>
      <c r="AF1210" s="38">
        <v>0</v>
      </c>
      <c r="AG1210" s="38">
        <v>0</v>
      </c>
      <c r="AH1210" s="170">
        <v>0</v>
      </c>
      <c r="AI1210" s="171">
        <v>0</v>
      </c>
      <c r="AJ1210" s="172">
        <v>0</v>
      </c>
      <c r="AK1210" s="151">
        <v>-46660.960000000006</v>
      </c>
      <c r="AL1210" s="172">
        <v>-55993.152000000002</v>
      </c>
      <c r="AM1210" s="211">
        <v>0</v>
      </c>
      <c r="AN1210" s="171">
        <v>-46660.960000000006</v>
      </c>
      <c r="AO1210" s="170">
        <v>-63418.28571428571</v>
      </c>
      <c r="AP1210" s="170">
        <v>-93600</v>
      </c>
      <c r="AQ1210" s="170">
        <v>-93600</v>
      </c>
      <c r="AR1210" s="172">
        <v>93600</v>
      </c>
      <c r="AS1210" s="173">
        <v>0</v>
      </c>
      <c r="AT1210" s="172">
        <v>93600</v>
      </c>
      <c r="AU1210" s="173">
        <v>0</v>
      </c>
      <c r="AV1210" s="172">
        <v>93600</v>
      </c>
      <c r="AW1210" s="173">
        <v>0</v>
      </c>
      <c r="AX1210" s="172">
        <v>93600</v>
      </c>
      <c r="AY1210" s="173">
        <v>0</v>
      </c>
      <c r="AZ1210" s="172">
        <v>93600</v>
      </c>
      <c r="BA1210" s="173">
        <v>0</v>
      </c>
      <c r="BB1210" s="172">
        <v>0</v>
      </c>
      <c r="BC1210" s="173">
        <v>0</v>
      </c>
      <c r="BE1210" s="169">
        <v>-7800</v>
      </c>
      <c r="BF1210" s="169">
        <v>-7800</v>
      </c>
      <c r="BG1210" s="169">
        <v>-7800</v>
      </c>
      <c r="BH1210" s="169">
        <v>-7800</v>
      </c>
      <c r="BI1210" s="169">
        <v>-7800</v>
      </c>
      <c r="BJ1210" s="169">
        <v>-7800</v>
      </c>
      <c r="BK1210" s="169">
        <v>-7800</v>
      </c>
      <c r="BL1210" s="169">
        <v>-7800</v>
      </c>
      <c r="BM1210" s="169">
        <v>-7800</v>
      </c>
      <c r="BN1210" s="169">
        <v>-7800</v>
      </c>
      <c r="BO1210" s="169">
        <v>-7800</v>
      </c>
      <c r="BP1210" s="169">
        <v>-7800</v>
      </c>
      <c r="BQ1210" s="174">
        <v>-93600</v>
      </c>
    </row>
    <row r="1211" spans="2:96" x14ac:dyDescent="0.25">
      <c r="K1211" s="165" t="s">
        <v>315</v>
      </c>
      <c r="N1211" s="57" t="s">
        <v>2278</v>
      </c>
      <c r="V1211" s="57" t="s">
        <v>467</v>
      </c>
      <c r="W1211" s="57" t="s">
        <v>476</v>
      </c>
      <c r="X1211" s="57">
        <v>230</v>
      </c>
      <c r="AB1211" s="166" t="s">
        <v>307</v>
      </c>
      <c r="AC1211" s="209">
        <v>6000701</v>
      </c>
      <c r="AD1211" s="210" t="s">
        <v>2279</v>
      </c>
      <c r="AE1211" s="169">
        <v>1399.9999999999964</v>
      </c>
      <c r="AF1211" s="38">
        <v>0</v>
      </c>
      <c r="AG1211" s="38">
        <v>7759</v>
      </c>
      <c r="AH1211" s="170">
        <v>0</v>
      </c>
      <c r="AI1211" s="171">
        <v>0</v>
      </c>
      <c r="AJ1211" s="172">
        <v>0</v>
      </c>
      <c r="AK1211" s="151">
        <v>0</v>
      </c>
      <c r="AL1211" s="172">
        <v>0</v>
      </c>
      <c r="AM1211" s="211">
        <v>0</v>
      </c>
      <c r="AN1211" s="171">
        <v>0</v>
      </c>
      <c r="AO1211" s="170">
        <v>0</v>
      </c>
      <c r="AP1211" s="170">
        <v>0</v>
      </c>
      <c r="AQ1211" s="170">
        <v>0</v>
      </c>
      <c r="AR1211" s="172">
        <v>0</v>
      </c>
      <c r="AS1211" s="173">
        <v>0</v>
      </c>
      <c r="AT1211" s="172">
        <v>0</v>
      </c>
      <c r="AU1211" s="173">
        <v>0</v>
      </c>
      <c r="AV1211" s="172">
        <v>7759</v>
      </c>
      <c r="AW1211" s="173">
        <v>1</v>
      </c>
      <c r="AX1211" s="172">
        <v>0</v>
      </c>
      <c r="AY1211" s="173">
        <v>0</v>
      </c>
      <c r="AZ1211" s="172">
        <v>0</v>
      </c>
      <c r="BA1211" s="173">
        <v>0</v>
      </c>
      <c r="BB1211" s="172">
        <v>0</v>
      </c>
      <c r="BC1211" s="173">
        <v>0</v>
      </c>
      <c r="BE1211" s="169">
        <v>0</v>
      </c>
      <c r="BF1211" s="169">
        <v>0</v>
      </c>
      <c r="BG1211" s="169">
        <v>0</v>
      </c>
      <c r="BH1211" s="169">
        <v>0</v>
      </c>
      <c r="BI1211" s="169">
        <v>0</v>
      </c>
      <c r="BJ1211" s="169">
        <v>0</v>
      </c>
      <c r="BK1211" s="169">
        <v>0</v>
      </c>
      <c r="BL1211" s="169">
        <v>0</v>
      </c>
      <c r="BM1211" s="169">
        <v>0</v>
      </c>
      <c r="BN1211" s="169">
        <v>0</v>
      </c>
      <c r="BO1211" s="169">
        <v>0</v>
      </c>
      <c r="BP1211" s="169">
        <v>0</v>
      </c>
      <c r="BQ1211" s="174">
        <v>0</v>
      </c>
    </row>
    <row r="1212" spans="2:96" x14ac:dyDescent="0.25">
      <c r="K1212" s="165" t="s">
        <v>315</v>
      </c>
      <c r="N1212" s="57" t="s">
        <v>2280</v>
      </c>
      <c r="V1212" s="57" t="s">
        <v>467</v>
      </c>
      <c r="W1212" s="57" t="s">
        <v>476</v>
      </c>
      <c r="X1212" s="57">
        <v>230</v>
      </c>
      <c r="AB1212" s="166" t="s">
        <v>307</v>
      </c>
      <c r="AC1212" s="209">
        <v>6000900</v>
      </c>
      <c r="AD1212" s="210" t="s">
        <v>2281</v>
      </c>
      <c r="AE1212" s="169">
        <v>135994.26999999999</v>
      </c>
      <c r="AF1212" s="38">
        <v>63767.03</v>
      </c>
      <c r="AG1212" s="38">
        <v>97864.22</v>
      </c>
      <c r="AH1212" s="170">
        <v>0</v>
      </c>
      <c r="AI1212" s="171">
        <v>0</v>
      </c>
      <c r="AJ1212" s="172">
        <v>0</v>
      </c>
      <c r="AK1212" s="151">
        <v>0</v>
      </c>
      <c r="AL1212" s="172">
        <v>0</v>
      </c>
      <c r="AM1212" s="211">
        <v>0</v>
      </c>
      <c r="AN1212" s="171">
        <v>0</v>
      </c>
      <c r="AO1212" s="170">
        <v>0</v>
      </c>
      <c r="AP1212" s="170">
        <v>1085604</v>
      </c>
      <c r="AQ1212" s="170">
        <v>1085604</v>
      </c>
      <c r="AR1212" s="172">
        <v>-1085604</v>
      </c>
      <c r="AS1212" s="173">
        <v>0</v>
      </c>
      <c r="AT1212" s="172">
        <v>-1085604</v>
      </c>
      <c r="AU1212" s="173">
        <v>0</v>
      </c>
      <c r="AV1212" s="172">
        <v>-987739.78</v>
      </c>
      <c r="AW1212" s="173">
        <v>-10.092961247736916</v>
      </c>
      <c r="AX1212" s="172">
        <v>-1085604</v>
      </c>
      <c r="AY1212" s="173">
        <v>0</v>
      </c>
      <c r="AZ1212" s="172">
        <v>-1085604</v>
      </c>
      <c r="BA1212" s="173">
        <v>0</v>
      </c>
      <c r="BB1212" s="172">
        <v>0</v>
      </c>
      <c r="BC1212" s="173">
        <v>0</v>
      </c>
      <c r="BE1212" s="169">
        <v>90467</v>
      </c>
      <c r="BF1212" s="169">
        <v>90467</v>
      </c>
      <c r="BG1212" s="169">
        <v>90467</v>
      </c>
      <c r="BH1212" s="169">
        <v>90467</v>
      </c>
      <c r="BI1212" s="169">
        <v>90467</v>
      </c>
      <c r="BJ1212" s="169">
        <v>90467</v>
      </c>
      <c r="BK1212" s="169">
        <v>90467</v>
      </c>
      <c r="BL1212" s="169">
        <v>90467</v>
      </c>
      <c r="BM1212" s="169">
        <v>90467</v>
      </c>
      <c r="BN1212" s="169">
        <v>90467</v>
      </c>
      <c r="BO1212" s="169">
        <v>90467</v>
      </c>
      <c r="BP1212" s="169">
        <v>90467</v>
      </c>
      <c r="BQ1212" s="174">
        <v>1085604</v>
      </c>
    </row>
    <row r="1213" spans="2:96" x14ac:dyDescent="0.25">
      <c r="K1213" s="165" t="s">
        <v>315</v>
      </c>
      <c r="N1213" s="57" t="s">
        <v>2282</v>
      </c>
      <c r="V1213" s="57" t="s">
        <v>467</v>
      </c>
      <c r="W1213" s="57" t="s">
        <v>476</v>
      </c>
      <c r="X1213" s="57">
        <v>230</v>
      </c>
      <c r="AB1213" s="166" t="s">
        <v>307</v>
      </c>
      <c r="AC1213" s="209">
        <v>6000901</v>
      </c>
      <c r="AD1213" s="210" t="s">
        <v>2283</v>
      </c>
      <c r="AE1213" s="169">
        <v>-140365.16999999998</v>
      </c>
      <c r="AF1213" s="38">
        <v>-63767.040000000001</v>
      </c>
      <c r="AG1213" s="38">
        <v>-97864.18</v>
      </c>
      <c r="AH1213" s="170">
        <v>0</v>
      </c>
      <c r="AI1213" s="171">
        <v>0</v>
      </c>
      <c r="AJ1213" s="172">
        <v>0</v>
      </c>
      <c r="AK1213" s="151">
        <v>0</v>
      </c>
      <c r="AL1213" s="172">
        <v>0</v>
      </c>
      <c r="AM1213" s="211">
        <v>0</v>
      </c>
      <c r="AN1213" s="171">
        <v>0</v>
      </c>
      <c r="AO1213" s="170">
        <v>0</v>
      </c>
      <c r="AP1213" s="170">
        <v>-1547744</v>
      </c>
      <c r="AQ1213" s="170">
        <v>-1547743.9999999988</v>
      </c>
      <c r="AR1213" s="172">
        <v>1547743.9999999988</v>
      </c>
      <c r="AS1213" s="173">
        <v>0</v>
      </c>
      <c r="AT1213" s="172">
        <v>1547743.9999999988</v>
      </c>
      <c r="AU1213" s="173">
        <v>0</v>
      </c>
      <c r="AV1213" s="172">
        <v>1449879.8199999989</v>
      </c>
      <c r="AW1213" s="173">
        <v>14.815224732890002</v>
      </c>
      <c r="AX1213" s="172">
        <v>1547744</v>
      </c>
      <c r="AY1213" s="173">
        <v>0</v>
      </c>
      <c r="AZ1213" s="172">
        <v>1547744</v>
      </c>
      <c r="BA1213" s="173">
        <v>0</v>
      </c>
      <c r="BB1213" s="172">
        <v>-1.1641532182693481E-9</v>
      </c>
      <c r="BC1213" s="173">
        <v>-7.5216135114679701E-16</v>
      </c>
      <c r="BE1213" s="169">
        <v>-128978.66666666657</v>
      </c>
      <c r="BF1213" s="169">
        <v>-128978.66666666657</v>
      </c>
      <c r="BG1213" s="169">
        <v>-128978.66666666657</v>
      </c>
      <c r="BH1213" s="169">
        <v>-128978.66666666657</v>
      </c>
      <c r="BI1213" s="169">
        <v>-128978.66666666657</v>
      </c>
      <c r="BJ1213" s="169">
        <v>-128978.66666666657</v>
      </c>
      <c r="BK1213" s="169">
        <v>-128978.66666666657</v>
      </c>
      <c r="BL1213" s="169">
        <v>-128978.66666666657</v>
      </c>
      <c r="BM1213" s="169">
        <v>-128978.66666666657</v>
      </c>
      <c r="BN1213" s="169">
        <v>-128978.66666666657</v>
      </c>
      <c r="BO1213" s="169">
        <v>-128978.66666666657</v>
      </c>
      <c r="BP1213" s="169">
        <v>-128978.66666666657</v>
      </c>
      <c r="BQ1213" s="174">
        <v>-1547743.9999999984</v>
      </c>
    </row>
    <row r="1214" spans="2:96" x14ac:dyDescent="0.25">
      <c r="K1214" s="165" t="s">
        <v>315</v>
      </c>
      <c r="N1214" s="57" t="s">
        <v>2284</v>
      </c>
      <c r="V1214" s="57" t="s">
        <v>467</v>
      </c>
      <c r="W1214" s="57" t="s">
        <v>476</v>
      </c>
      <c r="X1214" s="57">
        <v>230</v>
      </c>
      <c r="AB1214" s="166" t="s">
        <v>307</v>
      </c>
      <c r="AC1214" s="209">
        <v>6030213</v>
      </c>
      <c r="AD1214" s="210" t="s">
        <v>2285</v>
      </c>
      <c r="AE1214" s="169">
        <v>560959.38</v>
      </c>
      <c r="AF1214" s="38">
        <v>203247.61</v>
      </c>
      <c r="AG1214" s="38">
        <v>631280.01</v>
      </c>
      <c r="AH1214" s="170">
        <v>448911.64999999985</v>
      </c>
      <c r="AI1214" s="171">
        <v>332943.08999999997</v>
      </c>
      <c r="AJ1214" s="172">
        <v>998829.2699999999</v>
      </c>
      <c r="AK1214" s="151">
        <v>291697.11</v>
      </c>
      <c r="AL1214" s="172">
        <v>350036.53200000001</v>
      </c>
      <c r="AM1214" s="211">
        <v>374093.04166666651</v>
      </c>
      <c r="AN1214" s="171">
        <v>366515.71833333332</v>
      </c>
      <c r="AO1214" s="170">
        <v>601295.33142857137</v>
      </c>
      <c r="AP1214" s="170">
        <v>365861.67233180016</v>
      </c>
      <c r="AQ1214" s="170">
        <v>365861.67233180004</v>
      </c>
      <c r="AR1214" s="172">
        <v>632967.5976681998</v>
      </c>
      <c r="AS1214" s="173">
        <v>0.63370950039159335</v>
      </c>
      <c r="AT1214" s="172">
        <v>83049.977668199805</v>
      </c>
      <c r="AU1214" s="173">
        <v>0.18500294583176852</v>
      </c>
      <c r="AV1214" s="172">
        <v>265418.33766819997</v>
      </c>
      <c r="AW1214" s="173">
        <v>0.42044470514471061</v>
      </c>
      <c r="AX1214" s="172">
        <v>632967.5976681998</v>
      </c>
      <c r="AY1214" s="173">
        <v>0.63370950039159335</v>
      </c>
      <c r="AZ1214" s="172">
        <v>83049.977668199688</v>
      </c>
      <c r="BA1214" s="173">
        <v>0.18500294583176827</v>
      </c>
      <c r="BB1214" s="172">
        <v>1.1641532182693481E-10</v>
      </c>
      <c r="BC1214" s="173">
        <v>3.1819490980011074E-16</v>
      </c>
      <c r="BE1214" s="169">
        <v>30488.472694316668</v>
      </c>
      <c r="BF1214" s="169">
        <v>30488.472694316668</v>
      </c>
      <c r="BG1214" s="169">
        <v>30488.472694316668</v>
      </c>
      <c r="BH1214" s="169">
        <v>30488.472694316668</v>
      </c>
      <c r="BI1214" s="169">
        <v>30488.472694316668</v>
      </c>
      <c r="BJ1214" s="169">
        <v>30488.472694316668</v>
      </c>
      <c r="BK1214" s="169">
        <v>30488.472694316668</v>
      </c>
      <c r="BL1214" s="169">
        <v>30488.472694316668</v>
      </c>
      <c r="BM1214" s="169">
        <v>30488.472694316668</v>
      </c>
      <c r="BN1214" s="169">
        <v>30488.472694316668</v>
      </c>
      <c r="BO1214" s="169">
        <v>30488.472694316668</v>
      </c>
      <c r="BP1214" s="169">
        <v>30488.472694316668</v>
      </c>
      <c r="BQ1214" s="174">
        <v>365861.67233179999</v>
      </c>
    </row>
    <row r="1215" spans="2:96" ht="18.75" hidden="1" x14ac:dyDescent="0.3">
      <c r="B1215" s="150" t="s">
        <v>305</v>
      </c>
      <c r="C1215" s="150" t="s">
        <v>305</v>
      </c>
      <c r="J1215" s="150" t="s">
        <v>305</v>
      </c>
      <c r="K1215" s="165" t="s">
        <v>308</v>
      </c>
      <c r="N1215" s="57" t="s">
        <v>310</v>
      </c>
      <c r="AC1215" s="175"/>
      <c r="AD1215" s="195"/>
      <c r="AE1215" s="38"/>
      <c r="AI1215" s="193"/>
      <c r="AS1215" s="57"/>
      <c r="AU1215" s="57"/>
      <c r="AW1215" s="57"/>
      <c r="AY1215" s="57"/>
      <c r="BA1215" s="57"/>
      <c r="BB1215" s="57"/>
      <c r="BC1215" s="57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196"/>
    </row>
    <row r="1216" spans="2:96" ht="17.25" x14ac:dyDescent="0.3">
      <c r="K1216" s="165" t="s">
        <v>312</v>
      </c>
      <c r="V1216" s="57" t="s">
        <v>467</v>
      </c>
      <c r="W1216" s="57" t="s">
        <v>476</v>
      </c>
      <c r="AB1216" s="166" t="s">
        <v>307</v>
      </c>
      <c r="AC1216" s="197" t="s">
        <v>2286</v>
      </c>
      <c r="AD1216" s="168"/>
      <c r="AE1216" s="198">
        <v>822491.72</v>
      </c>
      <c r="AF1216" s="198">
        <v>210234.18999999997</v>
      </c>
      <c r="AG1216" s="198">
        <v>678826.37</v>
      </c>
      <c r="AH1216" s="199">
        <v>448911.64999999985</v>
      </c>
      <c r="AI1216" s="200">
        <v>292312.69</v>
      </c>
      <c r="AJ1216" s="199">
        <v>876938.07000000007</v>
      </c>
      <c r="AK1216" s="200">
        <v>232367.53</v>
      </c>
      <c r="AL1216" s="199">
        <v>278841.03600000002</v>
      </c>
      <c r="AM1216" s="200">
        <v>374093.04166666651</v>
      </c>
      <c r="AN1216" s="200">
        <v>307186.13833333331</v>
      </c>
      <c r="AO1216" s="199">
        <v>531643.21714285738</v>
      </c>
      <c r="AP1216" s="199">
        <v>357650.88536513312</v>
      </c>
      <c r="AQ1216" s="199">
        <v>357650.88536513509</v>
      </c>
      <c r="AR1216" s="199">
        <v>519287.18463486497</v>
      </c>
      <c r="AS1216" s="201">
        <v>0.59215947214478315</v>
      </c>
      <c r="AT1216" s="199">
        <v>91260.764634864754</v>
      </c>
      <c r="AU1216" s="201">
        <v>0.203293375511339</v>
      </c>
      <c r="AV1216" s="199">
        <v>321175.4846348649</v>
      </c>
      <c r="AW1216" s="201">
        <v>0.47313348277095496</v>
      </c>
      <c r="AX1216" s="199">
        <v>519287.18463486695</v>
      </c>
      <c r="AY1216" s="201">
        <v>0.59215947214478548</v>
      </c>
      <c r="AZ1216" s="199">
        <v>91260.764634866733</v>
      </c>
      <c r="BA1216" s="201">
        <v>0.20329337551134341</v>
      </c>
      <c r="BB1216" s="199">
        <v>-1.9790604710578918E-9</v>
      </c>
      <c r="BC1216" s="201">
        <v>-5.5334980340882662E-15</v>
      </c>
      <c r="BE1216" s="198">
        <v>29804.240447094584</v>
      </c>
      <c r="BF1216" s="198">
        <v>29804.240447094584</v>
      </c>
      <c r="BG1216" s="198">
        <v>29804.240447094584</v>
      </c>
      <c r="BH1216" s="198">
        <v>29804.240447094584</v>
      </c>
      <c r="BI1216" s="198">
        <v>29804.240447094584</v>
      </c>
      <c r="BJ1216" s="198">
        <v>29804.240447094584</v>
      </c>
      <c r="BK1216" s="198">
        <v>29804.240447094584</v>
      </c>
      <c r="BL1216" s="198">
        <v>29804.240447094584</v>
      </c>
      <c r="BM1216" s="198">
        <v>29804.240447094584</v>
      </c>
      <c r="BN1216" s="198">
        <v>29804.240447094584</v>
      </c>
      <c r="BO1216" s="198">
        <v>29804.240447094584</v>
      </c>
      <c r="BP1216" s="198">
        <v>29804.240447094584</v>
      </c>
      <c r="BQ1216" s="202">
        <v>357650.8853651355</v>
      </c>
    </row>
    <row r="1217" spans="11:96" ht="18.75" x14ac:dyDescent="0.3">
      <c r="K1217" s="165" t="s">
        <v>312</v>
      </c>
      <c r="AC1217" s="175"/>
      <c r="AD1217" s="203"/>
      <c r="AE1217" s="204"/>
      <c r="AI1217" s="205"/>
      <c r="AS1217" s="57"/>
      <c r="AU1217" s="57"/>
      <c r="AW1217" s="57"/>
      <c r="AY1217" s="57"/>
      <c r="BA1217" s="57"/>
      <c r="BB1217" s="57"/>
      <c r="BC1217" s="57"/>
      <c r="BE1217" s="204"/>
      <c r="BF1217" s="204"/>
      <c r="BG1217" s="204"/>
      <c r="BH1217" s="204"/>
      <c r="BI1217" s="204"/>
      <c r="BJ1217" s="204"/>
      <c r="BK1217" s="204"/>
      <c r="BL1217" s="204"/>
      <c r="BM1217" s="204"/>
      <c r="BN1217" s="204"/>
      <c r="BO1217" s="204"/>
      <c r="BP1217" s="204"/>
      <c r="BQ1217" s="206"/>
    </row>
    <row r="1218" spans="11:96" ht="18.75" x14ac:dyDescent="0.3">
      <c r="K1218" s="165" t="s">
        <v>312</v>
      </c>
      <c r="M1218" s="57" t="s">
        <v>478</v>
      </c>
      <c r="N1218" s="57" t="s">
        <v>2287</v>
      </c>
      <c r="V1218" s="57" t="s">
        <v>467</v>
      </c>
      <c r="W1218" s="57" t="s">
        <v>479</v>
      </c>
      <c r="X1218" s="57">
        <v>231</v>
      </c>
      <c r="AB1218" s="166" t="s">
        <v>307</v>
      </c>
      <c r="AC1218" s="192" t="s">
        <v>480</v>
      </c>
      <c r="AD1218" s="168"/>
      <c r="AE1218" s="63"/>
      <c r="AI1218" s="193"/>
      <c r="AS1218" s="57"/>
      <c r="AU1218" s="57"/>
      <c r="AW1218" s="57"/>
      <c r="AY1218" s="57"/>
      <c r="BA1218" s="57"/>
      <c r="BB1218" s="57"/>
      <c r="BC1218" s="57"/>
      <c r="BE1218" s="63"/>
      <c r="BF1218" s="63"/>
      <c r="BG1218" s="63"/>
      <c r="BH1218" s="63"/>
      <c r="BI1218" s="63"/>
      <c r="BJ1218" s="63"/>
      <c r="BK1218" s="63"/>
      <c r="BL1218" s="63"/>
      <c r="BM1218" s="63"/>
      <c r="BN1218" s="63"/>
      <c r="BO1218" s="63"/>
      <c r="BP1218" s="63"/>
      <c r="BQ1218" s="194"/>
      <c r="BS1218" s="57">
        <v>4914913.1899999995</v>
      </c>
      <c r="BT1218" s="57">
        <v>5088527.8699999992</v>
      </c>
      <c r="BU1218" s="57">
        <v>3123502.2600000002</v>
      </c>
      <c r="BV1218" s="57">
        <v>3063077.6702446947</v>
      </c>
      <c r="BW1218" s="57">
        <v>776122.72</v>
      </c>
      <c r="BX1218" s="57">
        <v>2328368.16</v>
      </c>
      <c r="BY1218" s="57">
        <v>3240498.02</v>
      </c>
      <c r="BZ1218" s="57">
        <v>3888597.6240000003</v>
      </c>
      <c r="CA1218" s="57">
        <v>2532234.1918705786</v>
      </c>
      <c r="CB1218" s="57">
        <v>3771341.4983741161</v>
      </c>
      <c r="CC1218" s="57">
        <v>4403881.1142857131</v>
      </c>
      <c r="CD1218" s="57">
        <v>3874827.8670000001</v>
      </c>
      <c r="CE1218" s="57">
        <v>3874827.8669999954</v>
      </c>
      <c r="CG1218" s="57">
        <v>360443.98891666631</v>
      </c>
      <c r="CH1218" s="57">
        <v>339443.98891666631</v>
      </c>
      <c r="CI1218" s="57">
        <v>336943.98891666631</v>
      </c>
      <c r="CJ1218" s="57">
        <v>327443.98891666631</v>
      </c>
      <c r="CK1218" s="57">
        <v>302443.98891666631</v>
      </c>
      <c r="CL1218" s="57">
        <v>326443.98891666631</v>
      </c>
      <c r="CM1218" s="57">
        <v>306943.98891666631</v>
      </c>
      <c r="CN1218" s="57">
        <v>294443.98891666625</v>
      </c>
      <c r="CO1218" s="57">
        <v>294443.98891666625</v>
      </c>
      <c r="CP1218" s="57">
        <v>314443.98891666631</v>
      </c>
      <c r="CQ1218" s="57">
        <v>314443.98891666631</v>
      </c>
      <c r="CR1218" s="57">
        <v>356943.98891666631</v>
      </c>
    </row>
    <row r="1219" spans="11:96" x14ac:dyDescent="0.25">
      <c r="K1219" s="165" t="s">
        <v>315</v>
      </c>
      <c r="N1219" s="57" t="s">
        <v>2288</v>
      </c>
      <c r="V1219" s="57" t="s">
        <v>467</v>
      </c>
      <c r="W1219" s="57" t="s">
        <v>479</v>
      </c>
      <c r="X1219" s="57">
        <v>231</v>
      </c>
      <c r="AB1219" s="166" t="s">
        <v>307</v>
      </c>
      <c r="AC1219" s="209">
        <v>6000041</v>
      </c>
      <c r="AD1219" s="210" t="s">
        <v>2289</v>
      </c>
      <c r="AE1219" s="169">
        <v>882118.76</v>
      </c>
      <c r="AF1219" s="38">
        <v>779685.53</v>
      </c>
      <c r="AG1219" s="38">
        <v>698266.06</v>
      </c>
      <c r="AH1219" s="170">
        <v>387944</v>
      </c>
      <c r="AI1219" s="171">
        <v>277011.40000000002</v>
      </c>
      <c r="AJ1219" s="172">
        <v>831034.20000000007</v>
      </c>
      <c r="AK1219" s="151">
        <v>440946.73000000004</v>
      </c>
      <c r="AL1219" s="172">
        <v>529136.076</v>
      </c>
      <c r="AM1219" s="211">
        <v>292703.33333333331</v>
      </c>
      <c r="AN1219" s="171">
        <v>536187.39666666673</v>
      </c>
      <c r="AO1219" s="170">
        <v>536376.68571428582</v>
      </c>
      <c r="AP1219" s="170">
        <v>250500</v>
      </c>
      <c r="AQ1219" s="170">
        <v>250500</v>
      </c>
      <c r="AR1219" s="172">
        <v>580534.20000000007</v>
      </c>
      <c r="AS1219" s="173">
        <v>0.69856836216848839</v>
      </c>
      <c r="AT1219" s="172">
        <v>137444</v>
      </c>
      <c r="AU1219" s="173">
        <v>0.35428824778834056</v>
      </c>
      <c r="AV1219" s="172">
        <v>447766.06000000006</v>
      </c>
      <c r="AW1219" s="173">
        <v>0.64125422335434723</v>
      </c>
      <c r="AX1219" s="172">
        <v>580534.20000000007</v>
      </c>
      <c r="AY1219" s="173">
        <v>0.69856836216848839</v>
      </c>
      <c r="AZ1219" s="172">
        <v>137444</v>
      </c>
      <c r="BA1219" s="173">
        <v>0.35428824778834056</v>
      </c>
      <c r="BB1219" s="172">
        <v>0</v>
      </c>
      <c r="BC1219" s="173">
        <v>0</v>
      </c>
      <c r="BE1219" s="169">
        <v>53000</v>
      </c>
      <c r="BF1219" s="169">
        <v>38000</v>
      </c>
      <c r="BG1219" s="169">
        <v>27500</v>
      </c>
      <c r="BH1219" s="169">
        <v>20000</v>
      </c>
      <c r="BI1219" s="169">
        <v>8000</v>
      </c>
      <c r="BJ1219" s="169">
        <v>8000</v>
      </c>
      <c r="BK1219" s="169">
        <v>12500</v>
      </c>
      <c r="BL1219" s="169">
        <v>0</v>
      </c>
      <c r="BM1219" s="169">
        <v>0</v>
      </c>
      <c r="BN1219" s="169">
        <v>13500</v>
      </c>
      <c r="BO1219" s="169">
        <v>20000</v>
      </c>
      <c r="BP1219" s="169">
        <v>50000</v>
      </c>
      <c r="BQ1219" s="174">
        <v>250500</v>
      </c>
    </row>
    <row r="1220" spans="11:96" x14ac:dyDescent="0.25">
      <c r="K1220" s="165" t="s">
        <v>315</v>
      </c>
      <c r="N1220" s="57" t="s">
        <v>2290</v>
      </c>
      <c r="V1220" s="57" t="s">
        <v>467</v>
      </c>
      <c r="W1220" s="57" t="s">
        <v>479</v>
      </c>
      <c r="X1220" s="57">
        <v>231</v>
      </c>
      <c r="AB1220" s="166" t="s">
        <v>307</v>
      </c>
      <c r="AC1220" s="209">
        <v>6000042</v>
      </c>
      <c r="AD1220" s="210" t="s">
        <v>2291</v>
      </c>
      <c r="AE1220" s="169">
        <v>8919.2000000000007</v>
      </c>
      <c r="AF1220" s="38">
        <v>280.05000000000007</v>
      </c>
      <c r="AG1220" s="38">
        <v>738.2399999999999</v>
      </c>
      <c r="AH1220" s="170">
        <v>0</v>
      </c>
      <c r="AI1220" s="171">
        <v>-5386.29</v>
      </c>
      <c r="AJ1220" s="172">
        <v>-16158.869999999999</v>
      </c>
      <c r="AK1220" s="151">
        <v>-2469.2899999999995</v>
      </c>
      <c r="AL1220" s="172">
        <v>-2963.1479999999992</v>
      </c>
      <c r="AM1220" s="211">
        <v>0</v>
      </c>
      <c r="AN1220" s="171">
        <v>-2469.2899999999995</v>
      </c>
      <c r="AO1220" s="170">
        <v>-4233.0685714285728</v>
      </c>
      <c r="AP1220" s="170">
        <v>0</v>
      </c>
      <c r="AQ1220" s="170">
        <v>0</v>
      </c>
      <c r="AR1220" s="172">
        <v>-16158.869999999999</v>
      </c>
      <c r="AS1220" s="173">
        <v>-1</v>
      </c>
      <c r="AT1220" s="172">
        <v>0</v>
      </c>
      <c r="AU1220" s="173">
        <v>0</v>
      </c>
      <c r="AV1220" s="172">
        <v>738.2399999999999</v>
      </c>
      <c r="AW1220" s="173">
        <v>1</v>
      </c>
      <c r="AX1220" s="172">
        <v>-16158.869999999999</v>
      </c>
      <c r="AY1220" s="173">
        <v>-1</v>
      </c>
      <c r="AZ1220" s="172">
        <v>0</v>
      </c>
      <c r="BA1220" s="173">
        <v>0</v>
      </c>
      <c r="BB1220" s="172">
        <v>0</v>
      </c>
      <c r="BC1220" s="173">
        <v>0</v>
      </c>
      <c r="BE1220" s="169">
        <v>0</v>
      </c>
      <c r="BF1220" s="169">
        <v>0</v>
      </c>
      <c r="BG1220" s="169">
        <v>0</v>
      </c>
      <c r="BH1220" s="169">
        <v>0</v>
      </c>
      <c r="BI1220" s="169">
        <v>0</v>
      </c>
      <c r="BJ1220" s="169">
        <v>0</v>
      </c>
      <c r="BK1220" s="169">
        <v>0</v>
      </c>
      <c r="BL1220" s="169">
        <v>0</v>
      </c>
      <c r="BM1220" s="169">
        <v>0</v>
      </c>
      <c r="BN1220" s="169">
        <v>0</v>
      </c>
      <c r="BO1220" s="169">
        <v>0</v>
      </c>
      <c r="BP1220" s="169">
        <v>0</v>
      </c>
      <c r="BQ1220" s="174">
        <v>0</v>
      </c>
    </row>
    <row r="1221" spans="11:96" x14ac:dyDescent="0.25">
      <c r="K1221" s="165" t="s">
        <v>315</v>
      </c>
      <c r="N1221" s="57" t="s">
        <v>2292</v>
      </c>
      <c r="V1221" s="57" t="s">
        <v>467</v>
      </c>
      <c r="W1221" s="57" t="s">
        <v>479</v>
      </c>
      <c r="X1221" s="57">
        <v>231</v>
      </c>
      <c r="AB1221" s="166" t="s">
        <v>307</v>
      </c>
      <c r="AC1221" s="209">
        <v>6000043</v>
      </c>
      <c r="AD1221" s="210" t="s">
        <v>2293</v>
      </c>
      <c r="AE1221" s="169">
        <v>187848.64</v>
      </c>
      <c r="AF1221" s="38">
        <v>123839.26</v>
      </c>
      <c r="AG1221" s="38">
        <v>-145241.89000000001</v>
      </c>
      <c r="AH1221" s="170">
        <v>0</v>
      </c>
      <c r="AI1221" s="171">
        <v>-127352.2</v>
      </c>
      <c r="AJ1221" s="172">
        <v>-382056.6</v>
      </c>
      <c r="AK1221" s="151">
        <v>-127352.2</v>
      </c>
      <c r="AL1221" s="172">
        <v>-152822.63999999998</v>
      </c>
      <c r="AM1221" s="211">
        <v>0</v>
      </c>
      <c r="AN1221" s="171">
        <v>-127352.2</v>
      </c>
      <c r="AO1221" s="170">
        <v>-113270.05714285705</v>
      </c>
      <c r="AP1221" s="170">
        <v>0</v>
      </c>
      <c r="AQ1221" s="170">
        <v>0</v>
      </c>
      <c r="AR1221" s="172">
        <v>-382056.6</v>
      </c>
      <c r="AS1221" s="173">
        <v>-1</v>
      </c>
      <c r="AT1221" s="172">
        <v>0</v>
      </c>
      <c r="AU1221" s="173">
        <v>0</v>
      </c>
      <c r="AV1221" s="172">
        <v>-145241.89000000001</v>
      </c>
      <c r="AW1221" s="173">
        <v>-1</v>
      </c>
      <c r="AX1221" s="172">
        <v>-382056.6</v>
      </c>
      <c r="AY1221" s="173">
        <v>-1</v>
      </c>
      <c r="AZ1221" s="172">
        <v>0</v>
      </c>
      <c r="BA1221" s="173">
        <v>0</v>
      </c>
      <c r="BB1221" s="172">
        <v>0</v>
      </c>
      <c r="BC1221" s="173">
        <v>0</v>
      </c>
      <c r="BE1221" s="169">
        <v>0</v>
      </c>
      <c r="BF1221" s="169">
        <v>0</v>
      </c>
      <c r="BG1221" s="169">
        <v>0</v>
      </c>
      <c r="BH1221" s="169">
        <v>0</v>
      </c>
      <c r="BI1221" s="169">
        <v>0</v>
      </c>
      <c r="BJ1221" s="169">
        <v>0</v>
      </c>
      <c r="BK1221" s="169">
        <v>0</v>
      </c>
      <c r="BL1221" s="169">
        <v>0</v>
      </c>
      <c r="BM1221" s="169">
        <v>0</v>
      </c>
      <c r="BN1221" s="169">
        <v>0</v>
      </c>
      <c r="BO1221" s="169">
        <v>0</v>
      </c>
      <c r="BP1221" s="169">
        <v>0</v>
      </c>
      <c r="BQ1221" s="174">
        <v>0</v>
      </c>
    </row>
    <row r="1222" spans="11:96" x14ac:dyDescent="0.25">
      <c r="K1222" s="165" t="s">
        <v>315</v>
      </c>
      <c r="N1222" s="57" t="s">
        <v>2294</v>
      </c>
      <c r="V1222" s="57" t="s">
        <v>467</v>
      </c>
      <c r="W1222" s="57" t="s">
        <v>479</v>
      </c>
      <c r="X1222" s="57">
        <v>231</v>
      </c>
      <c r="AB1222" s="166" t="s">
        <v>307</v>
      </c>
      <c r="AC1222" s="209">
        <v>6000080</v>
      </c>
      <c r="AD1222" s="210" t="s">
        <v>2295</v>
      </c>
      <c r="AE1222" s="169">
        <v>49990.91</v>
      </c>
      <c r="AF1222" s="38">
        <v>6929.1299999999947</v>
      </c>
      <c r="AG1222" s="38">
        <v>34424.5</v>
      </c>
      <c r="AH1222" s="170">
        <v>0</v>
      </c>
      <c r="AI1222" s="171">
        <v>-100780.6</v>
      </c>
      <c r="AJ1222" s="172">
        <v>-302341.80000000005</v>
      </c>
      <c r="AK1222" s="151">
        <v>30202.7</v>
      </c>
      <c r="AL1222" s="172">
        <v>36243.24</v>
      </c>
      <c r="AM1222" s="211">
        <v>0</v>
      </c>
      <c r="AN1222" s="171">
        <v>30202.7</v>
      </c>
      <c r="AO1222" s="170">
        <v>51776.057142856691</v>
      </c>
      <c r="AP1222" s="170">
        <v>372829.6</v>
      </c>
      <c r="AQ1222" s="170">
        <v>372829.59999999957</v>
      </c>
      <c r="AR1222" s="172">
        <v>-675171.39999999967</v>
      </c>
      <c r="AS1222" s="173">
        <v>-2.2331394468115211</v>
      </c>
      <c r="AT1222" s="172">
        <v>-372829.59999999957</v>
      </c>
      <c r="AU1222" s="173">
        <v>0</v>
      </c>
      <c r="AV1222" s="172">
        <v>-338405.09999999957</v>
      </c>
      <c r="AW1222" s="173">
        <v>-9.8303562869467846</v>
      </c>
      <c r="AX1222" s="172">
        <v>-675171.4</v>
      </c>
      <c r="AY1222" s="173">
        <v>-2.2331394468115224</v>
      </c>
      <c r="AZ1222" s="172">
        <v>-372829.6</v>
      </c>
      <c r="BA1222" s="173">
        <v>0</v>
      </c>
      <c r="BB1222" s="172">
        <v>4.0745362639427185E-10</v>
      </c>
      <c r="BC1222" s="173">
        <v>1.0928682336227379E-15</v>
      </c>
      <c r="BE1222" s="169">
        <v>31069.133333333299</v>
      </c>
      <c r="BF1222" s="169">
        <v>31069.133333333299</v>
      </c>
      <c r="BG1222" s="169">
        <v>31069.133333333299</v>
      </c>
      <c r="BH1222" s="169">
        <v>31069.133333333299</v>
      </c>
      <c r="BI1222" s="169">
        <v>31069.133333333299</v>
      </c>
      <c r="BJ1222" s="169">
        <v>31069.133333333299</v>
      </c>
      <c r="BK1222" s="169">
        <v>31069.133333333299</v>
      </c>
      <c r="BL1222" s="169">
        <v>31069.133333333299</v>
      </c>
      <c r="BM1222" s="169">
        <v>31069.133333333299</v>
      </c>
      <c r="BN1222" s="169">
        <v>31069.133333333299</v>
      </c>
      <c r="BO1222" s="169">
        <v>31069.133333333299</v>
      </c>
      <c r="BP1222" s="169">
        <v>31069.133333333299</v>
      </c>
      <c r="BQ1222" s="174">
        <v>372829.59999999957</v>
      </c>
    </row>
    <row r="1223" spans="11:96" x14ac:dyDescent="0.25">
      <c r="K1223" s="165" t="s">
        <v>315</v>
      </c>
      <c r="N1223" s="57" t="s">
        <v>2296</v>
      </c>
      <c r="V1223" s="57" t="s">
        <v>467</v>
      </c>
      <c r="W1223" s="57" t="s">
        <v>479</v>
      </c>
      <c r="X1223" s="57">
        <v>231</v>
      </c>
      <c r="AB1223" s="166" t="s">
        <v>307</v>
      </c>
      <c r="AC1223" s="209">
        <v>6000081</v>
      </c>
      <c r="AD1223" s="210" t="s">
        <v>2297</v>
      </c>
      <c r="AE1223" s="169">
        <v>0</v>
      </c>
      <c r="AF1223" s="38">
        <v>354000</v>
      </c>
      <c r="AG1223" s="38">
        <v>-354000</v>
      </c>
      <c r="AH1223" s="170">
        <v>0</v>
      </c>
      <c r="AI1223" s="171">
        <v>0</v>
      </c>
      <c r="AJ1223" s="172">
        <v>0</v>
      </c>
      <c r="AK1223" s="151">
        <v>0</v>
      </c>
      <c r="AL1223" s="172">
        <v>0</v>
      </c>
      <c r="AM1223" s="211">
        <v>0</v>
      </c>
      <c r="AN1223" s="171">
        <v>0</v>
      </c>
      <c r="AO1223" s="170">
        <v>0</v>
      </c>
      <c r="AP1223" s="170">
        <v>0</v>
      </c>
      <c r="AQ1223" s="170">
        <v>0</v>
      </c>
      <c r="AR1223" s="172">
        <v>0</v>
      </c>
      <c r="AS1223" s="173">
        <v>0</v>
      </c>
      <c r="AT1223" s="172">
        <v>0</v>
      </c>
      <c r="AU1223" s="173">
        <v>0</v>
      </c>
      <c r="AV1223" s="172">
        <v>-354000</v>
      </c>
      <c r="AW1223" s="173">
        <v>-1</v>
      </c>
      <c r="AX1223" s="172">
        <v>0</v>
      </c>
      <c r="AY1223" s="173">
        <v>0</v>
      </c>
      <c r="AZ1223" s="172">
        <v>0</v>
      </c>
      <c r="BA1223" s="173">
        <v>0</v>
      </c>
      <c r="BB1223" s="172">
        <v>0</v>
      </c>
      <c r="BC1223" s="173">
        <v>0</v>
      </c>
      <c r="BE1223" s="169">
        <v>0</v>
      </c>
      <c r="BF1223" s="169">
        <v>0</v>
      </c>
      <c r="BG1223" s="169">
        <v>0</v>
      </c>
      <c r="BH1223" s="169">
        <v>0</v>
      </c>
      <c r="BI1223" s="169">
        <v>0</v>
      </c>
      <c r="BJ1223" s="169">
        <v>0</v>
      </c>
      <c r="BK1223" s="169">
        <v>0</v>
      </c>
      <c r="BL1223" s="169">
        <v>0</v>
      </c>
      <c r="BM1223" s="169">
        <v>0</v>
      </c>
      <c r="BN1223" s="169">
        <v>0</v>
      </c>
      <c r="BO1223" s="169">
        <v>0</v>
      </c>
      <c r="BP1223" s="169">
        <v>0</v>
      </c>
      <c r="BQ1223" s="174">
        <v>0</v>
      </c>
    </row>
    <row r="1224" spans="11:96" x14ac:dyDescent="0.25">
      <c r="K1224" s="165" t="s">
        <v>315</v>
      </c>
      <c r="N1224" s="57" t="s">
        <v>2298</v>
      </c>
      <c r="V1224" s="57" t="s">
        <v>467</v>
      </c>
      <c r="W1224" s="57" t="s">
        <v>479</v>
      </c>
      <c r="X1224" s="57">
        <v>231</v>
      </c>
      <c r="AB1224" s="166" t="s">
        <v>307</v>
      </c>
      <c r="AC1224" s="209">
        <v>6000082</v>
      </c>
      <c r="AD1224" s="210" t="s">
        <v>2299</v>
      </c>
      <c r="AE1224" s="169">
        <v>27011.81</v>
      </c>
      <c r="AF1224" s="38">
        <v>286696.13</v>
      </c>
      <c r="AG1224" s="38">
        <v>153376.50000000003</v>
      </c>
      <c r="AH1224" s="170">
        <v>0</v>
      </c>
      <c r="AI1224" s="171">
        <v>-102376.5</v>
      </c>
      <c r="AJ1224" s="172">
        <v>-307129.5</v>
      </c>
      <c r="AK1224" s="151">
        <v>168674.97</v>
      </c>
      <c r="AL1224" s="172">
        <v>202409.96399999998</v>
      </c>
      <c r="AM1224" s="211">
        <v>0</v>
      </c>
      <c r="AN1224" s="171">
        <v>168674.97</v>
      </c>
      <c r="AO1224" s="170">
        <v>83431.422857142898</v>
      </c>
      <c r="AP1224" s="170">
        <v>0</v>
      </c>
      <c r="AQ1224" s="170">
        <v>0</v>
      </c>
      <c r="AR1224" s="172">
        <v>-307129.5</v>
      </c>
      <c r="AS1224" s="173">
        <v>-1</v>
      </c>
      <c r="AT1224" s="172">
        <v>0</v>
      </c>
      <c r="AU1224" s="173">
        <v>0</v>
      </c>
      <c r="AV1224" s="172">
        <v>153376.50000000003</v>
      </c>
      <c r="AW1224" s="173">
        <v>1</v>
      </c>
      <c r="AX1224" s="172">
        <v>-307129.5</v>
      </c>
      <c r="AY1224" s="173">
        <v>-1</v>
      </c>
      <c r="AZ1224" s="172">
        <v>0</v>
      </c>
      <c r="BA1224" s="173">
        <v>0</v>
      </c>
      <c r="BB1224" s="172">
        <v>0</v>
      </c>
      <c r="BC1224" s="173">
        <v>0</v>
      </c>
      <c r="BE1224" s="169">
        <v>0</v>
      </c>
      <c r="BF1224" s="169">
        <v>0</v>
      </c>
      <c r="BG1224" s="169">
        <v>0</v>
      </c>
      <c r="BH1224" s="169">
        <v>0</v>
      </c>
      <c r="BI1224" s="169">
        <v>0</v>
      </c>
      <c r="BJ1224" s="169">
        <v>0</v>
      </c>
      <c r="BK1224" s="169">
        <v>0</v>
      </c>
      <c r="BL1224" s="169">
        <v>0</v>
      </c>
      <c r="BM1224" s="169">
        <v>0</v>
      </c>
      <c r="BN1224" s="169">
        <v>0</v>
      </c>
      <c r="BO1224" s="169">
        <v>0</v>
      </c>
      <c r="BP1224" s="169">
        <v>0</v>
      </c>
      <c r="BQ1224" s="174">
        <v>0</v>
      </c>
    </row>
    <row r="1225" spans="11:96" x14ac:dyDescent="0.25">
      <c r="K1225" s="165" t="s">
        <v>315</v>
      </c>
      <c r="N1225" s="57" t="s">
        <v>2300</v>
      </c>
      <c r="V1225" s="57" t="s">
        <v>467</v>
      </c>
      <c r="W1225" s="57" t="s">
        <v>479</v>
      </c>
      <c r="X1225" s="57">
        <v>231</v>
      </c>
      <c r="AB1225" s="166" t="s">
        <v>307</v>
      </c>
      <c r="AC1225" s="209">
        <v>6000093</v>
      </c>
      <c r="AD1225" s="210" t="s">
        <v>2301</v>
      </c>
      <c r="AE1225" s="169">
        <v>0</v>
      </c>
      <c r="AF1225" s="38">
        <v>2.1642E-11</v>
      </c>
      <c r="AG1225" s="38">
        <v>-177614.42000000004</v>
      </c>
      <c r="AH1225" s="170">
        <v>0</v>
      </c>
      <c r="AI1225" s="171">
        <v>-25716.560000000001</v>
      </c>
      <c r="AJ1225" s="172">
        <v>-77149.680000000008</v>
      </c>
      <c r="AK1225" s="151">
        <v>-66701.599999999991</v>
      </c>
      <c r="AL1225" s="172">
        <v>-80041.919999999984</v>
      </c>
      <c r="AM1225" s="211">
        <v>0</v>
      </c>
      <c r="AN1225" s="171">
        <v>-66701.599999999991</v>
      </c>
      <c r="AO1225" s="170">
        <v>-75962.880000000005</v>
      </c>
      <c r="AP1225" s="170">
        <v>0</v>
      </c>
      <c r="AQ1225" s="170">
        <v>0</v>
      </c>
      <c r="AR1225" s="172">
        <v>-77149.680000000008</v>
      </c>
      <c r="AS1225" s="173">
        <v>-1</v>
      </c>
      <c r="AT1225" s="172">
        <v>0</v>
      </c>
      <c r="AU1225" s="173">
        <v>0</v>
      </c>
      <c r="AV1225" s="172">
        <v>-177614.42000000004</v>
      </c>
      <c r="AW1225" s="173">
        <v>-1</v>
      </c>
      <c r="AX1225" s="172">
        <v>-77149.680000000008</v>
      </c>
      <c r="AY1225" s="173">
        <v>-1</v>
      </c>
      <c r="AZ1225" s="172">
        <v>0</v>
      </c>
      <c r="BA1225" s="173">
        <v>0</v>
      </c>
      <c r="BB1225" s="172">
        <v>0</v>
      </c>
      <c r="BC1225" s="173">
        <v>0</v>
      </c>
      <c r="BE1225" s="169">
        <v>0</v>
      </c>
      <c r="BF1225" s="169">
        <v>0</v>
      </c>
      <c r="BG1225" s="169">
        <v>0</v>
      </c>
      <c r="BH1225" s="169">
        <v>0</v>
      </c>
      <c r="BI1225" s="169">
        <v>0</v>
      </c>
      <c r="BJ1225" s="169">
        <v>0</v>
      </c>
      <c r="BK1225" s="169">
        <v>0</v>
      </c>
      <c r="BL1225" s="169">
        <v>0</v>
      </c>
      <c r="BM1225" s="169">
        <v>0</v>
      </c>
      <c r="BN1225" s="169">
        <v>0</v>
      </c>
      <c r="BO1225" s="169">
        <v>0</v>
      </c>
      <c r="BP1225" s="169">
        <v>0</v>
      </c>
      <c r="BQ1225" s="174">
        <v>0</v>
      </c>
    </row>
    <row r="1226" spans="11:96" x14ac:dyDescent="0.25">
      <c r="K1226" s="165" t="s">
        <v>315</v>
      </c>
      <c r="N1226" s="57" t="s">
        <v>2302</v>
      </c>
      <c r="V1226" s="57" t="s">
        <v>467</v>
      </c>
      <c r="W1226" s="57" t="s">
        <v>479</v>
      </c>
      <c r="X1226" s="57">
        <v>231</v>
      </c>
      <c r="AB1226" s="166" t="s">
        <v>307</v>
      </c>
      <c r="AC1226" s="209">
        <v>6000094</v>
      </c>
      <c r="AD1226" s="210" t="s">
        <v>2303</v>
      </c>
      <c r="AE1226" s="169">
        <v>576028.34</v>
      </c>
      <c r="AF1226" s="38">
        <v>2728291.6399999997</v>
      </c>
      <c r="AG1226" s="38">
        <v>1341735.8499999999</v>
      </c>
      <c r="AH1226" s="170">
        <v>450764.80000000005</v>
      </c>
      <c r="AI1226" s="171">
        <v>215469.88</v>
      </c>
      <c r="AJ1226" s="172">
        <v>646409.64</v>
      </c>
      <c r="AK1226" s="151">
        <v>551889.63</v>
      </c>
      <c r="AL1226" s="172">
        <v>662267.5560000001</v>
      </c>
      <c r="AM1226" s="211">
        <v>385890.13333333336</v>
      </c>
      <c r="AN1226" s="171">
        <v>616764.29666666663</v>
      </c>
      <c r="AO1226" s="170">
        <v>698156.45142857172</v>
      </c>
      <c r="AP1226" s="170">
        <v>484208.99999999994</v>
      </c>
      <c r="AQ1226" s="170">
        <v>484208.99999999983</v>
      </c>
      <c r="AR1226" s="172">
        <v>162200.64000000019</v>
      </c>
      <c r="AS1226" s="173">
        <v>0.25092546577739805</v>
      </c>
      <c r="AT1226" s="172">
        <v>-33444.199999999779</v>
      </c>
      <c r="AU1226" s="173">
        <v>-7.4194347029758703E-2</v>
      </c>
      <c r="AV1226" s="172">
        <v>857526.85000000009</v>
      </c>
      <c r="AW1226" s="173">
        <v>0.6391174909726085</v>
      </c>
      <c r="AX1226" s="172">
        <v>162200.64000000007</v>
      </c>
      <c r="AY1226" s="173">
        <v>0.25092546577739788</v>
      </c>
      <c r="AZ1226" s="172">
        <v>-33444.199999999895</v>
      </c>
      <c r="BA1226" s="173">
        <v>-7.4194347029758967E-2</v>
      </c>
      <c r="BB1226" s="172">
        <v>1.1641532182693481E-10</v>
      </c>
      <c r="BC1226" s="173">
        <v>2.4042370510860977E-16</v>
      </c>
      <c r="BE1226" s="169">
        <v>45767.41666666665</v>
      </c>
      <c r="BF1226" s="169">
        <v>39767.416666666657</v>
      </c>
      <c r="BG1226" s="169">
        <v>47767.41666666665</v>
      </c>
      <c r="BH1226" s="169">
        <v>45767.41666666665</v>
      </c>
      <c r="BI1226" s="169">
        <v>32767.416666666653</v>
      </c>
      <c r="BJ1226" s="169">
        <v>56767.416666666657</v>
      </c>
      <c r="BK1226" s="169">
        <v>32767.416666666653</v>
      </c>
      <c r="BL1226" s="169">
        <v>32767.416666666653</v>
      </c>
      <c r="BM1226" s="169">
        <v>32767.416666666653</v>
      </c>
      <c r="BN1226" s="169">
        <v>39267.416666666657</v>
      </c>
      <c r="BO1226" s="169">
        <v>32767.416666666653</v>
      </c>
      <c r="BP1226" s="169">
        <v>45267.41666666665</v>
      </c>
      <c r="BQ1226" s="174">
        <v>484208.99999999977</v>
      </c>
    </row>
    <row r="1227" spans="11:96" x14ac:dyDescent="0.25">
      <c r="K1227" s="165" t="s">
        <v>315</v>
      </c>
      <c r="N1227" s="57" t="s">
        <v>2304</v>
      </c>
      <c r="V1227" s="57" t="s">
        <v>467</v>
      </c>
      <c r="W1227" s="57" t="s">
        <v>479</v>
      </c>
      <c r="X1227" s="57">
        <v>231</v>
      </c>
      <c r="AB1227" s="166" t="s">
        <v>307</v>
      </c>
      <c r="AC1227" s="209">
        <v>6000096</v>
      </c>
      <c r="AD1227" s="210" t="s">
        <v>2305</v>
      </c>
      <c r="AE1227" s="169">
        <v>0</v>
      </c>
      <c r="AF1227" s="38">
        <v>0</v>
      </c>
      <c r="AG1227" s="38">
        <v>177614.42</v>
      </c>
      <c r="AH1227" s="170">
        <v>0</v>
      </c>
      <c r="AI1227" s="171">
        <v>58731.97</v>
      </c>
      <c r="AJ1227" s="172">
        <v>176195.91</v>
      </c>
      <c r="AK1227" s="151">
        <v>440161.6</v>
      </c>
      <c r="AL1227" s="172">
        <v>528193.91999999993</v>
      </c>
      <c r="AM1227" s="211">
        <v>0</v>
      </c>
      <c r="AN1227" s="171">
        <v>440161.6</v>
      </c>
      <c r="AO1227" s="170">
        <v>559767.6171428567</v>
      </c>
      <c r="AP1227" s="170">
        <v>0</v>
      </c>
      <c r="AQ1227" s="170">
        <v>0</v>
      </c>
      <c r="AR1227" s="172">
        <v>176195.91</v>
      </c>
      <c r="AS1227" s="173">
        <v>1</v>
      </c>
      <c r="AT1227" s="172">
        <v>0</v>
      </c>
      <c r="AU1227" s="173">
        <v>0</v>
      </c>
      <c r="AV1227" s="172">
        <v>177614.42</v>
      </c>
      <c r="AW1227" s="173">
        <v>1</v>
      </c>
      <c r="AX1227" s="172">
        <v>176195.91</v>
      </c>
      <c r="AY1227" s="173">
        <v>1</v>
      </c>
      <c r="AZ1227" s="172">
        <v>0</v>
      </c>
      <c r="BA1227" s="173">
        <v>0</v>
      </c>
      <c r="BB1227" s="172">
        <v>0</v>
      </c>
      <c r="BC1227" s="173">
        <v>0</v>
      </c>
      <c r="BE1227" s="169">
        <v>0</v>
      </c>
      <c r="BF1227" s="169">
        <v>0</v>
      </c>
      <c r="BG1227" s="169">
        <v>0</v>
      </c>
      <c r="BH1227" s="169">
        <v>0</v>
      </c>
      <c r="BI1227" s="169">
        <v>0</v>
      </c>
      <c r="BJ1227" s="169">
        <v>0</v>
      </c>
      <c r="BK1227" s="169">
        <v>0</v>
      </c>
      <c r="BL1227" s="169">
        <v>0</v>
      </c>
      <c r="BM1227" s="169">
        <v>0</v>
      </c>
      <c r="BN1227" s="169">
        <v>0</v>
      </c>
      <c r="BO1227" s="169">
        <v>0</v>
      </c>
      <c r="BP1227" s="169">
        <v>0</v>
      </c>
      <c r="BQ1227" s="174">
        <v>0</v>
      </c>
    </row>
    <row r="1228" spans="11:96" x14ac:dyDescent="0.25">
      <c r="K1228" s="165" t="s">
        <v>315</v>
      </c>
      <c r="N1228" s="57" t="s">
        <v>2306</v>
      </c>
      <c r="V1228" s="57" t="s">
        <v>467</v>
      </c>
      <c r="W1228" s="57" t="s">
        <v>479</v>
      </c>
      <c r="X1228" s="57">
        <v>231</v>
      </c>
      <c r="AB1228" s="166" t="s">
        <v>307</v>
      </c>
      <c r="AC1228" s="209">
        <v>6000097</v>
      </c>
      <c r="AD1228" s="210" t="s">
        <v>2307</v>
      </c>
      <c r="AE1228" s="169">
        <v>14045.84</v>
      </c>
      <c r="AF1228" s="38">
        <v>242909.9</v>
      </c>
      <c r="AG1228" s="38">
        <v>236850.62</v>
      </c>
      <c r="AH1228" s="170">
        <v>388858.54999999952</v>
      </c>
      <c r="AI1228" s="171">
        <v>127427.5</v>
      </c>
      <c r="AJ1228" s="172">
        <v>382282.5</v>
      </c>
      <c r="AK1228" s="151">
        <v>127427.5</v>
      </c>
      <c r="AL1228" s="172">
        <v>152913</v>
      </c>
      <c r="AM1228" s="211">
        <v>324048.79166666622</v>
      </c>
      <c r="AN1228" s="171">
        <v>192237.2583333333</v>
      </c>
      <c r="AO1228" s="170">
        <v>218447.14285714313</v>
      </c>
      <c r="AP1228" s="170">
        <v>470612.39199999999</v>
      </c>
      <c r="AQ1228" s="170">
        <v>470612.39199999988</v>
      </c>
      <c r="AR1228" s="172">
        <v>-88329.891999999876</v>
      </c>
      <c r="AS1228" s="173">
        <v>-0.2310592088311651</v>
      </c>
      <c r="AT1228" s="172">
        <v>-81753.842000000353</v>
      </c>
      <c r="AU1228" s="173">
        <v>-0.21024056691051399</v>
      </c>
      <c r="AV1228" s="172">
        <v>-233761.77199999988</v>
      </c>
      <c r="AW1228" s="173">
        <v>-0.98695866618377392</v>
      </c>
      <c r="AX1228" s="172">
        <v>-88329.891999999993</v>
      </c>
      <c r="AY1228" s="173">
        <v>-0.2310592088311654</v>
      </c>
      <c r="AZ1228" s="172">
        <v>-81753.84200000047</v>
      </c>
      <c r="BA1228" s="173">
        <v>-0.21024056691051429</v>
      </c>
      <c r="BB1228" s="172">
        <v>1.1641532182693481E-10</v>
      </c>
      <c r="BC1228" s="173">
        <v>2.4736986064517999E-16</v>
      </c>
      <c r="BE1228" s="169">
        <v>39217.69933333333</v>
      </c>
      <c r="BF1228" s="169">
        <v>39217.69933333333</v>
      </c>
      <c r="BG1228" s="169">
        <v>39217.69933333333</v>
      </c>
      <c r="BH1228" s="169">
        <v>39217.69933333333</v>
      </c>
      <c r="BI1228" s="169">
        <v>39217.69933333333</v>
      </c>
      <c r="BJ1228" s="169">
        <v>39217.69933333333</v>
      </c>
      <c r="BK1228" s="169">
        <v>39217.69933333333</v>
      </c>
      <c r="BL1228" s="169">
        <v>39217.69933333333</v>
      </c>
      <c r="BM1228" s="169">
        <v>39217.69933333333</v>
      </c>
      <c r="BN1228" s="169">
        <v>39217.69933333333</v>
      </c>
      <c r="BO1228" s="169">
        <v>39217.69933333333</v>
      </c>
      <c r="BP1228" s="169">
        <v>39217.69933333333</v>
      </c>
      <c r="BQ1228" s="174">
        <v>470612.39200000005</v>
      </c>
    </row>
    <row r="1229" spans="11:96" x14ac:dyDescent="0.25">
      <c r="K1229" s="165" t="s">
        <v>315</v>
      </c>
      <c r="N1229" s="57" t="s">
        <v>2308</v>
      </c>
      <c r="V1229" s="57" t="s">
        <v>467</v>
      </c>
      <c r="W1229" s="57" t="s">
        <v>479</v>
      </c>
      <c r="X1229" s="57">
        <v>231</v>
      </c>
      <c r="AB1229" s="166" t="s">
        <v>307</v>
      </c>
      <c r="AC1229" s="209">
        <v>6000101</v>
      </c>
      <c r="AD1229" s="210" t="s">
        <v>2309</v>
      </c>
      <c r="AE1229" s="169">
        <v>0</v>
      </c>
      <c r="AF1229" s="38">
        <v>0</v>
      </c>
      <c r="AG1229" s="38">
        <v>0</v>
      </c>
      <c r="AH1229" s="170">
        <v>0</v>
      </c>
      <c r="AI1229" s="171">
        <v>0</v>
      </c>
      <c r="AJ1229" s="172">
        <v>0</v>
      </c>
      <c r="AK1229" s="151">
        <v>0</v>
      </c>
      <c r="AL1229" s="172">
        <v>0</v>
      </c>
      <c r="AM1229" s="211">
        <v>0</v>
      </c>
      <c r="AN1229" s="171">
        <v>0</v>
      </c>
      <c r="AO1229" s="170">
        <v>0</v>
      </c>
      <c r="AP1229" s="170">
        <v>1261.875</v>
      </c>
      <c r="AQ1229" s="170">
        <v>1261.875</v>
      </c>
      <c r="AR1229" s="172">
        <v>-1261.875</v>
      </c>
      <c r="AS1229" s="173">
        <v>0</v>
      </c>
      <c r="AT1229" s="172">
        <v>-1261.875</v>
      </c>
      <c r="AU1229" s="173">
        <v>0</v>
      </c>
      <c r="AV1229" s="172">
        <v>-1261.875</v>
      </c>
      <c r="AW1229" s="173">
        <v>0</v>
      </c>
      <c r="AX1229" s="172">
        <v>-1261.875</v>
      </c>
      <c r="AY1229" s="173">
        <v>0</v>
      </c>
      <c r="AZ1229" s="172">
        <v>-1261.875</v>
      </c>
      <c r="BA1229" s="173">
        <v>0</v>
      </c>
      <c r="BB1229" s="172">
        <v>0</v>
      </c>
      <c r="BC1229" s="173">
        <v>0</v>
      </c>
      <c r="BE1229" s="169">
        <v>105.15625</v>
      </c>
      <c r="BF1229" s="169">
        <v>105.15625</v>
      </c>
      <c r="BG1229" s="169">
        <v>105.15625</v>
      </c>
      <c r="BH1229" s="169">
        <v>105.15625</v>
      </c>
      <c r="BI1229" s="169">
        <v>105.15625</v>
      </c>
      <c r="BJ1229" s="169">
        <v>105.15625</v>
      </c>
      <c r="BK1229" s="169">
        <v>105.15625</v>
      </c>
      <c r="BL1229" s="169">
        <v>105.15625</v>
      </c>
      <c r="BM1229" s="169">
        <v>105.15625</v>
      </c>
      <c r="BN1229" s="169">
        <v>105.15625</v>
      </c>
      <c r="BO1229" s="169">
        <v>105.15625</v>
      </c>
      <c r="BP1229" s="169">
        <v>105.15625</v>
      </c>
      <c r="BQ1229" s="174">
        <v>1261.875</v>
      </c>
    </row>
    <row r="1230" spans="11:96" x14ac:dyDescent="0.25">
      <c r="K1230" s="165" t="s">
        <v>315</v>
      </c>
      <c r="N1230" s="57" t="s">
        <v>2310</v>
      </c>
      <c r="V1230" s="57" t="s">
        <v>467</v>
      </c>
      <c r="W1230" s="57" t="s">
        <v>479</v>
      </c>
      <c r="X1230" s="57">
        <v>231</v>
      </c>
      <c r="AB1230" s="166" t="s">
        <v>307</v>
      </c>
      <c r="AC1230" s="209">
        <v>6000725</v>
      </c>
      <c r="AD1230" s="210" t="s">
        <v>2311</v>
      </c>
      <c r="AE1230" s="169">
        <v>392647.70999999996</v>
      </c>
      <c r="AF1230" s="38">
        <v>-6637.2300000000041</v>
      </c>
      <c r="AG1230" s="38">
        <v>-12117.97</v>
      </c>
      <c r="AH1230" s="170">
        <v>0</v>
      </c>
      <c r="AI1230" s="171">
        <v>0</v>
      </c>
      <c r="AJ1230" s="172">
        <v>0</v>
      </c>
      <c r="AK1230" s="151">
        <v>0</v>
      </c>
      <c r="AL1230" s="172">
        <v>0</v>
      </c>
      <c r="AM1230" s="211">
        <v>0</v>
      </c>
      <c r="AN1230" s="171">
        <v>0</v>
      </c>
      <c r="AO1230" s="170">
        <v>0</v>
      </c>
      <c r="AP1230" s="170">
        <v>0</v>
      </c>
      <c r="AQ1230" s="170">
        <v>0</v>
      </c>
      <c r="AR1230" s="172">
        <v>0</v>
      </c>
      <c r="AS1230" s="173">
        <v>0</v>
      </c>
      <c r="AT1230" s="172">
        <v>0</v>
      </c>
      <c r="AU1230" s="173">
        <v>0</v>
      </c>
      <c r="AV1230" s="172">
        <v>-12117.97</v>
      </c>
      <c r="AW1230" s="173">
        <v>-1</v>
      </c>
      <c r="AX1230" s="172">
        <v>0</v>
      </c>
      <c r="AY1230" s="173">
        <v>0</v>
      </c>
      <c r="AZ1230" s="172">
        <v>0</v>
      </c>
      <c r="BA1230" s="173">
        <v>0</v>
      </c>
      <c r="BB1230" s="172">
        <v>0</v>
      </c>
      <c r="BC1230" s="173">
        <v>0</v>
      </c>
      <c r="BE1230" s="169">
        <v>0</v>
      </c>
      <c r="BF1230" s="169">
        <v>0</v>
      </c>
      <c r="BG1230" s="169">
        <v>0</v>
      </c>
      <c r="BH1230" s="169">
        <v>0</v>
      </c>
      <c r="BI1230" s="169">
        <v>0</v>
      </c>
      <c r="BJ1230" s="169">
        <v>0</v>
      </c>
      <c r="BK1230" s="169">
        <v>0</v>
      </c>
      <c r="BL1230" s="169">
        <v>0</v>
      </c>
      <c r="BM1230" s="169">
        <v>0</v>
      </c>
      <c r="BN1230" s="169">
        <v>0</v>
      </c>
      <c r="BO1230" s="169">
        <v>0</v>
      </c>
      <c r="BP1230" s="169">
        <v>0</v>
      </c>
      <c r="BQ1230" s="174">
        <v>0</v>
      </c>
    </row>
    <row r="1231" spans="11:96" x14ac:dyDescent="0.25">
      <c r="K1231" s="165" t="s">
        <v>315</v>
      </c>
      <c r="N1231" s="57" t="s">
        <v>2312</v>
      </c>
      <c r="V1231" s="57" t="s">
        <v>467</v>
      </c>
      <c r="W1231" s="57" t="s">
        <v>479</v>
      </c>
      <c r="X1231" s="57">
        <v>231</v>
      </c>
      <c r="AB1231" s="166" t="s">
        <v>307</v>
      </c>
      <c r="AC1231" s="209">
        <v>6000750</v>
      </c>
      <c r="AD1231" s="210" t="s">
        <v>2313</v>
      </c>
      <c r="AE1231" s="169">
        <v>593845.55999999994</v>
      </c>
      <c r="AF1231" s="38">
        <v>-1099440.72</v>
      </c>
      <c r="AG1231" s="38">
        <v>-7644.4800000000032</v>
      </c>
      <c r="AH1231" s="170">
        <v>0</v>
      </c>
      <c r="AI1231" s="171">
        <v>-9134.56</v>
      </c>
      <c r="AJ1231" s="172">
        <v>-27403.68</v>
      </c>
      <c r="AK1231" s="151">
        <v>-9134.56</v>
      </c>
      <c r="AL1231" s="172">
        <v>-10961.471999999998</v>
      </c>
      <c r="AM1231" s="211">
        <v>0</v>
      </c>
      <c r="AN1231" s="171">
        <v>-9134.56</v>
      </c>
      <c r="AO1231" s="170">
        <v>-15659.245714285691</v>
      </c>
      <c r="AP1231" s="170">
        <v>0</v>
      </c>
      <c r="AQ1231" s="170">
        <v>0</v>
      </c>
      <c r="AR1231" s="172">
        <v>-27403.68</v>
      </c>
      <c r="AS1231" s="173">
        <v>-1</v>
      </c>
      <c r="AT1231" s="172">
        <v>0</v>
      </c>
      <c r="AU1231" s="173">
        <v>0</v>
      </c>
      <c r="AV1231" s="172">
        <v>-7644.4800000000032</v>
      </c>
      <c r="AW1231" s="173">
        <v>-1</v>
      </c>
      <c r="AX1231" s="172">
        <v>-27403.68</v>
      </c>
      <c r="AY1231" s="173">
        <v>-1</v>
      </c>
      <c r="AZ1231" s="172">
        <v>0</v>
      </c>
      <c r="BA1231" s="173">
        <v>0</v>
      </c>
      <c r="BB1231" s="172">
        <v>0</v>
      </c>
      <c r="BC1231" s="173">
        <v>0</v>
      </c>
      <c r="BE1231" s="169">
        <v>0</v>
      </c>
      <c r="BF1231" s="169">
        <v>0</v>
      </c>
      <c r="BG1231" s="169">
        <v>0</v>
      </c>
      <c r="BH1231" s="169">
        <v>0</v>
      </c>
      <c r="BI1231" s="169">
        <v>0</v>
      </c>
      <c r="BJ1231" s="169">
        <v>0</v>
      </c>
      <c r="BK1231" s="169">
        <v>0</v>
      </c>
      <c r="BL1231" s="169">
        <v>0</v>
      </c>
      <c r="BM1231" s="169">
        <v>0</v>
      </c>
      <c r="BN1231" s="169">
        <v>0</v>
      </c>
      <c r="BO1231" s="169">
        <v>0</v>
      </c>
      <c r="BP1231" s="169">
        <v>0</v>
      </c>
      <c r="BQ1231" s="174">
        <v>0</v>
      </c>
    </row>
    <row r="1232" spans="11:96" x14ac:dyDescent="0.25">
      <c r="K1232" s="165" t="s">
        <v>315</v>
      </c>
      <c r="N1232" s="57" t="s">
        <v>2314</v>
      </c>
      <c r="V1232" s="57" t="s">
        <v>467</v>
      </c>
      <c r="W1232" s="57" t="s">
        <v>479</v>
      </c>
      <c r="X1232" s="57">
        <v>231</v>
      </c>
      <c r="AB1232" s="166" t="s">
        <v>307</v>
      </c>
      <c r="AC1232" s="209">
        <v>6000906</v>
      </c>
      <c r="AD1232" s="210" t="s">
        <v>2315</v>
      </c>
      <c r="AE1232" s="169">
        <v>8788.1200000000008</v>
      </c>
      <c r="AF1232" s="38">
        <v>9018.11</v>
      </c>
      <c r="AG1232" s="38">
        <v>11816.71</v>
      </c>
      <c r="AH1232" s="170">
        <v>0</v>
      </c>
      <c r="AI1232" s="171">
        <v>2896.0800000000004</v>
      </c>
      <c r="AJ1232" s="172">
        <v>8688.2400000000016</v>
      </c>
      <c r="AK1232" s="151">
        <v>9062.2300000000014</v>
      </c>
      <c r="AL1232" s="172">
        <v>10874.676000000003</v>
      </c>
      <c r="AM1232" s="211">
        <v>0</v>
      </c>
      <c r="AN1232" s="171">
        <v>9062.2300000000014</v>
      </c>
      <c r="AO1232" s="170">
        <v>10380.754285714285</v>
      </c>
      <c r="AP1232" s="170">
        <v>27509</v>
      </c>
      <c r="AQ1232" s="170">
        <v>27509.000000000051</v>
      </c>
      <c r="AR1232" s="172">
        <v>-18820.760000000049</v>
      </c>
      <c r="AS1232" s="173">
        <v>-2.1662338977744682</v>
      </c>
      <c r="AT1232" s="172">
        <v>-27509.000000000051</v>
      </c>
      <c r="AU1232" s="173">
        <v>0</v>
      </c>
      <c r="AV1232" s="172">
        <v>-15692.290000000052</v>
      </c>
      <c r="AW1232" s="173">
        <v>-1.3279745377520522</v>
      </c>
      <c r="AX1232" s="172">
        <v>-18820.759999999998</v>
      </c>
      <c r="AY1232" s="173">
        <v>-2.1662338977744624</v>
      </c>
      <c r="AZ1232" s="172">
        <v>-27509</v>
      </c>
      <c r="BA1232" s="173">
        <v>0</v>
      </c>
      <c r="BB1232" s="172">
        <v>-5.0931703299283981E-11</v>
      </c>
      <c r="BC1232" s="173">
        <v>-1.8514560070989126E-15</v>
      </c>
      <c r="BE1232" s="169">
        <v>2292.4166666666702</v>
      </c>
      <c r="BF1232" s="169">
        <v>2292.4166666666702</v>
      </c>
      <c r="BG1232" s="169">
        <v>2292.4166666666702</v>
      </c>
      <c r="BH1232" s="169">
        <v>2292.4166666666702</v>
      </c>
      <c r="BI1232" s="169">
        <v>2292.4166666666702</v>
      </c>
      <c r="BJ1232" s="169">
        <v>2292.4166666666702</v>
      </c>
      <c r="BK1232" s="169">
        <v>2292.4166666666702</v>
      </c>
      <c r="BL1232" s="169">
        <v>2292.4166666666702</v>
      </c>
      <c r="BM1232" s="169">
        <v>2292.4166666666702</v>
      </c>
      <c r="BN1232" s="169">
        <v>2292.4166666666702</v>
      </c>
      <c r="BO1232" s="169">
        <v>2292.4166666666702</v>
      </c>
      <c r="BP1232" s="169">
        <v>2292.4166666666702</v>
      </c>
      <c r="BQ1232" s="174">
        <v>27509.000000000047</v>
      </c>
    </row>
    <row r="1233" spans="2:96" x14ac:dyDescent="0.25">
      <c r="K1233" s="165" t="s">
        <v>315</v>
      </c>
      <c r="N1233" s="57" t="s">
        <v>2316</v>
      </c>
      <c r="V1233" s="57" t="s">
        <v>467</v>
      </c>
      <c r="W1233" s="57" t="s">
        <v>479</v>
      </c>
      <c r="X1233" s="57">
        <v>231</v>
      </c>
      <c r="AB1233" s="166" t="s">
        <v>307</v>
      </c>
      <c r="AC1233" s="209">
        <v>6000907</v>
      </c>
      <c r="AD1233" s="210" t="s">
        <v>2317</v>
      </c>
      <c r="AE1233" s="169">
        <v>-8521.3799999999992</v>
      </c>
      <c r="AF1233" s="38">
        <v>-9018.1000000000022</v>
      </c>
      <c r="AG1233" s="38">
        <v>-11816.71</v>
      </c>
      <c r="AH1233" s="170">
        <v>0</v>
      </c>
      <c r="AI1233" s="171">
        <v>-527.04</v>
      </c>
      <c r="AJ1233" s="172">
        <v>-1581.12</v>
      </c>
      <c r="AK1233" s="151">
        <v>-11386.54</v>
      </c>
      <c r="AL1233" s="172">
        <v>-13663.848</v>
      </c>
      <c r="AM1233" s="211">
        <v>0</v>
      </c>
      <c r="AN1233" s="171">
        <v>-11386.54</v>
      </c>
      <c r="AO1233" s="170">
        <v>-10966.988571428597</v>
      </c>
      <c r="AP1233" s="170">
        <v>-27509</v>
      </c>
      <c r="AQ1233" s="170">
        <v>-27508.999999999949</v>
      </c>
      <c r="AR1233" s="172">
        <v>25927.87999999995</v>
      </c>
      <c r="AS1233" s="173">
        <v>16.398426431896347</v>
      </c>
      <c r="AT1233" s="172">
        <v>27508.999999999949</v>
      </c>
      <c r="AU1233" s="173">
        <v>0</v>
      </c>
      <c r="AV1233" s="172">
        <v>15692.28999999995</v>
      </c>
      <c r="AW1233" s="173">
        <v>1.3279745377520435</v>
      </c>
      <c r="AX1233" s="172">
        <v>25927.88</v>
      </c>
      <c r="AY1233" s="173">
        <v>16.398426431896379</v>
      </c>
      <c r="AZ1233" s="172">
        <v>27509</v>
      </c>
      <c r="BA1233" s="173">
        <v>0</v>
      </c>
      <c r="BB1233" s="172">
        <v>-5.0931703299283981E-11</v>
      </c>
      <c r="BC1233" s="173">
        <v>-1.8514560070989126E-15</v>
      </c>
      <c r="BE1233" s="169">
        <v>-2292.4166666666633</v>
      </c>
      <c r="BF1233" s="169">
        <v>-2292.4166666666633</v>
      </c>
      <c r="BG1233" s="169">
        <v>-2292.4166666666633</v>
      </c>
      <c r="BH1233" s="169">
        <v>-2292.4166666666633</v>
      </c>
      <c r="BI1233" s="169">
        <v>-2292.4166666666633</v>
      </c>
      <c r="BJ1233" s="169">
        <v>-2292.4166666666633</v>
      </c>
      <c r="BK1233" s="169">
        <v>-2292.4166666666633</v>
      </c>
      <c r="BL1233" s="169">
        <v>-2292.4166666666633</v>
      </c>
      <c r="BM1233" s="169">
        <v>-2292.4166666666633</v>
      </c>
      <c r="BN1233" s="169">
        <v>-2292.4166666666633</v>
      </c>
      <c r="BO1233" s="169">
        <v>-2292.4166666666633</v>
      </c>
      <c r="BP1233" s="169">
        <v>-2292.4166666666633</v>
      </c>
      <c r="BQ1233" s="174">
        <v>-27508.999999999967</v>
      </c>
    </row>
    <row r="1234" spans="2:96" x14ac:dyDescent="0.25">
      <c r="K1234" s="165" t="s">
        <v>315</v>
      </c>
      <c r="N1234" s="57" t="s">
        <v>2318</v>
      </c>
      <c r="V1234" s="57" t="s">
        <v>467</v>
      </c>
      <c r="W1234" s="57" t="s">
        <v>479</v>
      </c>
      <c r="X1234" s="57">
        <v>231</v>
      </c>
      <c r="AB1234" s="166" t="s">
        <v>307</v>
      </c>
      <c r="AC1234" s="209">
        <v>6030212</v>
      </c>
      <c r="AD1234" s="210" t="s">
        <v>2319</v>
      </c>
      <c r="AE1234" s="169">
        <v>2182189.6800000002</v>
      </c>
      <c r="AF1234" s="38">
        <v>1671974.17</v>
      </c>
      <c r="AG1234" s="38">
        <v>1177114.83</v>
      </c>
      <c r="AH1234" s="170">
        <v>1835510.3202446951</v>
      </c>
      <c r="AI1234" s="171">
        <v>465859.63999999996</v>
      </c>
      <c r="AJ1234" s="172">
        <v>1397578.92</v>
      </c>
      <c r="AK1234" s="151">
        <v>1689176.85</v>
      </c>
      <c r="AL1234" s="172">
        <v>2027012.22</v>
      </c>
      <c r="AM1234" s="211">
        <v>1529591.9335372457</v>
      </c>
      <c r="AN1234" s="171">
        <v>1995095.2367074494</v>
      </c>
      <c r="AO1234" s="170">
        <v>2465637.2228571419</v>
      </c>
      <c r="AP1234" s="170">
        <v>2295415</v>
      </c>
      <c r="AQ1234" s="170">
        <v>2295414.9999999958</v>
      </c>
      <c r="AR1234" s="172">
        <v>-897836.07999999588</v>
      </c>
      <c r="AS1234" s="173">
        <v>-0.64242245439706258</v>
      </c>
      <c r="AT1234" s="172">
        <v>-459904.67975530075</v>
      </c>
      <c r="AU1234" s="173">
        <v>-0.25055957173479149</v>
      </c>
      <c r="AV1234" s="172">
        <v>-1118300.1699999957</v>
      </c>
      <c r="AW1234" s="173">
        <v>-0.9500349001634748</v>
      </c>
      <c r="AX1234" s="172">
        <v>-897836.08000000007</v>
      </c>
      <c r="AY1234" s="173">
        <v>-0.64242245439706558</v>
      </c>
      <c r="AZ1234" s="172">
        <v>-459904.67975530494</v>
      </c>
      <c r="BA1234" s="173">
        <v>-0.25055957173479376</v>
      </c>
      <c r="BB1234" s="172">
        <v>4.1909515857696533E-9</v>
      </c>
      <c r="BC1234" s="173">
        <v>1.8257925411176861E-15</v>
      </c>
      <c r="BE1234" s="169">
        <v>191284.58333333302</v>
      </c>
      <c r="BF1234" s="169">
        <v>191284.58333333302</v>
      </c>
      <c r="BG1234" s="169">
        <v>191284.58333333302</v>
      </c>
      <c r="BH1234" s="169">
        <v>191284.58333333302</v>
      </c>
      <c r="BI1234" s="169">
        <v>191284.58333333302</v>
      </c>
      <c r="BJ1234" s="169">
        <v>191284.58333333302</v>
      </c>
      <c r="BK1234" s="169">
        <v>191284.58333333302</v>
      </c>
      <c r="BL1234" s="169">
        <v>191284.58333333302</v>
      </c>
      <c r="BM1234" s="169">
        <v>191284.58333333302</v>
      </c>
      <c r="BN1234" s="169">
        <v>191284.58333333302</v>
      </c>
      <c r="BO1234" s="169">
        <v>191284.58333333302</v>
      </c>
      <c r="BP1234" s="169">
        <v>191284.58333333302</v>
      </c>
      <c r="BQ1234" s="174">
        <v>2295414.9999999963</v>
      </c>
    </row>
    <row r="1235" spans="2:96" ht="18.75" hidden="1" x14ac:dyDescent="0.3">
      <c r="B1235" s="150" t="s">
        <v>305</v>
      </c>
      <c r="C1235" s="150" t="s">
        <v>305</v>
      </c>
      <c r="J1235" s="150" t="s">
        <v>305</v>
      </c>
      <c r="K1235" s="165" t="s">
        <v>308</v>
      </c>
      <c r="N1235" s="57" t="s">
        <v>310</v>
      </c>
      <c r="AC1235" s="175"/>
      <c r="AD1235" s="195"/>
      <c r="AE1235" s="38"/>
      <c r="AI1235" s="193"/>
      <c r="AS1235" s="57"/>
      <c r="AU1235" s="57"/>
      <c r="AW1235" s="57"/>
      <c r="AY1235" s="57"/>
      <c r="BA1235" s="57"/>
      <c r="BB1235" s="57"/>
      <c r="BC1235" s="57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196"/>
    </row>
    <row r="1236" spans="2:96" ht="17.25" x14ac:dyDescent="0.3">
      <c r="K1236" s="165" t="s">
        <v>312</v>
      </c>
      <c r="V1236" s="57" t="s">
        <v>467</v>
      </c>
      <c r="W1236" s="57" t="s">
        <v>479</v>
      </c>
      <c r="AB1236" s="166" t="s">
        <v>307</v>
      </c>
      <c r="AC1236" s="197" t="s">
        <v>2320</v>
      </c>
      <c r="AD1236" s="168"/>
      <c r="AE1236" s="198">
        <v>4914913.1900000004</v>
      </c>
      <c r="AF1236" s="198">
        <v>5088527.87</v>
      </c>
      <c r="AG1236" s="198">
        <v>3123502.26</v>
      </c>
      <c r="AH1236" s="199">
        <v>3063077.6702446947</v>
      </c>
      <c r="AI1236" s="200">
        <v>776122.72</v>
      </c>
      <c r="AJ1236" s="199">
        <v>2328368.16</v>
      </c>
      <c r="AK1236" s="200">
        <v>3240498.02</v>
      </c>
      <c r="AL1236" s="199">
        <v>3888597.6240000003</v>
      </c>
      <c r="AM1236" s="200">
        <v>2532234.1918705786</v>
      </c>
      <c r="AN1236" s="200">
        <v>3771341.4983741161</v>
      </c>
      <c r="AO1236" s="199">
        <v>4403881.1142857131</v>
      </c>
      <c r="AP1236" s="199">
        <v>3874827.8669999996</v>
      </c>
      <c r="AQ1236" s="199">
        <v>3874827.866999995</v>
      </c>
      <c r="AR1236" s="199">
        <v>-1546459.7069999948</v>
      </c>
      <c r="AS1236" s="201">
        <v>-0.66418177913925547</v>
      </c>
      <c r="AT1236" s="199">
        <v>-811750.19675530028</v>
      </c>
      <c r="AU1236" s="201">
        <v>-0.26501130044490628</v>
      </c>
      <c r="AV1236" s="199">
        <v>-751325.60699999519</v>
      </c>
      <c r="AW1236" s="201">
        <v>-0.24053947923187841</v>
      </c>
      <c r="AX1236" s="199">
        <v>-1546459.7069999995</v>
      </c>
      <c r="AY1236" s="201">
        <v>-0.66418177913925747</v>
      </c>
      <c r="AZ1236" s="199">
        <v>-811750.19675530493</v>
      </c>
      <c r="BA1236" s="201">
        <v>-0.26501130044490778</v>
      </c>
      <c r="BB1236" s="199">
        <v>4.6566128730773926E-9</v>
      </c>
      <c r="BC1236" s="201">
        <v>1.2017599317728332E-15</v>
      </c>
      <c r="BE1236" s="198">
        <v>360443.98891666631</v>
      </c>
      <c r="BF1236" s="198">
        <v>339443.98891666631</v>
      </c>
      <c r="BG1236" s="198">
        <v>336943.98891666631</v>
      </c>
      <c r="BH1236" s="198">
        <v>327443.98891666631</v>
      </c>
      <c r="BI1236" s="198">
        <v>302443.98891666631</v>
      </c>
      <c r="BJ1236" s="198">
        <v>326443.98891666631</v>
      </c>
      <c r="BK1236" s="198">
        <v>306943.98891666631</v>
      </c>
      <c r="BL1236" s="198">
        <v>294443.98891666631</v>
      </c>
      <c r="BM1236" s="198">
        <v>294443.98891666631</v>
      </c>
      <c r="BN1236" s="198">
        <v>314443.98891666631</v>
      </c>
      <c r="BO1236" s="198">
        <v>314443.98891666631</v>
      </c>
      <c r="BP1236" s="198">
        <v>356943.98891666631</v>
      </c>
      <c r="BQ1236" s="202">
        <v>3874827.8669999959</v>
      </c>
    </row>
    <row r="1237" spans="2:96" ht="18.75" x14ac:dyDescent="0.3">
      <c r="K1237" s="165" t="s">
        <v>312</v>
      </c>
      <c r="AC1237" s="175"/>
      <c r="AD1237" s="203"/>
      <c r="AE1237" s="204"/>
      <c r="AI1237" s="205"/>
      <c r="AS1237" s="57"/>
      <c r="AU1237" s="57"/>
      <c r="AW1237" s="57"/>
      <c r="AY1237" s="57"/>
      <c r="BA1237" s="57"/>
      <c r="BB1237" s="57"/>
      <c r="BC1237" s="57"/>
      <c r="BE1237" s="204"/>
      <c r="BF1237" s="204"/>
      <c r="BG1237" s="204"/>
      <c r="BH1237" s="204"/>
      <c r="BI1237" s="204"/>
      <c r="BJ1237" s="204"/>
      <c r="BK1237" s="204"/>
      <c r="BL1237" s="204"/>
      <c r="BM1237" s="204"/>
      <c r="BN1237" s="204"/>
      <c r="BO1237" s="204"/>
      <c r="BP1237" s="204"/>
      <c r="BQ1237" s="206"/>
    </row>
    <row r="1238" spans="2:96" hidden="1" x14ac:dyDescent="0.25">
      <c r="B1238" s="150" t="s">
        <v>305</v>
      </c>
      <c r="C1238" s="150" t="s">
        <v>305</v>
      </c>
      <c r="J1238" s="150" t="s">
        <v>305</v>
      </c>
      <c r="K1238" s="165" t="s">
        <v>306</v>
      </c>
      <c r="M1238" s="57" t="s">
        <v>310</v>
      </c>
      <c r="AE1238" s="38"/>
      <c r="AI1238" s="182"/>
      <c r="AS1238" s="57"/>
      <c r="AU1238" s="57"/>
      <c r="AW1238" s="57"/>
      <c r="AY1238" s="57"/>
      <c r="BA1238" s="57"/>
      <c r="BB1238" s="57"/>
      <c r="BC1238" s="57"/>
      <c r="BE1238" s="38"/>
      <c r="BF1238" s="38"/>
      <c r="BG1238" s="38"/>
      <c r="BH1238" s="38"/>
      <c r="BI1238" s="38"/>
      <c r="BJ1238" s="38"/>
      <c r="BK1238" s="38"/>
      <c r="BL1238" s="38"/>
      <c r="BM1238" s="38"/>
      <c r="BN1238" s="38"/>
      <c r="BO1238" s="38"/>
      <c r="BP1238" s="38"/>
      <c r="BQ1238" s="183"/>
    </row>
    <row r="1239" spans="2:96" ht="18.75" x14ac:dyDescent="0.3">
      <c r="K1239" s="165" t="s">
        <v>308</v>
      </c>
      <c r="V1239" s="57" t="s">
        <v>467</v>
      </c>
      <c r="AB1239" s="166" t="s">
        <v>307</v>
      </c>
      <c r="AC1239" s="184" t="s">
        <v>481</v>
      </c>
      <c r="AD1239" s="185"/>
      <c r="AE1239" s="186">
        <v>124918384.00272001</v>
      </c>
      <c r="AF1239" s="186">
        <v>149883917.11000004</v>
      </c>
      <c r="AG1239" s="186">
        <v>151950278.97000003</v>
      </c>
      <c r="AH1239" s="186">
        <v>150207497.63235399</v>
      </c>
      <c r="AI1239" s="187">
        <v>51180525.849999987</v>
      </c>
      <c r="AJ1239" s="186">
        <v>153541577.54999995</v>
      </c>
      <c r="AK1239" s="187">
        <v>127209644.16</v>
      </c>
      <c r="AL1239" s="186">
        <v>152651572.99199998</v>
      </c>
      <c r="AM1239" s="187">
        <v>125246746.36266817</v>
      </c>
      <c r="AN1239" s="187">
        <v>152170395.42968583</v>
      </c>
      <c r="AO1239" s="186">
        <v>154874297.74857143</v>
      </c>
      <c r="AP1239" s="186">
        <v>157365160.25031272</v>
      </c>
      <c r="AQ1239" s="186">
        <v>163568901.85993144</v>
      </c>
      <c r="AR1239" s="186">
        <v>-10027324.309931487</v>
      </c>
      <c r="AS1239" s="188">
        <v>-6.530689908188643E-2</v>
      </c>
      <c r="AT1239" s="186">
        <v>-13361404.227577448</v>
      </c>
      <c r="AU1239" s="188">
        <v>-8.8952977968387803E-2</v>
      </c>
      <c r="AV1239" s="186">
        <v>-11618622.889931411</v>
      </c>
      <c r="AW1239" s="188">
        <v>-7.6463320559123873E-2</v>
      </c>
      <c r="AX1239" s="186">
        <v>-3823582.7003127635</v>
      </c>
      <c r="AY1239" s="188">
        <v>-2.4902588349840521E-2</v>
      </c>
      <c r="AZ1239" s="186">
        <v>-7157662.6179587245</v>
      </c>
      <c r="BA1239" s="188">
        <v>-4.7651833169325079E-2</v>
      </c>
      <c r="BB1239" s="186">
        <v>-6203741.6096187234</v>
      </c>
      <c r="BC1239" s="188">
        <v>-3.9422586293883274E-2</v>
      </c>
      <c r="BE1239" s="186">
        <v>13992558.369136266</v>
      </c>
      <c r="BF1239" s="186">
        <v>13467693.19158414</v>
      </c>
      <c r="BG1239" s="186">
        <v>13835304.96892339</v>
      </c>
      <c r="BH1239" s="186">
        <v>13870666.432248674</v>
      </c>
      <c r="BI1239" s="186">
        <v>12777756.192531999</v>
      </c>
      <c r="BJ1239" s="186">
        <v>13775065.395034306</v>
      </c>
      <c r="BK1239" s="186">
        <v>13427948.662414424</v>
      </c>
      <c r="BL1239" s="186">
        <v>13744318.367927935</v>
      </c>
      <c r="BM1239" s="186">
        <v>13453649.562442672</v>
      </c>
      <c r="BN1239" s="186">
        <v>13862986.568875179</v>
      </c>
      <c r="BO1239" s="186">
        <v>13820808.131670605</v>
      </c>
      <c r="BP1239" s="186">
        <v>13540146.017141808</v>
      </c>
      <c r="BQ1239" s="189">
        <v>163568901.85993144</v>
      </c>
    </row>
    <row r="1240" spans="2:96" hidden="1" x14ac:dyDescent="0.25">
      <c r="B1240" s="150" t="s">
        <v>305</v>
      </c>
      <c r="C1240" s="150" t="s">
        <v>305</v>
      </c>
      <c r="D1240" s="150" t="s">
        <v>305</v>
      </c>
      <c r="E1240" s="150" t="s">
        <v>305</v>
      </c>
      <c r="F1240" s="150" t="s">
        <v>305</v>
      </c>
      <c r="G1240" s="150" t="s">
        <v>305</v>
      </c>
      <c r="H1240" s="150" t="s">
        <v>305</v>
      </c>
      <c r="I1240" s="150" t="s">
        <v>305</v>
      </c>
      <c r="J1240" s="150" t="s">
        <v>305</v>
      </c>
      <c r="L1240" s="57" t="s">
        <v>310</v>
      </c>
      <c r="AC1240" s="175"/>
      <c r="AD1240" s="168"/>
      <c r="AE1240" s="175"/>
      <c r="AH1240" s="168"/>
      <c r="AI1240" s="288"/>
      <c r="AK1240" s="289"/>
      <c r="AL1240" s="290"/>
      <c r="AM1240" s="291"/>
      <c r="AN1240" s="291"/>
      <c r="AO1240" s="290"/>
      <c r="AP1240" s="290"/>
      <c r="AQ1240" s="290"/>
      <c r="AR1240" s="290"/>
      <c r="AS1240" s="292"/>
      <c r="AT1240" s="290"/>
      <c r="AU1240" s="292"/>
      <c r="AV1240" s="290"/>
      <c r="AW1240" s="292"/>
      <c r="AX1240" s="290"/>
      <c r="AY1240" s="292"/>
      <c r="AZ1240" s="290"/>
      <c r="BA1240" s="292"/>
      <c r="BB1240" s="290"/>
      <c r="BC1240" s="292"/>
    </row>
    <row r="1241" spans="2:96" x14ac:dyDescent="0.25">
      <c r="B1241" s="150" t="s">
        <v>307</v>
      </c>
      <c r="C1241" s="150" t="s">
        <v>307</v>
      </c>
      <c r="D1241" s="150" t="s">
        <v>307</v>
      </c>
      <c r="E1241" s="150" t="s">
        <v>307</v>
      </c>
      <c r="F1241" s="150" t="s">
        <v>307</v>
      </c>
      <c r="G1241" s="150" t="s">
        <v>307</v>
      </c>
      <c r="H1241" s="150" t="s">
        <v>307</v>
      </c>
      <c r="I1241" s="150" t="s">
        <v>307</v>
      </c>
      <c r="J1241" s="150" t="s">
        <v>307</v>
      </c>
      <c r="AC1241" s="175"/>
      <c r="AD1241" s="168"/>
      <c r="AE1241" s="175"/>
      <c r="AS1241" s="271"/>
      <c r="AU1241" s="271"/>
      <c r="AW1241" s="271"/>
      <c r="AY1241" s="271"/>
      <c r="BA1241" s="271"/>
      <c r="BB1241" s="57"/>
      <c r="BC1241" s="271"/>
    </row>
    <row r="1242" spans="2:96" x14ac:dyDescent="0.25">
      <c r="B1242" s="150" t="s">
        <v>307</v>
      </c>
      <c r="C1242" s="150" t="s">
        <v>307</v>
      </c>
      <c r="D1242" s="150" t="s">
        <v>307</v>
      </c>
      <c r="E1242" s="150" t="s">
        <v>307</v>
      </c>
      <c r="F1242" s="150" t="s">
        <v>307</v>
      </c>
      <c r="G1242" s="150" t="s">
        <v>307</v>
      </c>
      <c r="H1242" s="150" t="s">
        <v>307</v>
      </c>
      <c r="I1242" s="150" t="s">
        <v>307</v>
      </c>
      <c r="J1242" s="150" t="s">
        <v>307</v>
      </c>
      <c r="L1242" s="57" t="s">
        <v>2321</v>
      </c>
      <c r="AC1242" s="246"/>
      <c r="AD1242" s="294"/>
      <c r="AE1242" s="246"/>
      <c r="AF1242" s="247"/>
      <c r="AG1242" s="247"/>
      <c r="AH1242" s="247"/>
      <c r="AI1242" s="354"/>
      <c r="AJ1242" s="247"/>
      <c r="AK1242" s="354"/>
      <c r="AL1242" s="247"/>
      <c r="AM1242" s="354"/>
      <c r="AN1242" s="354"/>
      <c r="AO1242" s="247"/>
      <c r="AP1242" s="247"/>
      <c r="AQ1242" s="247"/>
      <c r="AR1242" s="247"/>
      <c r="AS1242" s="355"/>
      <c r="AT1242" s="247"/>
      <c r="AU1242" s="355"/>
      <c r="AV1242" s="247"/>
      <c r="AW1242" s="355"/>
      <c r="AX1242" s="247"/>
      <c r="AY1242" s="355"/>
      <c r="AZ1242" s="247"/>
      <c r="BA1242" s="355"/>
      <c r="BB1242" s="247"/>
      <c r="BC1242" s="355"/>
    </row>
    <row r="1243" spans="2:96" ht="21" x14ac:dyDescent="0.35">
      <c r="K1243" s="165" t="s">
        <v>308</v>
      </c>
      <c r="L1243" s="57" t="s">
        <v>482</v>
      </c>
      <c r="M1243" s="57" t="s">
        <v>2322</v>
      </c>
      <c r="V1243" s="57" t="s">
        <v>482</v>
      </c>
      <c r="AC1243" s="176" t="s">
        <v>485</v>
      </c>
      <c r="AD1243" s="177"/>
      <c r="AE1243" s="178"/>
      <c r="AF1243" s="177"/>
      <c r="AG1243" s="177"/>
      <c r="AH1243" s="177"/>
      <c r="AI1243" s="179"/>
      <c r="AJ1243" s="177"/>
      <c r="AK1243" s="180"/>
      <c r="AL1243" s="177"/>
      <c r="AM1243" s="180"/>
      <c r="AN1243" s="180"/>
      <c r="AO1243" s="177"/>
      <c r="AP1243" s="177"/>
      <c r="AQ1243" s="177"/>
      <c r="AR1243" s="177"/>
      <c r="AS1243" s="177"/>
      <c r="AT1243" s="177"/>
      <c r="AU1243" s="177"/>
      <c r="AV1243" s="177"/>
      <c r="AW1243" s="177"/>
      <c r="AX1243" s="177"/>
      <c r="AY1243" s="177"/>
      <c r="AZ1243" s="177"/>
      <c r="BA1243" s="177"/>
      <c r="BB1243" s="177"/>
      <c r="BC1243" s="177"/>
      <c r="BD1243" s="181"/>
      <c r="BE1243" s="178"/>
      <c r="BF1243" s="178"/>
      <c r="BG1243" s="178"/>
      <c r="BH1243" s="178"/>
      <c r="BI1243" s="178"/>
      <c r="BJ1243" s="178"/>
      <c r="BK1243" s="178"/>
      <c r="BL1243" s="178"/>
      <c r="BM1243" s="178"/>
      <c r="BN1243" s="178"/>
      <c r="BO1243" s="178"/>
      <c r="BP1243" s="178"/>
      <c r="BQ1243" s="178"/>
      <c r="BR1243" s="181"/>
      <c r="BS1243" s="57">
        <v>33807948.730000004</v>
      </c>
      <c r="BT1243" s="57">
        <v>30008885.849999998</v>
      </c>
      <c r="BU1243" s="57">
        <v>32508668.930000003</v>
      </c>
      <c r="BV1243" s="57">
        <v>34424556.63538646</v>
      </c>
      <c r="BW1243" s="57">
        <v>11648112.1</v>
      </c>
      <c r="BY1243" s="57">
        <v>31033151.529999994</v>
      </c>
      <c r="CA1243" s="57">
        <v>28740029.02989291</v>
      </c>
      <c r="CC1243" s="57">
        <v>36502873.577142864</v>
      </c>
      <c r="CD1243" s="57">
        <v>36645370.988378391</v>
      </c>
      <c r="CE1243" s="57">
        <v>37370403.430170938</v>
      </c>
      <c r="CG1243" s="57">
        <v>3105609.2437592931</v>
      </c>
      <c r="CH1243" s="57">
        <v>3055114.4407140044</v>
      </c>
      <c r="CI1243" s="57">
        <v>3057224.2206537575</v>
      </c>
      <c r="CJ1243" s="57">
        <v>3198735.6593490061</v>
      </c>
      <c r="CK1243" s="57">
        <v>3095231.0087282476</v>
      </c>
      <c r="CL1243" s="57">
        <v>3164931.3071552548</v>
      </c>
      <c r="CM1243" s="57">
        <v>3138707.2434823019</v>
      </c>
      <c r="CN1243" s="57">
        <v>3152915.7270574444</v>
      </c>
      <c r="CO1243" s="57">
        <v>3121533.6536938981</v>
      </c>
      <c r="CP1243" s="57">
        <v>3116227.1915017534</v>
      </c>
      <c r="CQ1243" s="57">
        <v>3095677.2618774143</v>
      </c>
      <c r="CR1243" s="57">
        <v>3068496.4721985585</v>
      </c>
    </row>
    <row r="1244" spans="2:96" ht="18.75" x14ac:dyDescent="0.3">
      <c r="K1244" s="165" t="s">
        <v>312</v>
      </c>
      <c r="M1244" s="57" t="s">
        <v>484</v>
      </c>
      <c r="N1244" s="57" t="s">
        <v>2323</v>
      </c>
      <c r="V1244" s="57" t="s">
        <v>482</v>
      </c>
      <c r="W1244" s="57" t="s">
        <v>482</v>
      </c>
      <c r="X1244" s="57">
        <v>240</v>
      </c>
      <c r="AB1244" s="166" t="s">
        <v>411</v>
      </c>
      <c r="AC1244" s="192" t="s">
        <v>485</v>
      </c>
      <c r="AD1244" s="168"/>
      <c r="AE1244" s="63"/>
      <c r="AI1244" s="193"/>
      <c r="AS1244" s="57"/>
      <c r="AU1244" s="57"/>
      <c r="AW1244" s="57"/>
      <c r="AY1244" s="57"/>
      <c r="BA1244" s="57"/>
      <c r="BB1244" s="57"/>
      <c r="BC1244" s="57"/>
      <c r="BE1244" s="63"/>
      <c r="BF1244" s="63"/>
      <c r="BG1244" s="63"/>
      <c r="BH1244" s="63"/>
      <c r="BI1244" s="63"/>
      <c r="BJ1244" s="63"/>
      <c r="BK1244" s="63"/>
      <c r="BL1244" s="63"/>
      <c r="BM1244" s="63"/>
      <c r="BN1244" s="63"/>
      <c r="BO1244" s="63"/>
      <c r="BP1244" s="63"/>
      <c r="BQ1244" s="194"/>
      <c r="BS1244" s="57">
        <v>33807948.730000004</v>
      </c>
      <c r="BT1244" s="57">
        <v>30008885.849999998</v>
      </c>
      <c r="BU1244" s="57">
        <v>32508668.930000003</v>
      </c>
      <c r="BV1244" s="57">
        <v>34424556.63538646</v>
      </c>
      <c r="BW1244" s="57">
        <v>11648112.1</v>
      </c>
      <c r="BX1244" s="57">
        <v>34944336.299999997</v>
      </c>
      <c r="BY1244" s="57">
        <v>31033151.529999994</v>
      </c>
      <c r="BZ1244" s="57">
        <v>37239781.835999995</v>
      </c>
      <c r="CA1244" s="57">
        <v>28740029.02989291</v>
      </c>
      <c r="CB1244" s="57">
        <v>36717679.135493547</v>
      </c>
      <c r="CC1244" s="57">
        <v>36502873.577142864</v>
      </c>
      <c r="CD1244" s="57">
        <v>36645370.988378391</v>
      </c>
      <c r="CE1244" s="57">
        <v>37370403.430170938</v>
      </c>
      <c r="CG1244" s="57">
        <v>3105609.2437592931</v>
      </c>
      <c r="CH1244" s="57">
        <v>3055114.4407140044</v>
      </c>
      <c r="CI1244" s="57">
        <v>3057224.2206537575</v>
      </c>
      <c r="CJ1244" s="57">
        <v>3198735.6593490061</v>
      </c>
      <c r="CK1244" s="57">
        <v>3095231.0087282476</v>
      </c>
      <c r="CL1244" s="57">
        <v>3164931.3071552548</v>
      </c>
      <c r="CM1244" s="57">
        <v>3138707.2434823019</v>
      </c>
      <c r="CN1244" s="57">
        <v>3152915.7270574444</v>
      </c>
      <c r="CO1244" s="57">
        <v>3121533.6536938981</v>
      </c>
      <c r="CP1244" s="57">
        <v>3116227.1915017534</v>
      </c>
      <c r="CQ1244" s="57">
        <v>3095677.2618774143</v>
      </c>
      <c r="CR1244" s="57">
        <v>3068496.4721985585</v>
      </c>
    </row>
    <row r="1245" spans="2:96" x14ac:dyDescent="0.25">
      <c r="K1245" s="165" t="s">
        <v>315</v>
      </c>
      <c r="N1245" s="57" t="s">
        <v>2324</v>
      </c>
      <c r="V1245" s="57" t="s">
        <v>482</v>
      </c>
      <c r="W1245" s="57" t="s">
        <v>482</v>
      </c>
      <c r="X1245" s="57">
        <v>240</v>
      </c>
      <c r="AB1245" s="166" t="s">
        <v>411</v>
      </c>
      <c r="AC1245" s="209">
        <v>6030015</v>
      </c>
      <c r="AD1245" s="210" t="s">
        <v>2325</v>
      </c>
      <c r="AE1245" s="169">
        <v>78276.73</v>
      </c>
      <c r="AF1245" s="38">
        <v>80997.37</v>
      </c>
      <c r="AG1245" s="38">
        <v>69036.98</v>
      </c>
      <c r="AH1245" s="170">
        <v>92991.233999999997</v>
      </c>
      <c r="AI1245" s="171">
        <v>18887.760000000006</v>
      </c>
      <c r="AJ1245" s="172">
        <v>56663.280000000013</v>
      </c>
      <c r="AK1245" s="151">
        <v>46402.130000000005</v>
      </c>
      <c r="AL1245" s="172">
        <v>55682.556000000011</v>
      </c>
      <c r="AM1245" s="211">
        <v>77492.695000000007</v>
      </c>
      <c r="AN1245" s="171">
        <v>61900.668999999994</v>
      </c>
      <c r="AO1245" s="170">
        <v>56145.960000000036</v>
      </c>
      <c r="AP1245" s="170">
        <v>100522.8623216</v>
      </c>
      <c r="AQ1245" s="170">
        <v>103538.54819124797</v>
      </c>
      <c r="AR1245" s="172">
        <v>-46875.26819124796</v>
      </c>
      <c r="AS1245" s="173">
        <v>-0.82726005609361031</v>
      </c>
      <c r="AT1245" s="172">
        <v>-10547.314191247977</v>
      </c>
      <c r="AU1245" s="173">
        <v>-0.11342267155254632</v>
      </c>
      <c r="AV1245" s="172">
        <v>-34501.568191247978</v>
      </c>
      <c r="AW1245" s="173">
        <v>-0.49975488776084903</v>
      </c>
      <c r="AX1245" s="172">
        <v>-43859.582321599984</v>
      </c>
      <c r="AY1245" s="173">
        <v>-0.77403888941127263</v>
      </c>
      <c r="AZ1245" s="172">
        <v>-7531.6283216000011</v>
      </c>
      <c r="BA1245" s="173">
        <v>-8.0992885002472398E-2</v>
      </c>
      <c r="BB1245" s="172">
        <v>-3015.6858696479758</v>
      </c>
      <c r="BC1245" s="173">
        <v>-2.9999999999999759E-2</v>
      </c>
      <c r="BE1245" s="169">
        <v>8628.5349885400719</v>
      </c>
      <c r="BF1245" s="169">
        <v>8627.9818926496609</v>
      </c>
      <c r="BG1245" s="169">
        <v>8628.5349885400719</v>
      </c>
      <c r="BH1245" s="169">
        <v>8628.5349885400719</v>
      </c>
      <c r="BI1245" s="169">
        <v>8626.875700868839</v>
      </c>
      <c r="BJ1245" s="169">
        <v>8628.5349885400719</v>
      </c>
      <c r="BK1245" s="169">
        <v>8627.9818926496609</v>
      </c>
      <c r="BL1245" s="169">
        <v>8628.5349885400719</v>
      </c>
      <c r="BM1245" s="169">
        <v>8627.9818926496609</v>
      </c>
      <c r="BN1245" s="169">
        <v>8628.5349885400719</v>
      </c>
      <c r="BO1245" s="169">
        <v>8628.5349885400719</v>
      </c>
      <c r="BP1245" s="169">
        <v>8627.9818926496609</v>
      </c>
      <c r="BQ1245" s="174">
        <v>103538.548191248</v>
      </c>
    </row>
    <row r="1246" spans="2:96" x14ac:dyDescent="0.25">
      <c r="K1246" s="165" t="s">
        <v>315</v>
      </c>
      <c r="N1246" s="57" t="s">
        <v>2326</v>
      </c>
      <c r="V1246" s="57" t="s">
        <v>482</v>
      </c>
      <c r="W1246" s="57" t="s">
        <v>482</v>
      </c>
      <c r="X1246" s="57">
        <v>240</v>
      </c>
      <c r="AB1246" s="166" t="s">
        <v>411</v>
      </c>
      <c r="AC1246" s="209">
        <v>6030020</v>
      </c>
      <c r="AD1246" s="210" t="s">
        <v>2327</v>
      </c>
      <c r="AE1246" s="169">
        <v>21406.400000000001</v>
      </c>
      <c r="AF1246" s="38">
        <v>95875.66</v>
      </c>
      <c r="AG1246" s="38">
        <v>85928.57</v>
      </c>
      <c r="AH1246" s="170">
        <v>110269.99999999999</v>
      </c>
      <c r="AI1246" s="171">
        <v>34266.800000000003</v>
      </c>
      <c r="AJ1246" s="172">
        <v>102800.40000000001</v>
      </c>
      <c r="AK1246" s="151">
        <v>83066.98</v>
      </c>
      <c r="AL1246" s="172">
        <v>99680.376000000004</v>
      </c>
      <c r="AM1246" s="211">
        <v>91891.666666666657</v>
      </c>
      <c r="AN1246" s="171">
        <v>101445.31333333332</v>
      </c>
      <c r="AO1246" s="170">
        <v>99500.365714285741</v>
      </c>
      <c r="AP1246" s="170">
        <v>90206.969999999987</v>
      </c>
      <c r="AQ1246" s="170">
        <v>90206.969999999987</v>
      </c>
      <c r="AR1246" s="172">
        <v>12593.430000000022</v>
      </c>
      <c r="AS1246" s="173">
        <v>0.12250370621126008</v>
      </c>
      <c r="AT1246" s="172">
        <v>20063.03</v>
      </c>
      <c r="AU1246" s="173">
        <v>0.18194459055046705</v>
      </c>
      <c r="AV1246" s="172">
        <v>-4278.3999999999796</v>
      </c>
      <c r="AW1246" s="173">
        <v>-4.9790192016461801E-2</v>
      </c>
      <c r="AX1246" s="172">
        <v>12593.430000000022</v>
      </c>
      <c r="AY1246" s="173">
        <v>0.12250370621126008</v>
      </c>
      <c r="AZ1246" s="172">
        <v>20063.03</v>
      </c>
      <c r="BA1246" s="173">
        <v>0.18194459055046705</v>
      </c>
      <c r="BB1246" s="172">
        <v>0</v>
      </c>
      <c r="BC1246" s="173">
        <v>0</v>
      </c>
      <c r="BE1246" s="169">
        <v>7517.2474999999986</v>
      </c>
      <c r="BF1246" s="169">
        <v>7517.2474999999986</v>
      </c>
      <c r="BG1246" s="169">
        <v>7517.2474999999986</v>
      </c>
      <c r="BH1246" s="169">
        <v>7517.2474999999986</v>
      </c>
      <c r="BI1246" s="169">
        <v>7517.2474999999986</v>
      </c>
      <c r="BJ1246" s="169">
        <v>7517.2474999999986</v>
      </c>
      <c r="BK1246" s="169">
        <v>7517.2474999999986</v>
      </c>
      <c r="BL1246" s="169">
        <v>7517.2474999999986</v>
      </c>
      <c r="BM1246" s="169">
        <v>7517.2474999999986</v>
      </c>
      <c r="BN1246" s="169">
        <v>7517.2474999999986</v>
      </c>
      <c r="BO1246" s="169">
        <v>7517.2474999999986</v>
      </c>
      <c r="BP1246" s="169">
        <v>7517.2474999999986</v>
      </c>
      <c r="BQ1246" s="174">
        <v>90206.969999999987</v>
      </c>
    </row>
    <row r="1247" spans="2:96" x14ac:dyDescent="0.25">
      <c r="K1247" s="165" t="s">
        <v>315</v>
      </c>
      <c r="N1247" s="57" t="s">
        <v>2328</v>
      </c>
      <c r="V1247" s="57" t="s">
        <v>482</v>
      </c>
      <c r="W1247" s="57" t="s">
        <v>482</v>
      </c>
      <c r="X1247" s="57">
        <v>240</v>
      </c>
      <c r="AB1247" s="166" t="s">
        <v>411</v>
      </c>
      <c r="AC1247" s="209">
        <v>6030025</v>
      </c>
      <c r="AD1247" s="210" t="s">
        <v>2329</v>
      </c>
      <c r="AE1247" s="169">
        <v>0</v>
      </c>
      <c r="AF1247" s="38">
        <v>0</v>
      </c>
      <c r="AG1247" s="38">
        <v>0</v>
      </c>
      <c r="AH1247" s="170">
        <v>0</v>
      </c>
      <c r="AI1247" s="171">
        <v>0</v>
      </c>
      <c r="AJ1247" s="172">
        <v>0</v>
      </c>
      <c r="AK1247" s="151">
        <v>14740.07</v>
      </c>
      <c r="AL1247" s="172">
        <v>17688.084000000003</v>
      </c>
      <c r="AM1247" s="211">
        <v>0</v>
      </c>
      <c r="AN1247" s="171">
        <v>14740.07</v>
      </c>
      <c r="AO1247" s="170">
        <v>20033.6742857143</v>
      </c>
      <c r="AP1247" s="170">
        <v>0</v>
      </c>
      <c r="AQ1247" s="170">
        <v>0</v>
      </c>
      <c r="AR1247" s="172">
        <v>0</v>
      </c>
      <c r="AS1247" s="173">
        <v>0</v>
      </c>
      <c r="AT1247" s="172">
        <v>0</v>
      </c>
      <c r="AU1247" s="173">
        <v>0</v>
      </c>
      <c r="AV1247" s="172">
        <v>0</v>
      </c>
      <c r="AW1247" s="173">
        <v>0</v>
      </c>
      <c r="AX1247" s="172">
        <v>0</v>
      </c>
      <c r="AY1247" s="173">
        <v>0</v>
      </c>
      <c r="AZ1247" s="172">
        <v>0</v>
      </c>
      <c r="BA1247" s="173">
        <v>0</v>
      </c>
      <c r="BB1247" s="172">
        <v>0</v>
      </c>
      <c r="BC1247" s="173">
        <v>0</v>
      </c>
      <c r="BE1247" s="169">
        <v>0</v>
      </c>
      <c r="BF1247" s="169">
        <v>0</v>
      </c>
      <c r="BG1247" s="169">
        <v>0</v>
      </c>
      <c r="BH1247" s="169">
        <v>0</v>
      </c>
      <c r="BI1247" s="169">
        <v>0</v>
      </c>
      <c r="BJ1247" s="169">
        <v>0</v>
      </c>
      <c r="BK1247" s="169">
        <v>0</v>
      </c>
      <c r="BL1247" s="169">
        <v>0</v>
      </c>
      <c r="BM1247" s="169">
        <v>0</v>
      </c>
      <c r="BN1247" s="169">
        <v>0</v>
      </c>
      <c r="BO1247" s="169">
        <v>0</v>
      </c>
      <c r="BP1247" s="169">
        <v>0</v>
      </c>
      <c r="BQ1247" s="174">
        <v>0</v>
      </c>
    </row>
    <row r="1248" spans="2:96" x14ac:dyDescent="0.25">
      <c r="K1248" s="165" t="s">
        <v>315</v>
      </c>
      <c r="N1248" s="57" t="s">
        <v>2330</v>
      </c>
      <c r="V1248" s="57" t="s">
        <v>482</v>
      </c>
      <c r="W1248" s="57" t="s">
        <v>482</v>
      </c>
      <c r="X1248" s="57">
        <v>240</v>
      </c>
      <c r="AB1248" s="166" t="s">
        <v>411</v>
      </c>
      <c r="AC1248" s="209">
        <v>6030026</v>
      </c>
      <c r="AD1248" s="210" t="s">
        <v>2331</v>
      </c>
      <c r="AE1248" s="169">
        <v>0</v>
      </c>
      <c r="AF1248" s="38">
        <v>0</v>
      </c>
      <c r="AG1248" s="38">
        <v>48153.98</v>
      </c>
      <c r="AH1248" s="170">
        <v>0</v>
      </c>
      <c r="AI1248" s="171">
        <v>13522.58</v>
      </c>
      <c r="AJ1248" s="172">
        <v>40567.74</v>
      </c>
      <c r="AK1248" s="151">
        <v>92483.23</v>
      </c>
      <c r="AL1248" s="172">
        <v>110979.876</v>
      </c>
      <c r="AM1248" s="211">
        <v>0</v>
      </c>
      <c r="AN1248" s="171">
        <v>92483.23</v>
      </c>
      <c r="AO1248" s="170">
        <v>140304.46285714285</v>
      </c>
      <c r="AP1248" s="170">
        <v>0</v>
      </c>
      <c r="AQ1248" s="170">
        <v>0</v>
      </c>
      <c r="AR1248" s="172">
        <v>40567.74</v>
      </c>
      <c r="AS1248" s="173">
        <v>1</v>
      </c>
      <c r="AT1248" s="172">
        <v>0</v>
      </c>
      <c r="AU1248" s="173">
        <v>0</v>
      </c>
      <c r="AV1248" s="172">
        <v>48153.98</v>
      </c>
      <c r="AW1248" s="173">
        <v>1</v>
      </c>
      <c r="AX1248" s="172">
        <v>40567.74</v>
      </c>
      <c r="AY1248" s="173">
        <v>1</v>
      </c>
      <c r="AZ1248" s="172">
        <v>0</v>
      </c>
      <c r="BA1248" s="173">
        <v>0</v>
      </c>
      <c r="BB1248" s="172">
        <v>0</v>
      </c>
      <c r="BC1248" s="173">
        <v>0</v>
      </c>
      <c r="BE1248" s="169">
        <v>0</v>
      </c>
      <c r="BF1248" s="169">
        <v>0</v>
      </c>
      <c r="BG1248" s="169">
        <v>0</v>
      </c>
      <c r="BH1248" s="169">
        <v>0</v>
      </c>
      <c r="BI1248" s="169">
        <v>0</v>
      </c>
      <c r="BJ1248" s="169">
        <v>0</v>
      </c>
      <c r="BK1248" s="169">
        <v>0</v>
      </c>
      <c r="BL1248" s="169">
        <v>0</v>
      </c>
      <c r="BM1248" s="169">
        <v>0</v>
      </c>
      <c r="BN1248" s="169">
        <v>0</v>
      </c>
      <c r="BO1248" s="169">
        <v>0</v>
      </c>
      <c r="BP1248" s="169">
        <v>0</v>
      </c>
      <c r="BQ1248" s="174">
        <v>0</v>
      </c>
    </row>
    <row r="1249" spans="11:69" x14ac:dyDescent="0.25">
      <c r="K1249" s="165" t="s">
        <v>315</v>
      </c>
      <c r="N1249" s="57" t="s">
        <v>2332</v>
      </c>
      <c r="V1249" s="57" t="s">
        <v>482</v>
      </c>
      <c r="W1249" s="57" t="s">
        <v>482</v>
      </c>
      <c r="X1249" s="57">
        <v>240</v>
      </c>
      <c r="AB1249" s="166" t="s">
        <v>411</v>
      </c>
      <c r="AC1249" s="209">
        <v>6030035</v>
      </c>
      <c r="AD1249" s="210" t="s">
        <v>2333</v>
      </c>
      <c r="AE1249" s="169">
        <v>0</v>
      </c>
      <c r="AF1249" s="38">
        <v>0</v>
      </c>
      <c r="AG1249" s="38">
        <v>0</v>
      </c>
      <c r="AH1249" s="170">
        <v>0</v>
      </c>
      <c r="AI1249" s="171">
        <v>0</v>
      </c>
      <c r="AJ1249" s="172">
        <v>0</v>
      </c>
      <c r="AK1249" s="151">
        <v>-14740.07</v>
      </c>
      <c r="AL1249" s="172">
        <v>-17688.084000000003</v>
      </c>
      <c r="AM1249" s="211">
        <v>0</v>
      </c>
      <c r="AN1249" s="171">
        <v>-14740.07</v>
      </c>
      <c r="AO1249" s="170">
        <v>-20033.6742857143</v>
      </c>
      <c r="AP1249" s="170">
        <v>-23400</v>
      </c>
      <c r="AQ1249" s="170">
        <v>-23400</v>
      </c>
      <c r="AR1249" s="172">
        <v>23400</v>
      </c>
      <c r="AS1249" s="173">
        <v>0</v>
      </c>
      <c r="AT1249" s="172">
        <v>23400</v>
      </c>
      <c r="AU1249" s="173">
        <v>0</v>
      </c>
      <c r="AV1249" s="172">
        <v>23400</v>
      </c>
      <c r="AW1249" s="173">
        <v>0</v>
      </c>
      <c r="AX1249" s="172">
        <v>23400</v>
      </c>
      <c r="AY1249" s="173">
        <v>0</v>
      </c>
      <c r="AZ1249" s="172">
        <v>23400</v>
      </c>
      <c r="BA1249" s="173">
        <v>0</v>
      </c>
      <c r="BB1249" s="172">
        <v>0</v>
      </c>
      <c r="BC1249" s="173">
        <v>0</v>
      </c>
      <c r="BE1249" s="169">
        <v>-1950</v>
      </c>
      <c r="BF1249" s="169">
        <v>-1950</v>
      </c>
      <c r="BG1249" s="169">
        <v>-1950</v>
      </c>
      <c r="BH1249" s="169">
        <v>-1950</v>
      </c>
      <c r="BI1249" s="169">
        <v>-1950</v>
      </c>
      <c r="BJ1249" s="169">
        <v>-1950</v>
      </c>
      <c r="BK1249" s="169">
        <v>-1950</v>
      </c>
      <c r="BL1249" s="169">
        <v>-1950</v>
      </c>
      <c r="BM1249" s="169">
        <v>-1950</v>
      </c>
      <c r="BN1249" s="169">
        <v>-1950</v>
      </c>
      <c r="BO1249" s="169">
        <v>-1950</v>
      </c>
      <c r="BP1249" s="169">
        <v>-1950</v>
      </c>
      <c r="BQ1249" s="174">
        <v>-23400</v>
      </c>
    </row>
    <row r="1250" spans="11:69" x14ac:dyDescent="0.25">
      <c r="K1250" s="165" t="s">
        <v>315</v>
      </c>
      <c r="N1250" s="57" t="s">
        <v>2334</v>
      </c>
      <c r="V1250" s="57" t="s">
        <v>482</v>
      </c>
      <c r="W1250" s="57" t="s">
        <v>482</v>
      </c>
      <c r="X1250" s="57">
        <v>240</v>
      </c>
      <c r="AB1250" s="166" t="s">
        <v>411</v>
      </c>
      <c r="AC1250" s="209">
        <v>6030080</v>
      </c>
      <c r="AD1250" s="210" t="s">
        <v>2335</v>
      </c>
      <c r="AE1250" s="169">
        <v>0</v>
      </c>
      <c r="AF1250" s="38">
        <v>0</v>
      </c>
      <c r="AG1250" s="38">
        <v>0</v>
      </c>
      <c r="AH1250" s="170">
        <v>-462051.99999999971</v>
      </c>
      <c r="AI1250" s="171">
        <v>0</v>
      </c>
      <c r="AJ1250" s="172">
        <v>0</v>
      </c>
      <c r="AK1250" s="151">
        <v>0</v>
      </c>
      <c r="AL1250" s="172">
        <v>0</v>
      </c>
      <c r="AM1250" s="211">
        <v>-385043.33333333302</v>
      </c>
      <c r="AN1250" s="171">
        <v>-77008.666666666686</v>
      </c>
      <c r="AO1250" s="170">
        <v>0</v>
      </c>
      <c r="AP1250" s="170">
        <v>0</v>
      </c>
      <c r="AQ1250" s="170">
        <v>0</v>
      </c>
      <c r="AR1250" s="172">
        <v>0</v>
      </c>
      <c r="AS1250" s="173">
        <v>0</v>
      </c>
      <c r="AT1250" s="172">
        <v>-462051.99999999971</v>
      </c>
      <c r="AU1250" s="173">
        <v>-1</v>
      </c>
      <c r="AV1250" s="172">
        <v>0</v>
      </c>
      <c r="AW1250" s="173">
        <v>0</v>
      </c>
      <c r="AX1250" s="172">
        <v>0</v>
      </c>
      <c r="AY1250" s="173">
        <v>0</v>
      </c>
      <c r="AZ1250" s="172">
        <v>-462051.99999999971</v>
      </c>
      <c r="BA1250" s="173">
        <v>-1</v>
      </c>
      <c r="BB1250" s="172">
        <v>0</v>
      </c>
      <c r="BC1250" s="173">
        <v>0</v>
      </c>
      <c r="BE1250" s="169">
        <v>0</v>
      </c>
      <c r="BF1250" s="169">
        <v>0</v>
      </c>
      <c r="BG1250" s="169">
        <v>0</v>
      </c>
      <c r="BH1250" s="169">
        <v>0</v>
      </c>
      <c r="BI1250" s="169">
        <v>0</v>
      </c>
      <c r="BJ1250" s="169">
        <v>0</v>
      </c>
      <c r="BK1250" s="169">
        <v>0</v>
      </c>
      <c r="BL1250" s="169">
        <v>0</v>
      </c>
      <c r="BM1250" s="169">
        <v>0</v>
      </c>
      <c r="BN1250" s="169">
        <v>0</v>
      </c>
      <c r="BO1250" s="169">
        <v>0</v>
      </c>
      <c r="BP1250" s="169">
        <v>0</v>
      </c>
      <c r="BQ1250" s="174">
        <v>0</v>
      </c>
    </row>
    <row r="1251" spans="11:69" x14ac:dyDescent="0.25">
      <c r="K1251" s="165" t="s">
        <v>315</v>
      </c>
      <c r="N1251" s="57" t="s">
        <v>2336</v>
      </c>
      <c r="V1251" s="57" t="s">
        <v>482</v>
      </c>
      <c r="W1251" s="57" t="s">
        <v>482</v>
      </c>
      <c r="X1251" s="57">
        <v>240</v>
      </c>
      <c r="AB1251" s="166" t="s">
        <v>411</v>
      </c>
      <c r="AC1251" s="209">
        <v>6030095</v>
      </c>
      <c r="AD1251" s="210" t="s">
        <v>2337</v>
      </c>
      <c r="AE1251" s="169">
        <v>246613.72</v>
      </c>
      <c r="AF1251" s="38">
        <v>259523.76</v>
      </c>
      <c r="AG1251" s="38">
        <v>271999.79000000004</v>
      </c>
      <c r="AH1251" s="170">
        <v>294681.41849999997</v>
      </c>
      <c r="AI1251" s="171">
        <v>94921.44</v>
      </c>
      <c r="AJ1251" s="172">
        <v>284764.32</v>
      </c>
      <c r="AK1251" s="151">
        <v>232991.78000000003</v>
      </c>
      <c r="AL1251" s="172">
        <v>279590.13600000006</v>
      </c>
      <c r="AM1251" s="211">
        <v>245567.84874999998</v>
      </c>
      <c r="AN1251" s="171">
        <v>282105.34975000005</v>
      </c>
      <c r="AO1251" s="170">
        <v>282947.8285714286</v>
      </c>
      <c r="AP1251" s="170">
        <v>296711.85000000003</v>
      </c>
      <c r="AQ1251" s="170">
        <v>305613.20549999998</v>
      </c>
      <c r="AR1251" s="172">
        <v>-20848.885499999975</v>
      </c>
      <c r="AS1251" s="173">
        <v>-7.3214528772424764E-2</v>
      </c>
      <c r="AT1251" s="172">
        <v>-10931.787000000011</v>
      </c>
      <c r="AU1251" s="173">
        <v>-3.7096967483207677E-2</v>
      </c>
      <c r="AV1251" s="172">
        <v>-33613.415499999945</v>
      </c>
      <c r="AW1251" s="173">
        <v>-0.12357882886600736</v>
      </c>
      <c r="AX1251" s="172">
        <v>-11947.530000000028</v>
      </c>
      <c r="AY1251" s="173">
        <v>-4.1955853177111611E-2</v>
      </c>
      <c r="AZ1251" s="172">
        <v>-2030.4315000000643</v>
      </c>
      <c r="BA1251" s="173">
        <v>-6.8902596924348128E-3</v>
      </c>
      <c r="BB1251" s="172">
        <v>-8901.3554999999469</v>
      </c>
      <c r="BC1251" s="173">
        <v>-2.9999999999999818E-2</v>
      </c>
      <c r="BE1251" s="169">
        <v>25467.767124999998</v>
      </c>
      <c r="BF1251" s="169">
        <v>25467.767124999998</v>
      </c>
      <c r="BG1251" s="169">
        <v>25467.767124999998</v>
      </c>
      <c r="BH1251" s="169">
        <v>25467.767124999998</v>
      </c>
      <c r="BI1251" s="169">
        <v>25467.767124999998</v>
      </c>
      <c r="BJ1251" s="169">
        <v>25467.767124999998</v>
      </c>
      <c r="BK1251" s="169">
        <v>25467.767124999998</v>
      </c>
      <c r="BL1251" s="169">
        <v>25467.767124999998</v>
      </c>
      <c r="BM1251" s="169">
        <v>25467.767124999998</v>
      </c>
      <c r="BN1251" s="169">
        <v>25467.767124999998</v>
      </c>
      <c r="BO1251" s="169">
        <v>25467.767124999998</v>
      </c>
      <c r="BP1251" s="169">
        <v>25467.767124999998</v>
      </c>
      <c r="BQ1251" s="174">
        <v>305613.20550000004</v>
      </c>
    </row>
    <row r="1252" spans="11:69" x14ac:dyDescent="0.25">
      <c r="K1252" s="165" t="s">
        <v>315</v>
      </c>
      <c r="N1252" s="57" t="s">
        <v>2338</v>
      </c>
      <c r="V1252" s="57" t="s">
        <v>482</v>
      </c>
      <c r="W1252" s="57" t="s">
        <v>482</v>
      </c>
      <c r="X1252" s="57">
        <v>240</v>
      </c>
      <c r="AB1252" s="166" t="s">
        <v>411</v>
      </c>
      <c r="AC1252" s="209">
        <v>6030100</v>
      </c>
      <c r="AD1252" s="210" t="s">
        <v>2339</v>
      </c>
      <c r="AE1252" s="169">
        <v>-28041856.689999998</v>
      </c>
      <c r="AF1252" s="38">
        <v>-32094072.880000003</v>
      </c>
      <c r="AG1252" s="38">
        <v>-30636288.84</v>
      </c>
      <c r="AH1252" s="170">
        <v>-30648015.778035793</v>
      </c>
      <c r="AI1252" s="171">
        <v>-10133659.190000001</v>
      </c>
      <c r="AJ1252" s="172">
        <v>-30400977.570000004</v>
      </c>
      <c r="AK1252" s="151">
        <v>-25323778.640000004</v>
      </c>
      <c r="AL1252" s="172">
        <v>-30388534.368000008</v>
      </c>
      <c r="AM1252" s="211">
        <v>-25581110.460443448</v>
      </c>
      <c r="AN1252" s="171">
        <v>-30390683.957592349</v>
      </c>
      <c r="AO1252" s="170">
        <v>-21617854.954285722</v>
      </c>
      <c r="AP1252" s="170">
        <v>-31867981.98806328</v>
      </c>
      <c r="AQ1252" s="170">
        <v>-32533612.965659425</v>
      </c>
      <c r="AR1252" s="172">
        <v>2132635.3956594206</v>
      </c>
      <c r="AS1252" s="173">
        <v>7.0150224306073858E-2</v>
      </c>
      <c r="AT1252" s="172">
        <v>1885597.1876236312</v>
      </c>
      <c r="AU1252" s="173">
        <v>6.1524282722895333E-2</v>
      </c>
      <c r="AV1252" s="172">
        <v>1897324.1256594248</v>
      </c>
      <c r="AW1252" s="173">
        <v>6.1930612273840439E-2</v>
      </c>
      <c r="AX1252" s="172">
        <v>1467004.4180632755</v>
      </c>
      <c r="AY1252" s="173">
        <v>4.8255172541258363E-2</v>
      </c>
      <c r="AZ1252" s="172">
        <v>1219966.2100274861</v>
      </c>
      <c r="BA1252" s="173">
        <v>3.9805715934856281E-2</v>
      </c>
      <c r="BB1252" s="172">
        <v>665630.97759614512</v>
      </c>
      <c r="BC1252" s="173">
        <v>2.0887139256118226E-2</v>
      </c>
      <c r="BE1252" s="169">
        <v>-2802018.1844566283</v>
      </c>
      <c r="BF1252" s="169">
        <v>-2664526.8524034759</v>
      </c>
      <c r="BG1252" s="169">
        <v>-2761391.021690174</v>
      </c>
      <c r="BH1252" s="169">
        <v>-2775666.9915512679</v>
      </c>
      <c r="BI1252" s="169">
        <v>-2498315.9784219619</v>
      </c>
      <c r="BJ1252" s="169">
        <v>-2748954.9716208978</v>
      </c>
      <c r="BK1252" s="169">
        <v>-2661696.2503104857</v>
      </c>
      <c r="BL1252" s="169">
        <v>-2749311.6024308652</v>
      </c>
      <c r="BM1252" s="169">
        <v>-2675619.0628242414</v>
      </c>
      <c r="BN1252" s="169">
        <v>-2766844.9723262321</v>
      </c>
      <c r="BO1252" s="169">
        <v>-2752065.6096430128</v>
      </c>
      <c r="BP1252" s="169">
        <v>-2677201.4679801841</v>
      </c>
      <c r="BQ1252" s="174">
        <v>-32533612.965659425</v>
      </c>
    </row>
    <row r="1253" spans="11:69" x14ac:dyDescent="0.25">
      <c r="K1253" s="165" t="s">
        <v>315</v>
      </c>
      <c r="N1253" s="57" t="s">
        <v>2340</v>
      </c>
      <c r="V1253" s="57" t="s">
        <v>482</v>
      </c>
      <c r="W1253" s="57" t="s">
        <v>482</v>
      </c>
      <c r="X1253" s="57">
        <v>240</v>
      </c>
      <c r="AB1253" s="166" t="s">
        <v>411</v>
      </c>
      <c r="AC1253" s="209">
        <v>6030102</v>
      </c>
      <c r="AD1253" s="210" t="s">
        <v>2341</v>
      </c>
      <c r="AE1253" s="169">
        <v>25251920.400000002</v>
      </c>
      <c r="AF1253" s="38">
        <v>29046186.030000001</v>
      </c>
      <c r="AG1253" s="38">
        <v>27526298.869999997</v>
      </c>
      <c r="AH1253" s="170">
        <v>27694717.164584748</v>
      </c>
      <c r="AI1253" s="171">
        <v>9214024.7400000002</v>
      </c>
      <c r="AJ1253" s="172">
        <v>27642074.219999999</v>
      </c>
      <c r="AK1253" s="151">
        <v>23012169.239999998</v>
      </c>
      <c r="AL1253" s="172">
        <v>27614603.087999996</v>
      </c>
      <c r="AM1253" s="211">
        <v>23115095.880532347</v>
      </c>
      <c r="AN1253" s="171">
        <v>27591790.5240524</v>
      </c>
      <c r="AO1253" s="170">
        <v>19625117.828571428</v>
      </c>
      <c r="AP1253" s="170">
        <v>28688107.588857152</v>
      </c>
      <c r="AQ1253" s="170">
        <v>29174929.622133981</v>
      </c>
      <c r="AR1253" s="172">
        <v>-1532855.4021339826</v>
      </c>
      <c r="AS1253" s="173">
        <v>-5.5453704014183876E-2</v>
      </c>
      <c r="AT1253" s="172">
        <v>-1480212.457549233</v>
      </c>
      <c r="AU1253" s="173">
        <v>-5.3447466126936599E-2</v>
      </c>
      <c r="AV1253" s="172">
        <v>-1648630.7521339841</v>
      </c>
      <c r="AW1253" s="173">
        <v>-5.9892932207125466E-2</v>
      </c>
      <c r="AX1253" s="172">
        <v>-1046033.3688571528</v>
      </c>
      <c r="AY1253" s="173">
        <v>-3.7842072216863934E-2</v>
      </c>
      <c r="AZ1253" s="172">
        <v>-993390.42427240312</v>
      </c>
      <c r="BA1253" s="173">
        <v>-3.5869311044733246E-2</v>
      </c>
      <c r="BB1253" s="172">
        <v>-486822.03327682987</v>
      </c>
      <c r="BC1253" s="173">
        <v>-1.6969471819253706E-2</v>
      </c>
      <c r="BE1253" s="169">
        <v>2510614.8409302048</v>
      </c>
      <c r="BF1253" s="169">
        <v>2388934.3377302783</v>
      </c>
      <c r="BG1253" s="169">
        <v>2476857.9223685157</v>
      </c>
      <c r="BH1253" s="169">
        <v>2491133.8922296073</v>
      </c>
      <c r="BI1253" s="169">
        <v>2240604.6330456939</v>
      </c>
      <c r="BJ1253" s="169">
        <v>2464421.8722992362</v>
      </c>
      <c r="BK1253" s="169">
        <v>2386103.7356372848</v>
      </c>
      <c r="BL1253" s="169">
        <v>2464778.503109206</v>
      </c>
      <c r="BM1253" s="169">
        <v>2400026.5481510428</v>
      </c>
      <c r="BN1253" s="169">
        <v>2482311.8730045729</v>
      </c>
      <c r="BO1253" s="169">
        <v>2467532.5103213512</v>
      </c>
      <c r="BP1253" s="169">
        <v>2401608.9533069911</v>
      </c>
      <c r="BQ1253" s="174">
        <v>29174929.622133989</v>
      </c>
    </row>
    <row r="1254" spans="11:69" x14ac:dyDescent="0.25">
      <c r="K1254" s="165" t="s">
        <v>315</v>
      </c>
      <c r="N1254" s="57" t="s">
        <v>2342</v>
      </c>
      <c r="V1254" s="57" t="s">
        <v>482</v>
      </c>
      <c r="W1254" s="57" t="s">
        <v>482</v>
      </c>
      <c r="X1254" s="57">
        <v>240</v>
      </c>
      <c r="AB1254" s="166" t="s">
        <v>411</v>
      </c>
      <c r="AC1254" s="209">
        <v>6030104</v>
      </c>
      <c r="AD1254" s="210" t="s">
        <v>2343</v>
      </c>
      <c r="AE1254" s="169">
        <v>846089.3899999999</v>
      </c>
      <c r="AF1254" s="38">
        <v>737853.57</v>
      </c>
      <c r="AG1254" s="38">
        <v>463531.11000000004</v>
      </c>
      <c r="AH1254" s="170">
        <v>0</v>
      </c>
      <c r="AI1254" s="171">
        <v>4.5499999999999998E-13</v>
      </c>
      <c r="AJ1254" s="172">
        <v>1.3649999999999999E-12</v>
      </c>
      <c r="AK1254" s="151">
        <v>4.5499999999999998E-13</v>
      </c>
      <c r="AL1254" s="172">
        <v>5.4599999999999989E-13</v>
      </c>
      <c r="AM1254" s="211">
        <v>0</v>
      </c>
      <c r="AN1254" s="171">
        <v>4.5499999999999998E-13</v>
      </c>
      <c r="AO1254" s="170">
        <v>0</v>
      </c>
      <c r="AP1254" s="170">
        <v>0</v>
      </c>
      <c r="AQ1254" s="170">
        <v>0</v>
      </c>
      <c r="AR1254" s="172">
        <v>1.3649999999999999E-12</v>
      </c>
      <c r="AS1254" s="173">
        <v>1</v>
      </c>
      <c r="AT1254" s="172">
        <v>0</v>
      </c>
      <c r="AU1254" s="173">
        <v>0</v>
      </c>
      <c r="AV1254" s="172">
        <v>463531.11000000004</v>
      </c>
      <c r="AW1254" s="173">
        <v>1</v>
      </c>
      <c r="AX1254" s="172">
        <v>1.3649999999999999E-12</v>
      </c>
      <c r="AY1254" s="173">
        <v>1</v>
      </c>
      <c r="AZ1254" s="172">
        <v>0</v>
      </c>
      <c r="BA1254" s="173">
        <v>0</v>
      </c>
      <c r="BB1254" s="172">
        <v>0</v>
      </c>
      <c r="BC1254" s="173">
        <v>0</v>
      </c>
      <c r="BE1254" s="169">
        <v>0</v>
      </c>
      <c r="BF1254" s="169">
        <v>0</v>
      </c>
      <c r="BG1254" s="169">
        <v>0</v>
      </c>
      <c r="BH1254" s="169">
        <v>0</v>
      </c>
      <c r="BI1254" s="169">
        <v>0</v>
      </c>
      <c r="BJ1254" s="169">
        <v>0</v>
      </c>
      <c r="BK1254" s="169">
        <v>0</v>
      </c>
      <c r="BL1254" s="169">
        <v>0</v>
      </c>
      <c r="BM1254" s="169">
        <v>0</v>
      </c>
      <c r="BN1254" s="169">
        <v>0</v>
      </c>
      <c r="BO1254" s="169">
        <v>0</v>
      </c>
      <c r="BP1254" s="169">
        <v>0</v>
      </c>
      <c r="BQ1254" s="174">
        <v>0</v>
      </c>
    </row>
    <row r="1255" spans="11:69" x14ac:dyDescent="0.25">
      <c r="K1255" s="165" t="s">
        <v>315</v>
      </c>
      <c r="N1255" s="57" t="s">
        <v>2344</v>
      </c>
      <c r="V1255" s="57" t="s">
        <v>482</v>
      </c>
      <c r="W1255" s="57" t="s">
        <v>482</v>
      </c>
      <c r="X1255" s="57">
        <v>240</v>
      </c>
      <c r="AB1255" s="166" t="s">
        <v>411</v>
      </c>
      <c r="AC1255" s="209">
        <v>6030106</v>
      </c>
      <c r="AD1255" s="210" t="s">
        <v>2345</v>
      </c>
      <c r="AE1255" s="169">
        <v>1943903.9</v>
      </c>
      <c r="AF1255" s="38">
        <v>2309950.2799999998</v>
      </c>
      <c r="AG1255" s="38">
        <v>2643020.16</v>
      </c>
      <c r="AH1255" s="170">
        <v>2953298.6134510711</v>
      </c>
      <c r="AI1255" s="171">
        <v>913331.64</v>
      </c>
      <c r="AJ1255" s="172">
        <v>2739994.92</v>
      </c>
      <c r="AK1255" s="151">
        <v>2291171.52</v>
      </c>
      <c r="AL1255" s="172">
        <v>2749405.824</v>
      </c>
      <c r="AM1255" s="211">
        <v>2466014.5799111244</v>
      </c>
      <c r="AN1255" s="171">
        <v>2778455.5535399467</v>
      </c>
      <c r="AO1255" s="170">
        <v>1969825.8342857147</v>
      </c>
      <c r="AP1255" s="170">
        <v>3271005.399206161</v>
      </c>
      <c r="AQ1255" s="170">
        <v>3358683.343525473</v>
      </c>
      <c r="AR1255" s="172">
        <v>-618688.4235254731</v>
      </c>
      <c r="AS1255" s="173">
        <v>-0.22579911335217845</v>
      </c>
      <c r="AT1255" s="172">
        <v>-405384.73007440194</v>
      </c>
      <c r="AU1255" s="173">
        <v>-0.13726506633228341</v>
      </c>
      <c r="AV1255" s="172">
        <v>-715663.18352547288</v>
      </c>
      <c r="AW1255" s="173">
        <v>-0.27077477287402635</v>
      </c>
      <c r="AX1255" s="172">
        <v>-531010.47920616111</v>
      </c>
      <c r="AY1255" s="173">
        <v>-0.19379980427341856</v>
      </c>
      <c r="AZ1255" s="172">
        <v>-317706.78575508995</v>
      </c>
      <c r="BA1255" s="173">
        <v>-0.10757692578328011</v>
      </c>
      <c r="BB1255" s="172">
        <v>-87677.944319311995</v>
      </c>
      <c r="BC1255" s="173">
        <v>-2.6804585630029996E-2</v>
      </c>
      <c r="BE1255" s="169">
        <v>291403.34352643217</v>
      </c>
      <c r="BF1255" s="169">
        <v>275592.51467319898</v>
      </c>
      <c r="BG1255" s="169">
        <v>284533.09932166169</v>
      </c>
      <c r="BH1255" s="169">
        <v>284533.09932166169</v>
      </c>
      <c r="BI1255" s="169">
        <v>257711.3453762749</v>
      </c>
      <c r="BJ1255" s="169">
        <v>284533.09932166169</v>
      </c>
      <c r="BK1255" s="169">
        <v>275592.51467319898</v>
      </c>
      <c r="BL1255" s="169">
        <v>284533.09932166169</v>
      </c>
      <c r="BM1255" s="169">
        <v>275592.51467319898</v>
      </c>
      <c r="BN1255" s="169">
        <v>284533.09932166169</v>
      </c>
      <c r="BO1255" s="169">
        <v>284533.09932166169</v>
      </c>
      <c r="BP1255" s="169">
        <v>275592.51467319898</v>
      </c>
      <c r="BQ1255" s="174">
        <v>3358683.343525473</v>
      </c>
    </row>
    <row r="1256" spans="11:69" x14ac:dyDescent="0.25">
      <c r="K1256" s="165" t="s">
        <v>315</v>
      </c>
      <c r="N1256" s="57" t="s">
        <v>2346</v>
      </c>
      <c r="V1256" s="57" t="s">
        <v>482</v>
      </c>
      <c r="W1256" s="57" t="s">
        <v>482</v>
      </c>
      <c r="X1256" s="57">
        <v>240</v>
      </c>
      <c r="AB1256" s="166" t="s">
        <v>411</v>
      </c>
      <c r="AC1256" s="209">
        <v>6030109</v>
      </c>
      <c r="AD1256" s="210" t="s">
        <v>2347</v>
      </c>
      <c r="AE1256" s="169">
        <v>1144899.05</v>
      </c>
      <c r="AF1256" s="38">
        <v>1268134.6499999999</v>
      </c>
      <c r="AG1256" s="38">
        <v>1426415.9200000002</v>
      </c>
      <c r="AH1256" s="170">
        <v>1736303.4725090819</v>
      </c>
      <c r="AI1256" s="171">
        <v>373622.01999999996</v>
      </c>
      <c r="AJ1256" s="172">
        <v>1120866.0599999998</v>
      </c>
      <c r="AK1256" s="151">
        <v>1339743.48</v>
      </c>
      <c r="AL1256" s="172">
        <v>1607692.176</v>
      </c>
      <c r="AM1256" s="211">
        <v>1482982.477310335</v>
      </c>
      <c r="AN1256" s="171">
        <v>1593064.4751987469</v>
      </c>
      <c r="AO1256" s="170">
        <v>1571949.6685714282</v>
      </c>
      <c r="AP1256" s="170">
        <v>1448798.927520249</v>
      </c>
      <c r="AQ1256" s="170">
        <v>1448798.9275202486</v>
      </c>
      <c r="AR1256" s="172">
        <v>-327932.86752024875</v>
      </c>
      <c r="AS1256" s="173">
        <v>-0.29257096741804173</v>
      </c>
      <c r="AT1256" s="172">
        <v>287504.54498883337</v>
      </c>
      <c r="AU1256" s="173">
        <v>0.16558427114896504</v>
      </c>
      <c r="AV1256" s="172">
        <v>-22383.007520248415</v>
      </c>
      <c r="AW1256" s="173">
        <v>-1.5691781903449602E-2</v>
      </c>
      <c r="AX1256" s="172">
        <v>-327932.86752024922</v>
      </c>
      <c r="AY1256" s="173">
        <v>-0.29257096741804212</v>
      </c>
      <c r="AZ1256" s="172">
        <v>287504.5449888329</v>
      </c>
      <c r="BA1256" s="173">
        <v>0.16558427114896476</v>
      </c>
      <c r="BB1256" s="172">
        <v>4.6566128730773926E-10</v>
      </c>
      <c r="BC1256" s="173">
        <v>3.2141194921006799E-16</v>
      </c>
      <c r="BE1256" s="169">
        <v>87749.919858654117</v>
      </c>
      <c r="BF1256" s="169">
        <v>84300.830059914253</v>
      </c>
      <c r="BG1256" s="169">
        <v>85260.487330554301</v>
      </c>
      <c r="BH1256" s="169">
        <v>167735.50072716741</v>
      </c>
      <c r="BI1256" s="169">
        <v>157682.28944746815</v>
      </c>
      <c r="BJ1256" s="169">
        <v>155913.91157506523</v>
      </c>
      <c r="BK1256" s="169">
        <v>148788.59176022033</v>
      </c>
      <c r="BL1256" s="169">
        <v>143299.83272135191</v>
      </c>
      <c r="BM1256" s="169">
        <v>129739.97126331586</v>
      </c>
      <c r="BN1256" s="169">
        <v>103947.04439584778</v>
      </c>
      <c r="BO1256" s="169">
        <v>95392.837612294679</v>
      </c>
      <c r="BP1256" s="169">
        <v>88987.710768394769</v>
      </c>
      <c r="BQ1256" s="174">
        <v>1448798.9275202486</v>
      </c>
    </row>
    <row r="1257" spans="11:69" x14ac:dyDescent="0.25">
      <c r="K1257" s="165" t="s">
        <v>315</v>
      </c>
      <c r="N1257" s="57" t="s">
        <v>2348</v>
      </c>
      <c r="V1257" s="57" t="s">
        <v>482</v>
      </c>
      <c r="W1257" s="57" t="s">
        <v>482</v>
      </c>
      <c r="X1257" s="57">
        <v>240</v>
      </c>
      <c r="AB1257" s="166" t="s">
        <v>411</v>
      </c>
      <c r="AC1257" s="209">
        <v>6030110</v>
      </c>
      <c r="AD1257" s="210" t="s">
        <v>2349</v>
      </c>
      <c r="AE1257" s="169">
        <v>6637726.3100000005</v>
      </c>
      <c r="AF1257" s="38">
        <v>6850306.8999999994</v>
      </c>
      <c r="AG1257" s="38">
        <v>6980828.3300000001</v>
      </c>
      <c r="AH1257" s="170">
        <v>7662679.3652415844</v>
      </c>
      <c r="AI1257" s="171">
        <v>2509823.7599999998</v>
      </c>
      <c r="AJ1257" s="172">
        <v>7529471.2799999993</v>
      </c>
      <c r="AK1257" s="151">
        <v>6172844.6300000008</v>
      </c>
      <c r="AL1257" s="172">
        <v>7407413.5560000017</v>
      </c>
      <c r="AM1257" s="211">
        <v>6402401.7212194121</v>
      </c>
      <c r="AN1257" s="171">
        <v>7433122.2740221731</v>
      </c>
      <c r="AO1257" s="170">
        <v>7422090.6857142914</v>
      </c>
      <c r="AP1257" s="170">
        <v>8389086.3811064102</v>
      </c>
      <c r="AQ1257" s="170">
        <v>8389086.3811064158</v>
      </c>
      <c r="AR1257" s="172">
        <v>-859615.10110641643</v>
      </c>
      <c r="AS1257" s="173">
        <v>-0.11416672819906373</v>
      </c>
      <c r="AT1257" s="172">
        <v>-726407.0158648314</v>
      </c>
      <c r="AU1257" s="173">
        <v>-9.4798044031420808E-2</v>
      </c>
      <c r="AV1257" s="172">
        <v>-1408258.0511064157</v>
      </c>
      <c r="AW1257" s="173">
        <v>-0.20173222782953262</v>
      </c>
      <c r="AX1257" s="172">
        <v>-859615.10110641085</v>
      </c>
      <c r="AY1257" s="173">
        <v>-0.114166728199063</v>
      </c>
      <c r="AZ1257" s="172">
        <v>-726407.01586482581</v>
      </c>
      <c r="BA1257" s="173">
        <v>-9.4798044031420087E-2</v>
      </c>
      <c r="BB1257" s="172">
        <v>-5.5879354476928711E-9</v>
      </c>
      <c r="BC1257" s="173">
        <v>-6.6609582901396901E-16</v>
      </c>
      <c r="BE1257" s="169">
        <v>716980.11267572618</v>
      </c>
      <c r="BF1257" s="169">
        <v>679775.85340055986</v>
      </c>
      <c r="BG1257" s="169">
        <v>697608.22619663866</v>
      </c>
      <c r="BH1257" s="169">
        <v>720700.27563225804</v>
      </c>
      <c r="BI1257" s="169">
        <v>648628.51879621029</v>
      </c>
      <c r="BJ1257" s="169">
        <v>713616.29628535989</v>
      </c>
      <c r="BK1257" s="169">
        <v>690970.90840736416</v>
      </c>
      <c r="BL1257" s="169">
        <v>713712.14871172153</v>
      </c>
      <c r="BM1257" s="169">
        <v>692499.23834581114</v>
      </c>
      <c r="BN1257" s="169">
        <v>716103.6425133287</v>
      </c>
      <c r="BO1257" s="169">
        <v>710499.12187746516</v>
      </c>
      <c r="BP1257" s="169">
        <v>687992.03826397215</v>
      </c>
      <c r="BQ1257" s="174">
        <v>8389086.3811064158</v>
      </c>
    </row>
    <row r="1258" spans="11:69" x14ac:dyDescent="0.25">
      <c r="K1258" s="165" t="s">
        <v>315</v>
      </c>
      <c r="N1258" s="57" t="s">
        <v>2350</v>
      </c>
      <c r="V1258" s="57" t="s">
        <v>482</v>
      </c>
      <c r="W1258" s="57" t="s">
        <v>482</v>
      </c>
      <c r="X1258" s="57">
        <v>240</v>
      </c>
      <c r="AB1258" s="166" t="s">
        <v>411</v>
      </c>
      <c r="AC1258" s="209">
        <v>6030111</v>
      </c>
      <c r="AD1258" s="210" t="s">
        <v>2351</v>
      </c>
      <c r="AE1258" s="169">
        <v>0</v>
      </c>
      <c r="AF1258" s="38">
        <v>64.3</v>
      </c>
      <c r="AG1258" s="38">
        <v>0</v>
      </c>
      <c r="AH1258" s="170">
        <v>27540</v>
      </c>
      <c r="AI1258" s="171">
        <v>0</v>
      </c>
      <c r="AJ1258" s="172">
        <v>0</v>
      </c>
      <c r="AK1258" s="151">
        <v>0</v>
      </c>
      <c r="AL1258" s="172">
        <v>0</v>
      </c>
      <c r="AM1258" s="211">
        <v>22950</v>
      </c>
      <c r="AN1258" s="171">
        <v>4590</v>
      </c>
      <c r="AO1258" s="170">
        <v>0</v>
      </c>
      <c r="AP1258" s="170">
        <v>0</v>
      </c>
      <c r="AQ1258" s="170">
        <v>0</v>
      </c>
      <c r="AR1258" s="172">
        <v>0</v>
      </c>
      <c r="AS1258" s="173">
        <v>0</v>
      </c>
      <c r="AT1258" s="172">
        <v>27540</v>
      </c>
      <c r="AU1258" s="173">
        <v>1</v>
      </c>
      <c r="AV1258" s="172">
        <v>0</v>
      </c>
      <c r="AW1258" s="173">
        <v>0</v>
      </c>
      <c r="AX1258" s="172">
        <v>0</v>
      </c>
      <c r="AY1258" s="173">
        <v>0</v>
      </c>
      <c r="AZ1258" s="172">
        <v>27540</v>
      </c>
      <c r="BA1258" s="173">
        <v>1</v>
      </c>
      <c r="BB1258" s="172">
        <v>0</v>
      </c>
      <c r="BC1258" s="173">
        <v>0</v>
      </c>
      <c r="BE1258" s="169">
        <v>0</v>
      </c>
      <c r="BF1258" s="169">
        <v>0</v>
      </c>
      <c r="BG1258" s="169">
        <v>0</v>
      </c>
      <c r="BH1258" s="169">
        <v>0</v>
      </c>
      <c r="BI1258" s="169">
        <v>0</v>
      </c>
      <c r="BJ1258" s="169">
        <v>0</v>
      </c>
      <c r="BK1258" s="169">
        <v>0</v>
      </c>
      <c r="BL1258" s="169">
        <v>0</v>
      </c>
      <c r="BM1258" s="169">
        <v>0</v>
      </c>
      <c r="BN1258" s="169">
        <v>0</v>
      </c>
      <c r="BO1258" s="169">
        <v>0</v>
      </c>
      <c r="BP1258" s="169">
        <v>0</v>
      </c>
      <c r="BQ1258" s="174">
        <v>0</v>
      </c>
    </row>
    <row r="1259" spans="11:69" x14ac:dyDescent="0.25">
      <c r="K1259" s="165" t="s">
        <v>315</v>
      </c>
      <c r="N1259" s="57" t="s">
        <v>2352</v>
      </c>
      <c r="V1259" s="57" t="s">
        <v>482</v>
      </c>
      <c r="W1259" s="57" t="s">
        <v>482</v>
      </c>
      <c r="X1259" s="57">
        <v>240</v>
      </c>
      <c r="AB1259" s="166" t="s">
        <v>411</v>
      </c>
      <c r="AC1259" s="209">
        <v>6030120</v>
      </c>
      <c r="AD1259" s="210" t="s">
        <v>2353</v>
      </c>
      <c r="AE1259" s="169">
        <v>184516.11</v>
      </c>
      <c r="AF1259" s="38">
        <v>151355.06000000003</v>
      </c>
      <c r="AG1259" s="38">
        <v>106823.32999999999</v>
      </c>
      <c r="AH1259" s="170">
        <v>170724.95368821637</v>
      </c>
      <c r="AI1259" s="171">
        <v>38851.129999999997</v>
      </c>
      <c r="AJ1259" s="172">
        <v>116553.38999999998</v>
      </c>
      <c r="AK1259" s="151">
        <v>98344.34</v>
      </c>
      <c r="AL1259" s="172">
        <v>118013.20799999998</v>
      </c>
      <c r="AM1259" s="211">
        <v>142270.79474018031</v>
      </c>
      <c r="AN1259" s="171">
        <v>126798.49894803605</v>
      </c>
      <c r="AO1259" s="170">
        <v>117335.00571428571</v>
      </c>
      <c r="AP1259" s="170">
        <v>121133.8051</v>
      </c>
      <c r="AQ1259" s="170">
        <v>124767.81925299999</v>
      </c>
      <c r="AR1259" s="172">
        <v>-8214.4292530000093</v>
      </c>
      <c r="AS1259" s="173">
        <v>-7.0477823536492679E-2</v>
      </c>
      <c r="AT1259" s="172">
        <v>45957.134435216372</v>
      </c>
      <c r="AU1259" s="173">
        <v>0.26918814995928969</v>
      </c>
      <c r="AV1259" s="172">
        <v>-17944.489253000007</v>
      </c>
      <c r="AW1259" s="173">
        <v>-0.16798286716019814</v>
      </c>
      <c r="AX1259" s="172">
        <v>-4580.4151000000129</v>
      </c>
      <c r="AY1259" s="173">
        <v>-3.9298857802420102E-2</v>
      </c>
      <c r="AZ1259" s="172">
        <v>49591.148588216369</v>
      </c>
      <c r="BA1259" s="173">
        <v>0.29047393199931032</v>
      </c>
      <c r="BB1259" s="172">
        <v>-3634.0141529999964</v>
      </c>
      <c r="BC1259" s="173">
        <v>-2.9999999999999971E-2</v>
      </c>
      <c r="BE1259" s="169">
        <v>10397.318271083332</v>
      </c>
      <c r="BF1259" s="169">
        <v>10397.318271083332</v>
      </c>
      <c r="BG1259" s="169">
        <v>10397.318271083332</v>
      </c>
      <c r="BH1259" s="169">
        <v>10397.318271083332</v>
      </c>
      <c r="BI1259" s="169">
        <v>10397.318271083332</v>
      </c>
      <c r="BJ1259" s="169">
        <v>10397.318271083332</v>
      </c>
      <c r="BK1259" s="169">
        <v>10397.318271083332</v>
      </c>
      <c r="BL1259" s="169">
        <v>10397.318271083332</v>
      </c>
      <c r="BM1259" s="169">
        <v>10397.318271083332</v>
      </c>
      <c r="BN1259" s="169">
        <v>10397.318271083332</v>
      </c>
      <c r="BO1259" s="169">
        <v>10397.318271083332</v>
      </c>
      <c r="BP1259" s="169">
        <v>10397.318271083332</v>
      </c>
      <c r="BQ1259" s="174">
        <v>124767.81925300001</v>
      </c>
    </row>
    <row r="1260" spans="11:69" x14ac:dyDescent="0.25">
      <c r="K1260" s="165" t="s">
        <v>315</v>
      </c>
      <c r="N1260" s="57" t="s">
        <v>2354</v>
      </c>
      <c r="V1260" s="57" t="s">
        <v>482</v>
      </c>
      <c r="W1260" s="57" t="s">
        <v>482</v>
      </c>
      <c r="X1260" s="57">
        <v>240</v>
      </c>
      <c r="AB1260" s="166" t="s">
        <v>411</v>
      </c>
      <c r="AC1260" s="209">
        <v>6030122</v>
      </c>
      <c r="AD1260" s="210" t="s">
        <v>2355</v>
      </c>
      <c r="AE1260" s="169">
        <v>-22746.949999999997</v>
      </c>
      <c r="AF1260" s="38">
        <v>-33032.11</v>
      </c>
      <c r="AG1260" s="38">
        <v>0</v>
      </c>
      <c r="AH1260" s="170">
        <v>0</v>
      </c>
      <c r="AI1260" s="171">
        <v>0</v>
      </c>
      <c r="AJ1260" s="172">
        <v>0</v>
      </c>
      <c r="AK1260" s="151">
        <v>0</v>
      </c>
      <c r="AL1260" s="172">
        <v>0</v>
      </c>
      <c r="AM1260" s="211">
        <v>0</v>
      </c>
      <c r="AN1260" s="171">
        <v>0</v>
      </c>
      <c r="AO1260" s="170">
        <v>0</v>
      </c>
      <c r="AP1260" s="170">
        <v>0</v>
      </c>
      <c r="AQ1260" s="170">
        <v>0</v>
      </c>
      <c r="AR1260" s="172">
        <v>0</v>
      </c>
      <c r="AS1260" s="173">
        <v>0</v>
      </c>
      <c r="AT1260" s="172">
        <v>0</v>
      </c>
      <c r="AU1260" s="173">
        <v>0</v>
      </c>
      <c r="AV1260" s="172">
        <v>0</v>
      </c>
      <c r="AW1260" s="173">
        <v>0</v>
      </c>
      <c r="AX1260" s="172">
        <v>0</v>
      </c>
      <c r="AY1260" s="173">
        <v>0</v>
      </c>
      <c r="AZ1260" s="172">
        <v>0</v>
      </c>
      <c r="BA1260" s="173">
        <v>0</v>
      </c>
      <c r="BB1260" s="172">
        <v>0</v>
      </c>
      <c r="BC1260" s="173">
        <v>0</v>
      </c>
      <c r="BE1260" s="169">
        <v>0</v>
      </c>
      <c r="BF1260" s="169">
        <v>0</v>
      </c>
      <c r="BG1260" s="169">
        <v>0</v>
      </c>
      <c r="BH1260" s="169">
        <v>0</v>
      </c>
      <c r="BI1260" s="169">
        <v>0</v>
      </c>
      <c r="BJ1260" s="169">
        <v>0</v>
      </c>
      <c r="BK1260" s="169">
        <v>0</v>
      </c>
      <c r="BL1260" s="169">
        <v>0</v>
      </c>
      <c r="BM1260" s="169">
        <v>0</v>
      </c>
      <c r="BN1260" s="169">
        <v>0</v>
      </c>
      <c r="BO1260" s="169">
        <v>0</v>
      </c>
      <c r="BP1260" s="169">
        <v>0</v>
      </c>
      <c r="BQ1260" s="174">
        <v>0</v>
      </c>
    </row>
    <row r="1261" spans="11:69" x14ac:dyDescent="0.25">
      <c r="K1261" s="165" t="s">
        <v>315</v>
      </c>
      <c r="N1261" s="57" t="s">
        <v>2356</v>
      </c>
      <c r="V1261" s="57" t="s">
        <v>482</v>
      </c>
      <c r="W1261" s="57" t="s">
        <v>482</v>
      </c>
      <c r="X1261" s="57">
        <v>240</v>
      </c>
      <c r="AB1261" s="166" t="s">
        <v>411</v>
      </c>
      <c r="AC1261" s="209">
        <v>6030125</v>
      </c>
      <c r="AD1261" s="210" t="s">
        <v>2357</v>
      </c>
      <c r="AE1261" s="169">
        <v>665235.18000000005</v>
      </c>
      <c r="AF1261" s="38">
        <v>624776.62000000011</v>
      </c>
      <c r="AG1261" s="38">
        <v>645011.91999999993</v>
      </c>
      <c r="AH1261" s="170">
        <v>475595.39999999997</v>
      </c>
      <c r="AI1261" s="171">
        <v>212042.79</v>
      </c>
      <c r="AJ1261" s="172">
        <v>636128.37</v>
      </c>
      <c r="AK1261" s="151">
        <v>548604.00999999989</v>
      </c>
      <c r="AL1261" s="172">
        <v>658324.81199999992</v>
      </c>
      <c r="AM1261" s="211">
        <v>396329.49999999994</v>
      </c>
      <c r="AN1261" s="171">
        <v>627869.90999999992</v>
      </c>
      <c r="AO1261" s="170">
        <v>648258.94285714335</v>
      </c>
      <c r="AP1261" s="170">
        <v>600000</v>
      </c>
      <c r="AQ1261" s="170">
        <v>618000</v>
      </c>
      <c r="AR1261" s="172">
        <v>18128.369999999995</v>
      </c>
      <c r="AS1261" s="173">
        <v>2.8497974394696458E-2</v>
      </c>
      <c r="AT1261" s="172">
        <v>-142404.60000000003</v>
      </c>
      <c r="AU1261" s="173">
        <v>-0.2994238379933869</v>
      </c>
      <c r="AV1261" s="172">
        <v>27011.919999999925</v>
      </c>
      <c r="AW1261" s="173">
        <v>4.1878171801848142E-2</v>
      </c>
      <c r="AX1261" s="172">
        <v>36128.369999999995</v>
      </c>
      <c r="AY1261" s="173">
        <v>5.6794149897763553E-2</v>
      </c>
      <c r="AZ1261" s="172">
        <v>-124404.60000000003</v>
      </c>
      <c r="BA1261" s="173">
        <v>-0.26157654174115236</v>
      </c>
      <c r="BB1261" s="172">
        <v>-18000</v>
      </c>
      <c r="BC1261" s="173">
        <v>-0.03</v>
      </c>
      <c r="BE1261" s="169">
        <v>51500</v>
      </c>
      <c r="BF1261" s="169">
        <v>51500</v>
      </c>
      <c r="BG1261" s="169">
        <v>51500</v>
      </c>
      <c r="BH1261" s="169">
        <v>51500</v>
      </c>
      <c r="BI1261" s="169">
        <v>51500</v>
      </c>
      <c r="BJ1261" s="169">
        <v>51500</v>
      </c>
      <c r="BK1261" s="169">
        <v>51500</v>
      </c>
      <c r="BL1261" s="169">
        <v>51500</v>
      </c>
      <c r="BM1261" s="169">
        <v>51500</v>
      </c>
      <c r="BN1261" s="169">
        <v>51500</v>
      </c>
      <c r="BO1261" s="169">
        <v>51500</v>
      </c>
      <c r="BP1261" s="169">
        <v>51500</v>
      </c>
      <c r="BQ1261" s="174">
        <v>618000</v>
      </c>
    </row>
    <row r="1262" spans="11:69" x14ac:dyDescent="0.25">
      <c r="K1262" s="165" t="s">
        <v>315</v>
      </c>
      <c r="N1262" s="57" t="s">
        <v>2358</v>
      </c>
      <c r="V1262" s="57" t="s">
        <v>482</v>
      </c>
      <c r="W1262" s="57" t="s">
        <v>482</v>
      </c>
      <c r="X1262" s="57">
        <v>240</v>
      </c>
      <c r="AB1262" s="166" t="s">
        <v>411</v>
      </c>
      <c r="AC1262" s="209">
        <v>6030130</v>
      </c>
      <c r="AD1262" s="210" t="s">
        <v>2359</v>
      </c>
      <c r="AE1262" s="169">
        <v>15778193.500000002</v>
      </c>
      <c r="AF1262" s="38">
        <v>13454843.519999998</v>
      </c>
      <c r="AG1262" s="38">
        <v>13083495.709999999</v>
      </c>
      <c r="AH1262" s="170">
        <v>14205715.261500001</v>
      </c>
      <c r="AI1262" s="171">
        <v>4408557.3499999996</v>
      </c>
      <c r="AJ1262" s="172">
        <v>13225672.049999999</v>
      </c>
      <c r="AK1262" s="151">
        <v>12260008.6</v>
      </c>
      <c r="AL1262" s="172">
        <v>14712010.319999998</v>
      </c>
      <c r="AM1262" s="211">
        <v>11838096.051250001</v>
      </c>
      <c r="AN1262" s="171">
        <v>14627627.810249999</v>
      </c>
      <c r="AO1262" s="170">
        <v>14087822.88000001</v>
      </c>
      <c r="AP1262" s="170">
        <v>12834971.16</v>
      </c>
      <c r="AQ1262" s="170">
        <v>13220020.2948</v>
      </c>
      <c r="AR1262" s="172">
        <v>5651.7551999986172</v>
      </c>
      <c r="AS1262" s="173">
        <v>4.273321747758457E-4</v>
      </c>
      <c r="AT1262" s="172">
        <v>985694.96670000069</v>
      </c>
      <c r="AU1262" s="173">
        <v>6.9387211312858577E-2</v>
      </c>
      <c r="AV1262" s="172">
        <v>-136524.58480000123</v>
      </c>
      <c r="AW1262" s="173">
        <v>-1.0434870605388171E-2</v>
      </c>
      <c r="AX1262" s="172">
        <v>390700.88999999873</v>
      </c>
      <c r="AY1262" s="173">
        <v>2.954109919881151E-2</v>
      </c>
      <c r="AZ1262" s="172">
        <v>1370744.1015000008</v>
      </c>
      <c r="BA1262" s="173">
        <v>9.649243816782388E-2</v>
      </c>
      <c r="BB1262" s="172">
        <v>-385049.13480000012</v>
      </c>
      <c r="BC1262" s="173">
        <v>-3.0000000000000009E-2</v>
      </c>
      <c r="BE1262" s="169">
        <v>1101668.3578999999</v>
      </c>
      <c r="BF1262" s="169">
        <v>1101668.3578999999</v>
      </c>
      <c r="BG1262" s="169">
        <v>1101668.3578999999</v>
      </c>
      <c r="BH1262" s="169">
        <v>1101668.3578999999</v>
      </c>
      <c r="BI1262" s="169">
        <v>1101668.3578999999</v>
      </c>
      <c r="BJ1262" s="169">
        <v>1101668.3578999999</v>
      </c>
      <c r="BK1262" s="169">
        <v>1101668.3578999999</v>
      </c>
      <c r="BL1262" s="169">
        <v>1101668.3578999999</v>
      </c>
      <c r="BM1262" s="169">
        <v>1101668.3578999999</v>
      </c>
      <c r="BN1262" s="169">
        <v>1101668.3578999999</v>
      </c>
      <c r="BO1262" s="169">
        <v>1101668.3578999999</v>
      </c>
      <c r="BP1262" s="169">
        <v>1101668.3578999999</v>
      </c>
      <c r="BQ1262" s="174">
        <v>13220020.294799997</v>
      </c>
    </row>
    <row r="1263" spans="11:69" x14ac:dyDescent="0.25">
      <c r="K1263" s="165" t="s">
        <v>315</v>
      </c>
      <c r="N1263" s="57" t="s">
        <v>2360</v>
      </c>
      <c r="V1263" s="57" t="s">
        <v>482</v>
      </c>
      <c r="W1263" s="57" t="s">
        <v>482</v>
      </c>
      <c r="X1263" s="57">
        <v>240</v>
      </c>
      <c r="AB1263" s="166" t="s">
        <v>411</v>
      </c>
      <c r="AC1263" s="209">
        <v>6030131</v>
      </c>
      <c r="AD1263" s="210" t="s">
        <v>2361</v>
      </c>
      <c r="AE1263" s="169">
        <v>1667937.04</v>
      </c>
      <c r="AF1263" s="38">
        <v>3650605.84</v>
      </c>
      <c r="AG1263" s="38">
        <v>4525565.87</v>
      </c>
      <c r="AH1263" s="170">
        <v>3425201.9024999999</v>
      </c>
      <c r="AI1263" s="171">
        <v>1417616.8400000003</v>
      </c>
      <c r="AJ1263" s="172">
        <v>4252850.5200000014</v>
      </c>
      <c r="AK1263" s="151">
        <v>3637402.2500000005</v>
      </c>
      <c r="AL1263" s="172">
        <v>4364882.7</v>
      </c>
      <c r="AM1263" s="211">
        <v>2854334.9187500002</v>
      </c>
      <c r="AN1263" s="171">
        <v>4208269.2337500006</v>
      </c>
      <c r="AO1263" s="170">
        <v>4500385.7142857136</v>
      </c>
      <c r="AP1263" s="170">
        <v>3536754.1</v>
      </c>
      <c r="AQ1263" s="170">
        <v>3642856.7229999965</v>
      </c>
      <c r="AR1263" s="172">
        <v>609993.79700000491</v>
      </c>
      <c r="AS1263" s="173">
        <v>0.14343175104118278</v>
      </c>
      <c r="AT1263" s="172">
        <v>-217654.82049999665</v>
      </c>
      <c r="AU1263" s="173">
        <v>-6.3545106739878288E-2</v>
      </c>
      <c r="AV1263" s="172">
        <v>882709.14700000361</v>
      </c>
      <c r="AW1263" s="173">
        <v>0.19504945289858383</v>
      </c>
      <c r="AX1263" s="172">
        <v>716096.42000000132</v>
      </c>
      <c r="AY1263" s="173">
        <v>0.16838034081668149</v>
      </c>
      <c r="AZ1263" s="172">
        <v>-111552.19750000024</v>
      </c>
      <c r="BA1263" s="173">
        <v>-3.2568064795999351E-2</v>
      </c>
      <c r="BB1263" s="172">
        <v>-106102.62299999641</v>
      </c>
      <c r="BC1263" s="173">
        <v>-2.9999999999998986E-2</v>
      </c>
      <c r="BE1263" s="169">
        <v>303571.393583333</v>
      </c>
      <c r="BF1263" s="169">
        <v>303571.393583333</v>
      </c>
      <c r="BG1263" s="169">
        <v>303571.393583333</v>
      </c>
      <c r="BH1263" s="169">
        <v>303571.393583333</v>
      </c>
      <c r="BI1263" s="169">
        <v>303571.393583333</v>
      </c>
      <c r="BJ1263" s="169">
        <v>303571.393583333</v>
      </c>
      <c r="BK1263" s="169">
        <v>303571.393583333</v>
      </c>
      <c r="BL1263" s="169">
        <v>303571.393583333</v>
      </c>
      <c r="BM1263" s="169">
        <v>303571.393583333</v>
      </c>
      <c r="BN1263" s="169">
        <v>303571.393583333</v>
      </c>
      <c r="BO1263" s="169">
        <v>303571.393583333</v>
      </c>
      <c r="BP1263" s="169">
        <v>303571.393583333</v>
      </c>
      <c r="BQ1263" s="174">
        <v>3642856.722999997</v>
      </c>
    </row>
    <row r="1264" spans="11:69" x14ac:dyDescent="0.25">
      <c r="K1264" s="165" t="s">
        <v>315</v>
      </c>
      <c r="N1264" s="57" t="s">
        <v>2362</v>
      </c>
      <c r="V1264" s="57" t="s">
        <v>482</v>
      </c>
      <c r="W1264" s="57" t="s">
        <v>482</v>
      </c>
      <c r="X1264" s="57">
        <v>240</v>
      </c>
      <c r="AB1264" s="166" t="s">
        <v>411</v>
      </c>
      <c r="AC1264" s="209">
        <v>6030132</v>
      </c>
      <c r="AD1264" s="210" t="s">
        <v>2363</v>
      </c>
      <c r="AE1264" s="169">
        <v>-3900567.25</v>
      </c>
      <c r="AF1264" s="38">
        <v>-3464775.3600000003</v>
      </c>
      <c r="AG1264" s="38">
        <v>-3380499.86</v>
      </c>
      <c r="AH1264" s="170">
        <v>-3645363.7499999991</v>
      </c>
      <c r="AI1264" s="171">
        <v>-1190177.6700000002</v>
      </c>
      <c r="AJ1264" s="172">
        <v>-3570533.0100000007</v>
      </c>
      <c r="AK1264" s="151">
        <v>-2936533.3100000005</v>
      </c>
      <c r="AL1264" s="172">
        <v>-3523839.972000001</v>
      </c>
      <c r="AM1264" s="211">
        <v>-3037803.1249999995</v>
      </c>
      <c r="AN1264" s="171">
        <v>-3544093.9350000001</v>
      </c>
      <c r="AO1264" s="170">
        <v>-3658799.0228571398</v>
      </c>
      <c r="AP1264" s="170">
        <v>-3508756.34</v>
      </c>
      <c r="AQ1264" s="170">
        <v>-3614019.0302000036</v>
      </c>
      <c r="AR1264" s="172">
        <v>43486.020200002939</v>
      </c>
      <c r="AS1264" s="173">
        <v>1.2179139662961113E-2</v>
      </c>
      <c r="AT1264" s="172">
        <v>-31344.719799995422</v>
      </c>
      <c r="AU1264" s="173">
        <v>-8.5985163483329827E-3</v>
      </c>
      <c r="AV1264" s="172">
        <v>233519.17020000378</v>
      </c>
      <c r="AW1264" s="173">
        <v>6.9078296071872575E-2</v>
      </c>
      <c r="AX1264" s="172">
        <v>-61776.670000000857</v>
      </c>
      <c r="AY1264" s="173">
        <v>-1.7301806152465973E-2</v>
      </c>
      <c r="AZ1264" s="172">
        <v>-136607.40999999922</v>
      </c>
      <c r="BA1264" s="173">
        <v>-3.7474287716829154E-2</v>
      </c>
      <c r="BB1264" s="172">
        <v>105262.6902000038</v>
      </c>
      <c r="BC1264" s="173">
        <v>3.0000000000001081E-2</v>
      </c>
      <c r="BE1264" s="169">
        <v>-301168.25251666701</v>
      </c>
      <c r="BF1264" s="169">
        <v>-301168.25251666701</v>
      </c>
      <c r="BG1264" s="169">
        <v>-301168.25251666701</v>
      </c>
      <c r="BH1264" s="169">
        <v>-301168.25251666701</v>
      </c>
      <c r="BI1264" s="169">
        <v>-301168.25251666701</v>
      </c>
      <c r="BJ1264" s="169">
        <v>-301168.25251666701</v>
      </c>
      <c r="BK1264" s="169">
        <v>-301168.25251666701</v>
      </c>
      <c r="BL1264" s="169">
        <v>-301168.25251666701</v>
      </c>
      <c r="BM1264" s="169">
        <v>-301168.25251666701</v>
      </c>
      <c r="BN1264" s="169">
        <v>-301168.25251666701</v>
      </c>
      <c r="BO1264" s="169">
        <v>-301168.25251666701</v>
      </c>
      <c r="BP1264" s="169">
        <v>-301168.25251666701</v>
      </c>
      <c r="BQ1264" s="174">
        <v>-3614019.0302000032</v>
      </c>
    </row>
    <row r="1265" spans="11:69" x14ac:dyDescent="0.25">
      <c r="K1265" s="165" t="s">
        <v>315</v>
      </c>
      <c r="N1265" s="57" t="s">
        <v>2364</v>
      </c>
      <c r="V1265" s="57" t="s">
        <v>482</v>
      </c>
      <c r="W1265" s="57" t="s">
        <v>482</v>
      </c>
      <c r="X1265" s="57">
        <v>240</v>
      </c>
      <c r="AB1265" s="166" t="s">
        <v>411</v>
      </c>
      <c r="AC1265" s="209">
        <v>6030133</v>
      </c>
      <c r="AD1265" s="210" t="s">
        <v>2365</v>
      </c>
      <c r="AE1265" s="169">
        <v>-28597.65</v>
      </c>
      <c r="AF1265" s="38">
        <v>0</v>
      </c>
      <c r="AG1265" s="38">
        <v>0</v>
      </c>
      <c r="AH1265" s="170">
        <v>0</v>
      </c>
      <c r="AI1265" s="171">
        <v>0</v>
      </c>
      <c r="AJ1265" s="172">
        <v>0</v>
      </c>
      <c r="AK1265" s="151">
        <v>0</v>
      </c>
      <c r="AL1265" s="172">
        <v>0</v>
      </c>
      <c r="AM1265" s="211">
        <v>0</v>
      </c>
      <c r="AN1265" s="171">
        <v>0</v>
      </c>
      <c r="AO1265" s="170">
        <v>0</v>
      </c>
      <c r="AP1265" s="170">
        <v>0</v>
      </c>
      <c r="AQ1265" s="170">
        <v>0</v>
      </c>
      <c r="AR1265" s="172">
        <v>0</v>
      </c>
      <c r="AS1265" s="173">
        <v>0</v>
      </c>
      <c r="AT1265" s="172">
        <v>0</v>
      </c>
      <c r="AU1265" s="173">
        <v>0</v>
      </c>
      <c r="AV1265" s="172">
        <v>0</v>
      </c>
      <c r="AW1265" s="173">
        <v>0</v>
      </c>
      <c r="AX1265" s="172">
        <v>0</v>
      </c>
      <c r="AY1265" s="173">
        <v>0</v>
      </c>
      <c r="AZ1265" s="172">
        <v>0</v>
      </c>
      <c r="BA1265" s="173">
        <v>0</v>
      </c>
      <c r="BB1265" s="172">
        <v>0</v>
      </c>
      <c r="BC1265" s="173">
        <v>0</v>
      </c>
      <c r="BE1265" s="169">
        <v>0</v>
      </c>
      <c r="BF1265" s="169">
        <v>0</v>
      </c>
      <c r="BG1265" s="169">
        <v>0</v>
      </c>
      <c r="BH1265" s="169">
        <v>0</v>
      </c>
      <c r="BI1265" s="169">
        <v>0</v>
      </c>
      <c r="BJ1265" s="169">
        <v>0</v>
      </c>
      <c r="BK1265" s="169">
        <v>0</v>
      </c>
      <c r="BL1265" s="169">
        <v>0</v>
      </c>
      <c r="BM1265" s="169">
        <v>0</v>
      </c>
      <c r="BN1265" s="169">
        <v>0</v>
      </c>
      <c r="BO1265" s="169">
        <v>0</v>
      </c>
      <c r="BP1265" s="169">
        <v>0</v>
      </c>
      <c r="BQ1265" s="174">
        <v>0</v>
      </c>
    </row>
    <row r="1266" spans="11:69" x14ac:dyDescent="0.25">
      <c r="K1266" s="165" t="s">
        <v>315</v>
      </c>
      <c r="N1266" s="57" t="s">
        <v>2366</v>
      </c>
      <c r="V1266" s="57" t="s">
        <v>482</v>
      </c>
      <c r="W1266" s="57" t="s">
        <v>482</v>
      </c>
      <c r="X1266" s="57">
        <v>240</v>
      </c>
      <c r="AB1266" s="166" t="s">
        <v>411</v>
      </c>
      <c r="AC1266" s="209">
        <v>6030134</v>
      </c>
      <c r="AD1266" s="210" t="s">
        <v>2367</v>
      </c>
      <c r="AE1266" s="169">
        <v>-1411368.2</v>
      </c>
      <c r="AF1266" s="38">
        <v>-676438.69</v>
      </c>
      <c r="AG1266" s="38">
        <v>-491977.33</v>
      </c>
      <c r="AH1266" s="170">
        <v>-5565</v>
      </c>
      <c r="AI1266" s="171">
        <v>-148428.81999999998</v>
      </c>
      <c r="AJ1266" s="172">
        <v>-445286.45999999996</v>
      </c>
      <c r="AK1266" s="151">
        <v>-363779.95</v>
      </c>
      <c r="AL1266" s="172">
        <v>-436535.94000000006</v>
      </c>
      <c r="AM1266" s="211">
        <v>-4637.5</v>
      </c>
      <c r="AN1266" s="171">
        <v>-364707.45</v>
      </c>
      <c r="AO1266" s="170">
        <v>-440706.06857142871</v>
      </c>
      <c r="AP1266" s="170">
        <v>-6500</v>
      </c>
      <c r="AQ1266" s="170">
        <v>-6695.0000000000045</v>
      </c>
      <c r="AR1266" s="172">
        <v>-438591.45999999996</v>
      </c>
      <c r="AS1266" s="173">
        <v>-0.98496473483608726</v>
      </c>
      <c r="AT1266" s="172">
        <v>1130.0000000000045</v>
      </c>
      <c r="AU1266" s="173">
        <v>0.20305480682839255</v>
      </c>
      <c r="AV1266" s="172">
        <v>-485282.33</v>
      </c>
      <c r="AW1266" s="173">
        <v>-0.98639164938758461</v>
      </c>
      <c r="AX1266" s="172">
        <v>-438786.45999999996</v>
      </c>
      <c r="AY1266" s="173">
        <v>-0.98540265518066728</v>
      </c>
      <c r="AZ1266" s="172">
        <v>935</v>
      </c>
      <c r="BA1266" s="173">
        <v>0.16801437556154536</v>
      </c>
      <c r="BB1266" s="172">
        <v>195.00000000000455</v>
      </c>
      <c r="BC1266" s="173">
        <v>3.00000000000007E-2</v>
      </c>
      <c r="BE1266" s="169">
        <v>-557.91666666666697</v>
      </c>
      <c r="BF1266" s="169">
        <v>-557.91666666666697</v>
      </c>
      <c r="BG1266" s="169">
        <v>-557.91666666666697</v>
      </c>
      <c r="BH1266" s="169">
        <v>-557.91666666666697</v>
      </c>
      <c r="BI1266" s="169">
        <v>-557.91666666666697</v>
      </c>
      <c r="BJ1266" s="169">
        <v>-557.91666666666697</v>
      </c>
      <c r="BK1266" s="169">
        <v>-557.91666666666697</v>
      </c>
      <c r="BL1266" s="169">
        <v>-557.91666666666697</v>
      </c>
      <c r="BM1266" s="169">
        <v>-557.91666666666697</v>
      </c>
      <c r="BN1266" s="169">
        <v>-557.91666666666697</v>
      </c>
      <c r="BO1266" s="169">
        <v>-557.91666666666697</v>
      </c>
      <c r="BP1266" s="169">
        <v>-557.91666666666697</v>
      </c>
      <c r="BQ1266" s="174">
        <v>-6695.0000000000036</v>
      </c>
    </row>
    <row r="1267" spans="11:69" x14ac:dyDescent="0.25">
      <c r="K1267" s="165" t="s">
        <v>315</v>
      </c>
      <c r="N1267" s="57" t="s">
        <v>2368</v>
      </c>
      <c r="V1267" s="57" t="s">
        <v>482</v>
      </c>
      <c r="W1267" s="57" t="s">
        <v>482</v>
      </c>
      <c r="X1267" s="57">
        <v>240</v>
      </c>
      <c r="AB1267" s="166" t="s">
        <v>411</v>
      </c>
      <c r="AC1267" s="209">
        <v>6030135</v>
      </c>
      <c r="AD1267" s="210" t="s">
        <v>2369</v>
      </c>
      <c r="AE1267" s="169">
        <v>3240878.15</v>
      </c>
      <c r="AF1267" s="38">
        <v>1888413.3</v>
      </c>
      <c r="AG1267" s="38">
        <v>1486203.2999999998</v>
      </c>
      <c r="AH1267" s="170">
        <v>1417790.0802500003</v>
      </c>
      <c r="AI1267" s="171">
        <v>527794.44000000006</v>
      </c>
      <c r="AJ1267" s="172">
        <v>1583383.3200000003</v>
      </c>
      <c r="AK1267" s="151">
        <v>1400279.32</v>
      </c>
      <c r="AL1267" s="172">
        <v>1680335.1839999999</v>
      </c>
      <c r="AM1267" s="211">
        <v>1181491.733541667</v>
      </c>
      <c r="AN1267" s="171">
        <v>1636577.6667083334</v>
      </c>
      <c r="AO1267" s="170">
        <v>1628426.0057142857</v>
      </c>
      <c r="AP1267" s="170">
        <v>2182521.1093203891</v>
      </c>
      <c r="AQ1267" s="170">
        <v>2247996.7426</v>
      </c>
      <c r="AR1267" s="172">
        <v>-664613.4225999997</v>
      </c>
      <c r="AS1267" s="173">
        <v>-0.41974259435801026</v>
      </c>
      <c r="AT1267" s="172">
        <v>-830206.66234999965</v>
      </c>
      <c r="AU1267" s="173">
        <v>-0.58556388136359971</v>
      </c>
      <c r="AV1267" s="172">
        <v>-761793.44260000018</v>
      </c>
      <c r="AW1267" s="173">
        <v>-0.51257687464426993</v>
      </c>
      <c r="AX1267" s="172">
        <v>-599137.78932038881</v>
      </c>
      <c r="AY1267" s="173">
        <v>-0.3783908683087483</v>
      </c>
      <c r="AZ1267" s="172">
        <v>-764731.02907038876</v>
      </c>
      <c r="BA1267" s="173">
        <v>-0.53938240909087398</v>
      </c>
      <c r="BB1267" s="172">
        <v>-65475.633279610891</v>
      </c>
      <c r="BC1267" s="173">
        <v>-2.9999999999999642E-2</v>
      </c>
      <c r="BE1267" s="169">
        <v>187333.06188333331</v>
      </c>
      <c r="BF1267" s="169">
        <v>187333.06188333331</v>
      </c>
      <c r="BG1267" s="169">
        <v>187333.06188333331</v>
      </c>
      <c r="BH1267" s="169">
        <v>187333.06188333331</v>
      </c>
      <c r="BI1267" s="169">
        <v>187333.06188333331</v>
      </c>
      <c r="BJ1267" s="169">
        <v>187333.06188333331</v>
      </c>
      <c r="BK1267" s="169">
        <v>187333.06188333331</v>
      </c>
      <c r="BL1267" s="169">
        <v>187333.06188333331</v>
      </c>
      <c r="BM1267" s="169">
        <v>187333.06188333331</v>
      </c>
      <c r="BN1267" s="169">
        <v>187333.06188333331</v>
      </c>
      <c r="BO1267" s="169">
        <v>187333.06188333331</v>
      </c>
      <c r="BP1267" s="169">
        <v>187333.06188333331</v>
      </c>
      <c r="BQ1267" s="174">
        <v>2247996.7426</v>
      </c>
    </row>
    <row r="1268" spans="11:69" x14ac:dyDescent="0.25">
      <c r="K1268" s="165" t="s">
        <v>315</v>
      </c>
      <c r="N1268" s="57" t="s">
        <v>2370</v>
      </c>
      <c r="V1268" s="57" t="s">
        <v>482</v>
      </c>
      <c r="W1268" s="57" t="s">
        <v>482</v>
      </c>
      <c r="X1268" s="57">
        <v>240</v>
      </c>
      <c r="AB1268" s="166" t="s">
        <v>411</v>
      </c>
      <c r="AC1268" s="209">
        <v>6030136</v>
      </c>
      <c r="AD1268" s="210" t="s">
        <v>2371</v>
      </c>
      <c r="AE1268" s="169">
        <v>213.82999999999959</v>
      </c>
      <c r="AF1268" s="38">
        <v>11071.25</v>
      </c>
      <c r="AG1268" s="38">
        <v>21033.339999999997</v>
      </c>
      <c r="AH1268" s="170">
        <v>0.37400000000047701</v>
      </c>
      <c r="AI1268" s="171">
        <v>2291.6399999999994</v>
      </c>
      <c r="AJ1268" s="172">
        <v>6874.9199999999983</v>
      </c>
      <c r="AK1268" s="151">
        <v>7813.2999999999993</v>
      </c>
      <c r="AL1268" s="172">
        <v>9375.9599999999991</v>
      </c>
      <c r="AM1268" s="211">
        <v>0.311666666667065</v>
      </c>
      <c r="AN1268" s="171">
        <v>7813.3623333333326</v>
      </c>
      <c r="AO1268" s="170">
        <v>4988.3314285714223</v>
      </c>
      <c r="AP1268" s="170">
        <v>-5.0000000000182003E-2</v>
      </c>
      <c r="AQ1268" s="170">
        <v>-5.1500000000187E-2</v>
      </c>
      <c r="AR1268" s="172">
        <v>6874.9714999999987</v>
      </c>
      <c r="AS1268" s="173">
        <v>1.0000074909962589</v>
      </c>
      <c r="AT1268" s="172">
        <v>0.42550000000066401</v>
      </c>
      <c r="AU1268" s="173">
        <v>1.1377005347596827</v>
      </c>
      <c r="AV1268" s="172">
        <v>21033.391499999998</v>
      </c>
      <c r="AW1268" s="173">
        <v>1.0000024484936771</v>
      </c>
      <c r="AX1268" s="172">
        <v>6874.9699999999984</v>
      </c>
      <c r="AY1268" s="173">
        <v>1.0000072728119018</v>
      </c>
      <c r="AZ1268" s="172">
        <v>0.42400000000065902</v>
      </c>
      <c r="BA1268" s="173">
        <v>1.1336898395725086</v>
      </c>
      <c r="BB1268" s="172">
        <v>1.5000000000049973E-3</v>
      </c>
      <c r="BC1268" s="173">
        <v>2.9999999999990746E-2</v>
      </c>
      <c r="BE1268" s="169">
        <v>-4.291666666683E-3</v>
      </c>
      <c r="BF1268" s="169">
        <v>-4.291666666683E-3</v>
      </c>
      <c r="BG1268" s="169">
        <v>-4.291666666683E-3</v>
      </c>
      <c r="BH1268" s="169">
        <v>-4.291666666683E-3</v>
      </c>
      <c r="BI1268" s="169">
        <v>-4.291666666683E-3</v>
      </c>
      <c r="BJ1268" s="169">
        <v>-4.291666666683E-3</v>
      </c>
      <c r="BK1268" s="169">
        <v>-4.291666666683E-3</v>
      </c>
      <c r="BL1268" s="169">
        <v>-4.291666666683E-3</v>
      </c>
      <c r="BM1268" s="169">
        <v>-4.291666666683E-3</v>
      </c>
      <c r="BN1268" s="169">
        <v>-4.291666666683E-3</v>
      </c>
      <c r="BO1268" s="169">
        <v>-4.291666666683E-3</v>
      </c>
      <c r="BP1268" s="169">
        <v>-4.291666666683E-3</v>
      </c>
      <c r="BQ1268" s="174">
        <v>-5.1500000000196E-2</v>
      </c>
    </row>
    <row r="1269" spans="11:69" x14ac:dyDescent="0.25">
      <c r="K1269" s="165" t="s">
        <v>315</v>
      </c>
      <c r="N1269" s="57" t="s">
        <v>2372</v>
      </c>
      <c r="V1269" s="57" t="s">
        <v>482</v>
      </c>
      <c r="W1269" s="57" t="s">
        <v>482</v>
      </c>
      <c r="X1269" s="57">
        <v>240</v>
      </c>
      <c r="AB1269" s="166" t="s">
        <v>411</v>
      </c>
      <c r="AC1269" s="209">
        <v>6030139</v>
      </c>
      <c r="AD1269" s="210" t="s">
        <v>2373</v>
      </c>
      <c r="AE1269" s="169">
        <v>745.24</v>
      </c>
      <c r="AF1269" s="38">
        <v>820.45</v>
      </c>
      <c r="AG1269" s="38">
        <v>0</v>
      </c>
      <c r="AH1269" s="170">
        <v>2380.7808359999999</v>
      </c>
      <c r="AI1269" s="171">
        <v>0</v>
      </c>
      <c r="AJ1269" s="172">
        <v>0</v>
      </c>
      <c r="AK1269" s="151">
        <v>0</v>
      </c>
      <c r="AL1269" s="172">
        <v>0</v>
      </c>
      <c r="AM1269" s="211">
        <v>1983.9840300000001</v>
      </c>
      <c r="AN1269" s="171">
        <v>396.79680599999983</v>
      </c>
      <c r="AO1269" s="170">
        <v>0</v>
      </c>
      <c r="AP1269" s="170">
        <v>0</v>
      </c>
      <c r="AQ1269" s="170">
        <v>0</v>
      </c>
      <c r="AR1269" s="172">
        <v>0</v>
      </c>
      <c r="AS1269" s="173">
        <v>0</v>
      </c>
      <c r="AT1269" s="172">
        <v>2380.7808359999999</v>
      </c>
      <c r="AU1269" s="173">
        <v>1</v>
      </c>
      <c r="AV1269" s="172">
        <v>0</v>
      </c>
      <c r="AW1269" s="173">
        <v>0</v>
      </c>
      <c r="AX1269" s="172">
        <v>0</v>
      </c>
      <c r="AY1269" s="173">
        <v>0</v>
      </c>
      <c r="AZ1269" s="172">
        <v>2380.7808359999999</v>
      </c>
      <c r="BA1269" s="173">
        <v>1</v>
      </c>
      <c r="BB1269" s="172">
        <v>0</v>
      </c>
      <c r="BC1269" s="173">
        <v>0</v>
      </c>
      <c r="BE1269" s="169">
        <v>0</v>
      </c>
      <c r="BF1269" s="169">
        <v>0</v>
      </c>
      <c r="BG1269" s="169">
        <v>0</v>
      </c>
      <c r="BH1269" s="169">
        <v>0</v>
      </c>
      <c r="BI1269" s="169">
        <v>0</v>
      </c>
      <c r="BJ1269" s="169">
        <v>0</v>
      </c>
      <c r="BK1269" s="169">
        <v>0</v>
      </c>
      <c r="BL1269" s="169">
        <v>0</v>
      </c>
      <c r="BM1269" s="169">
        <v>0</v>
      </c>
      <c r="BN1269" s="169">
        <v>0</v>
      </c>
      <c r="BO1269" s="169">
        <v>0</v>
      </c>
      <c r="BP1269" s="169">
        <v>0</v>
      </c>
      <c r="BQ1269" s="174">
        <v>0</v>
      </c>
    </row>
    <row r="1270" spans="11:69" x14ac:dyDescent="0.25">
      <c r="K1270" s="165" t="s">
        <v>315</v>
      </c>
      <c r="N1270" s="57" t="s">
        <v>2374</v>
      </c>
      <c r="V1270" s="57" t="s">
        <v>482</v>
      </c>
      <c r="W1270" s="57" t="s">
        <v>482</v>
      </c>
      <c r="X1270" s="57">
        <v>240</v>
      </c>
      <c r="AB1270" s="166" t="s">
        <v>411</v>
      </c>
      <c r="AC1270" s="209">
        <v>6030140</v>
      </c>
      <c r="AD1270" s="210" t="s">
        <v>2375</v>
      </c>
      <c r="AE1270" s="169">
        <v>300000.06999999995</v>
      </c>
      <c r="AF1270" s="38">
        <v>265168.68</v>
      </c>
      <c r="AG1270" s="38">
        <v>166015.08000000005</v>
      </c>
      <c r="AH1270" s="170">
        <v>174315.92425800013</v>
      </c>
      <c r="AI1270" s="171">
        <v>57413.58</v>
      </c>
      <c r="AJ1270" s="172">
        <v>172240.74</v>
      </c>
      <c r="AK1270" s="151">
        <v>144686.15</v>
      </c>
      <c r="AL1270" s="172">
        <v>173623.38</v>
      </c>
      <c r="AM1270" s="211">
        <v>145263.27021500011</v>
      </c>
      <c r="AN1270" s="171">
        <v>173738.80404300001</v>
      </c>
      <c r="AO1270" s="170">
        <v>173130.11999999962</v>
      </c>
      <c r="AP1270" s="170">
        <v>168090.3</v>
      </c>
      <c r="AQ1270" s="170">
        <v>173133.00899999996</v>
      </c>
      <c r="AR1270" s="172">
        <v>-892.26899999997113</v>
      </c>
      <c r="AS1270" s="173">
        <v>-5.1803597685423971E-3</v>
      </c>
      <c r="AT1270" s="172">
        <v>1182.9152580001683</v>
      </c>
      <c r="AU1270" s="173">
        <v>6.7860424286272803E-3</v>
      </c>
      <c r="AV1270" s="172">
        <v>-7117.9289999999164</v>
      </c>
      <c r="AW1270" s="173">
        <v>-4.2875195434052826E-2</v>
      </c>
      <c r="AX1270" s="172">
        <v>4150.4400000000023</v>
      </c>
      <c r="AY1270" s="173">
        <v>2.4096738088793642E-2</v>
      </c>
      <c r="AZ1270" s="172">
        <v>6225.6242580001417</v>
      </c>
      <c r="BA1270" s="173">
        <v>3.5714604299637992E-2</v>
      </c>
      <c r="BB1270" s="172">
        <v>-5042.7089999999735</v>
      </c>
      <c r="BC1270" s="173">
        <v>-2.9999999999999843E-2</v>
      </c>
      <c r="BE1270" s="169">
        <v>14427.750750000001</v>
      </c>
      <c r="BF1270" s="169">
        <v>14427.750750000001</v>
      </c>
      <c r="BG1270" s="169">
        <v>14427.750750000001</v>
      </c>
      <c r="BH1270" s="169">
        <v>14427.750750000001</v>
      </c>
      <c r="BI1270" s="169">
        <v>14427.750750000001</v>
      </c>
      <c r="BJ1270" s="169">
        <v>14427.750750000001</v>
      </c>
      <c r="BK1270" s="169">
        <v>14427.750750000001</v>
      </c>
      <c r="BL1270" s="169">
        <v>14427.750750000001</v>
      </c>
      <c r="BM1270" s="169">
        <v>14427.750750000001</v>
      </c>
      <c r="BN1270" s="169">
        <v>14427.750750000001</v>
      </c>
      <c r="BO1270" s="169">
        <v>14427.750750000001</v>
      </c>
      <c r="BP1270" s="169">
        <v>14427.750750000001</v>
      </c>
      <c r="BQ1270" s="174">
        <v>173133.00900000005</v>
      </c>
    </row>
    <row r="1271" spans="11:69" x14ac:dyDescent="0.25">
      <c r="K1271" s="165" t="s">
        <v>315</v>
      </c>
      <c r="N1271" s="57" t="s">
        <v>2376</v>
      </c>
      <c r="V1271" s="57" t="s">
        <v>482</v>
      </c>
      <c r="W1271" s="57" t="s">
        <v>482</v>
      </c>
      <c r="X1271" s="57">
        <v>240</v>
      </c>
      <c r="AB1271" s="166" t="s">
        <v>411</v>
      </c>
      <c r="AC1271" s="209">
        <v>6030142</v>
      </c>
      <c r="AD1271" s="210" t="s">
        <v>2377</v>
      </c>
      <c r="AE1271" s="169">
        <v>0</v>
      </c>
      <c r="AF1271" s="38">
        <v>-7842.87</v>
      </c>
      <c r="AG1271" s="38">
        <v>-11192.6</v>
      </c>
      <c r="AH1271" s="170">
        <v>0</v>
      </c>
      <c r="AI1271" s="171">
        <v>-3793.02</v>
      </c>
      <c r="AJ1271" s="172">
        <v>-11379.06</v>
      </c>
      <c r="AK1271" s="151">
        <v>-9170.26</v>
      </c>
      <c r="AL1271" s="172">
        <v>-11004.312000000002</v>
      </c>
      <c r="AM1271" s="211">
        <v>0</v>
      </c>
      <c r="AN1271" s="171">
        <v>-9170.26</v>
      </c>
      <c r="AO1271" s="170">
        <v>-11145.085714285715</v>
      </c>
      <c r="AP1271" s="170">
        <v>-356.59999999999985</v>
      </c>
      <c r="AQ1271" s="170">
        <v>-367.29799999999983</v>
      </c>
      <c r="AR1271" s="172">
        <v>-11011.761999999999</v>
      </c>
      <c r="AS1271" s="173">
        <v>-0.96772158684460752</v>
      </c>
      <c r="AT1271" s="172">
        <v>367.29799999999983</v>
      </c>
      <c r="AU1271" s="173">
        <v>0</v>
      </c>
      <c r="AV1271" s="172">
        <v>-10825.302</v>
      </c>
      <c r="AW1271" s="173">
        <v>-0.96718385361756865</v>
      </c>
      <c r="AX1271" s="172">
        <v>-11022.46</v>
      </c>
      <c r="AY1271" s="173">
        <v>-0.96866173480058981</v>
      </c>
      <c r="AZ1271" s="172">
        <v>356.59999999999985</v>
      </c>
      <c r="BA1271" s="173">
        <v>0</v>
      </c>
      <c r="BB1271" s="172">
        <v>10.697999999999979</v>
      </c>
      <c r="BC1271" s="173">
        <v>2.9999999999999954E-2</v>
      </c>
      <c r="BE1271" s="169">
        <v>-30.608166666666655</v>
      </c>
      <c r="BF1271" s="169">
        <v>-30.608166666666655</v>
      </c>
      <c r="BG1271" s="169">
        <v>-30.608166666666655</v>
      </c>
      <c r="BH1271" s="169">
        <v>-30.608166666666655</v>
      </c>
      <c r="BI1271" s="169">
        <v>-30.608166666666655</v>
      </c>
      <c r="BJ1271" s="169">
        <v>-30.608166666666655</v>
      </c>
      <c r="BK1271" s="169">
        <v>-30.608166666666655</v>
      </c>
      <c r="BL1271" s="169">
        <v>-30.608166666666655</v>
      </c>
      <c r="BM1271" s="169">
        <v>-30.608166666666655</v>
      </c>
      <c r="BN1271" s="169">
        <v>-30.608166666666655</v>
      </c>
      <c r="BO1271" s="169">
        <v>-30.608166666666655</v>
      </c>
      <c r="BP1271" s="169">
        <v>-30.608166666666655</v>
      </c>
      <c r="BQ1271" s="174">
        <v>-367.29799999999983</v>
      </c>
    </row>
    <row r="1272" spans="11:69" x14ac:dyDescent="0.25">
      <c r="K1272" s="165" t="s">
        <v>315</v>
      </c>
      <c r="N1272" s="57" t="s">
        <v>2378</v>
      </c>
      <c r="V1272" s="57" t="s">
        <v>482</v>
      </c>
      <c r="W1272" s="57" t="s">
        <v>482</v>
      </c>
      <c r="X1272" s="57">
        <v>240</v>
      </c>
      <c r="AB1272" s="166" t="s">
        <v>411</v>
      </c>
      <c r="AC1272" s="209">
        <v>6030146</v>
      </c>
      <c r="AD1272" s="210" t="s">
        <v>2379</v>
      </c>
      <c r="AE1272" s="169">
        <v>0</v>
      </c>
      <c r="AF1272" s="38">
        <v>0</v>
      </c>
      <c r="AG1272" s="38">
        <v>0</v>
      </c>
      <c r="AH1272" s="170">
        <v>0</v>
      </c>
      <c r="AI1272" s="171">
        <v>0</v>
      </c>
      <c r="AJ1272" s="172">
        <v>0</v>
      </c>
      <c r="AK1272" s="151">
        <v>50406.09</v>
      </c>
      <c r="AL1272" s="172">
        <v>60487.30799999999</v>
      </c>
      <c r="AM1272" s="211">
        <v>0</v>
      </c>
      <c r="AN1272" s="171">
        <v>50406.09</v>
      </c>
      <c r="AO1272" s="170">
        <v>0</v>
      </c>
      <c r="AP1272" s="170">
        <v>408241.54</v>
      </c>
      <c r="AQ1272" s="170">
        <v>420488.78619999991</v>
      </c>
      <c r="AR1272" s="172">
        <v>-420488.78619999991</v>
      </c>
      <c r="AS1272" s="173">
        <v>0</v>
      </c>
      <c r="AT1272" s="172">
        <v>-420488.78619999991</v>
      </c>
      <c r="AU1272" s="173">
        <v>0</v>
      </c>
      <c r="AV1272" s="172">
        <v>-420488.78619999991</v>
      </c>
      <c r="AW1272" s="173">
        <v>0</v>
      </c>
      <c r="AX1272" s="172">
        <v>-408241.54</v>
      </c>
      <c r="AY1272" s="173">
        <v>0</v>
      </c>
      <c r="AZ1272" s="172">
        <v>-408241.54</v>
      </c>
      <c r="BA1272" s="173">
        <v>0</v>
      </c>
      <c r="BB1272" s="172">
        <v>-12247.246199999936</v>
      </c>
      <c r="BC1272" s="173">
        <v>-2.9999999999999846E-2</v>
      </c>
      <c r="BE1272" s="169">
        <v>35040.732183333334</v>
      </c>
      <c r="BF1272" s="169">
        <v>35040.732183333334</v>
      </c>
      <c r="BG1272" s="169">
        <v>35040.732183333334</v>
      </c>
      <c r="BH1272" s="169">
        <v>35040.732183333334</v>
      </c>
      <c r="BI1272" s="169">
        <v>35040.732183333334</v>
      </c>
      <c r="BJ1272" s="169">
        <v>35040.732183333334</v>
      </c>
      <c r="BK1272" s="169">
        <v>35040.732183333334</v>
      </c>
      <c r="BL1272" s="169">
        <v>35040.732183333334</v>
      </c>
      <c r="BM1272" s="169">
        <v>35040.732183333334</v>
      </c>
      <c r="BN1272" s="169">
        <v>35040.732183333334</v>
      </c>
      <c r="BO1272" s="169">
        <v>35040.732183333334</v>
      </c>
      <c r="BP1272" s="169">
        <v>35040.732183333334</v>
      </c>
      <c r="BQ1272" s="174">
        <v>420488.78619999991</v>
      </c>
    </row>
    <row r="1273" spans="11:69" x14ac:dyDescent="0.25">
      <c r="K1273" s="165" t="s">
        <v>315</v>
      </c>
      <c r="N1273" s="57" t="s">
        <v>2380</v>
      </c>
      <c r="V1273" s="57" t="s">
        <v>482</v>
      </c>
      <c r="W1273" s="57" t="s">
        <v>482</v>
      </c>
      <c r="X1273" s="57">
        <v>240</v>
      </c>
      <c r="AB1273" s="166" t="s">
        <v>411</v>
      </c>
      <c r="AC1273" s="209">
        <v>6030150</v>
      </c>
      <c r="AD1273" s="210" t="s">
        <v>2381</v>
      </c>
      <c r="AE1273" s="169">
        <v>1675389.9200000002</v>
      </c>
      <c r="AF1273" s="38">
        <v>628775.96000000008</v>
      </c>
      <c r="AG1273" s="38">
        <v>-127499.91999999994</v>
      </c>
      <c r="AH1273" s="170">
        <v>0</v>
      </c>
      <c r="AI1273" s="171">
        <v>0</v>
      </c>
      <c r="AJ1273" s="172">
        <v>0</v>
      </c>
      <c r="AK1273" s="151">
        <v>0</v>
      </c>
      <c r="AL1273" s="172">
        <v>0</v>
      </c>
      <c r="AM1273" s="211">
        <v>0</v>
      </c>
      <c r="AN1273" s="171">
        <v>0</v>
      </c>
      <c r="AO1273" s="170">
        <v>0</v>
      </c>
      <c r="AP1273" s="170">
        <v>0</v>
      </c>
      <c r="AQ1273" s="170">
        <v>0</v>
      </c>
      <c r="AR1273" s="172">
        <v>0</v>
      </c>
      <c r="AS1273" s="173">
        <v>0</v>
      </c>
      <c r="AT1273" s="172">
        <v>0</v>
      </c>
      <c r="AU1273" s="173">
        <v>0</v>
      </c>
      <c r="AV1273" s="172">
        <v>-127499.91999999994</v>
      </c>
      <c r="AW1273" s="173">
        <v>-1</v>
      </c>
      <c r="AX1273" s="172">
        <v>0</v>
      </c>
      <c r="AY1273" s="173">
        <v>0</v>
      </c>
      <c r="AZ1273" s="172">
        <v>0</v>
      </c>
      <c r="BA1273" s="173">
        <v>0</v>
      </c>
      <c r="BB1273" s="172">
        <v>0</v>
      </c>
      <c r="BC1273" s="173">
        <v>0</v>
      </c>
      <c r="BE1273" s="169">
        <v>0</v>
      </c>
      <c r="BF1273" s="169">
        <v>0</v>
      </c>
      <c r="BG1273" s="169">
        <v>0</v>
      </c>
      <c r="BH1273" s="169">
        <v>0</v>
      </c>
      <c r="BI1273" s="169">
        <v>0</v>
      </c>
      <c r="BJ1273" s="169">
        <v>0</v>
      </c>
      <c r="BK1273" s="169">
        <v>0</v>
      </c>
      <c r="BL1273" s="169">
        <v>0</v>
      </c>
      <c r="BM1273" s="169">
        <v>0</v>
      </c>
      <c r="BN1273" s="169">
        <v>0</v>
      </c>
      <c r="BO1273" s="169">
        <v>0</v>
      </c>
      <c r="BP1273" s="169">
        <v>0</v>
      </c>
      <c r="BQ1273" s="174">
        <v>0</v>
      </c>
    </row>
    <row r="1274" spans="11:69" x14ac:dyDescent="0.25">
      <c r="K1274" s="165" t="s">
        <v>315</v>
      </c>
      <c r="N1274" s="57" t="s">
        <v>2382</v>
      </c>
      <c r="V1274" s="57" t="s">
        <v>482</v>
      </c>
      <c r="W1274" s="57" t="s">
        <v>482</v>
      </c>
      <c r="X1274" s="57">
        <v>240</v>
      </c>
      <c r="AB1274" s="166" t="s">
        <v>411</v>
      </c>
      <c r="AC1274" s="209">
        <v>6030160</v>
      </c>
      <c r="AD1274" s="210" t="s">
        <v>2383</v>
      </c>
      <c r="AE1274" s="169">
        <v>189989.65999999997</v>
      </c>
      <c r="AF1274" s="38">
        <v>168607.23</v>
      </c>
      <c r="AG1274" s="38">
        <v>216173.53999999998</v>
      </c>
      <c r="AH1274" s="170">
        <v>73458.740299999976</v>
      </c>
      <c r="AI1274" s="171">
        <v>62952.92</v>
      </c>
      <c r="AJ1274" s="172">
        <v>188858.76</v>
      </c>
      <c r="AK1274" s="151">
        <v>157159.18999999997</v>
      </c>
      <c r="AL1274" s="172">
        <v>188591.02799999999</v>
      </c>
      <c r="AM1274" s="211">
        <v>61215.616916666644</v>
      </c>
      <c r="AN1274" s="171">
        <v>169402.3133833333</v>
      </c>
      <c r="AO1274" s="170">
        <v>188497.14857142858</v>
      </c>
      <c r="AP1274" s="170">
        <v>96759.823009708707</v>
      </c>
      <c r="AQ1274" s="170">
        <v>99662.617699999973</v>
      </c>
      <c r="AR1274" s="172">
        <v>89196.142300000036</v>
      </c>
      <c r="AS1274" s="173">
        <v>0.4722902040657263</v>
      </c>
      <c r="AT1274" s="172">
        <v>-26203.877399999998</v>
      </c>
      <c r="AU1274" s="173">
        <v>-0.35671558337354181</v>
      </c>
      <c r="AV1274" s="172">
        <v>116510.92230000001</v>
      </c>
      <c r="AW1274" s="173">
        <v>0.53896939606947281</v>
      </c>
      <c r="AX1274" s="172">
        <v>92098.936990291302</v>
      </c>
      <c r="AY1274" s="173">
        <v>0.48766039229682168</v>
      </c>
      <c r="AZ1274" s="172">
        <v>-23301.082709708731</v>
      </c>
      <c r="BA1274" s="173">
        <v>-0.31719959550829296</v>
      </c>
      <c r="BB1274" s="172">
        <v>-2902.7946902912663</v>
      </c>
      <c r="BC1274" s="173">
        <v>-3.0000000000000051E-2</v>
      </c>
      <c r="BE1274" s="169">
        <v>8305.2181416666645</v>
      </c>
      <c r="BF1274" s="169">
        <v>8305.2181416666645</v>
      </c>
      <c r="BG1274" s="169">
        <v>8305.2181416666645</v>
      </c>
      <c r="BH1274" s="169">
        <v>8305.2181416666645</v>
      </c>
      <c r="BI1274" s="169">
        <v>8305.2181416666645</v>
      </c>
      <c r="BJ1274" s="169">
        <v>8305.2181416666645</v>
      </c>
      <c r="BK1274" s="169">
        <v>8305.2181416666645</v>
      </c>
      <c r="BL1274" s="169">
        <v>8305.2181416666645</v>
      </c>
      <c r="BM1274" s="169">
        <v>8305.2181416666645</v>
      </c>
      <c r="BN1274" s="169">
        <v>8305.2181416666645</v>
      </c>
      <c r="BO1274" s="169">
        <v>8305.2181416666645</v>
      </c>
      <c r="BP1274" s="169">
        <v>8305.2181416666645</v>
      </c>
      <c r="BQ1274" s="174">
        <v>99662.617700000003</v>
      </c>
    </row>
    <row r="1275" spans="11:69" x14ac:dyDescent="0.25">
      <c r="K1275" s="165" t="s">
        <v>315</v>
      </c>
      <c r="N1275" s="57" t="s">
        <v>2384</v>
      </c>
      <c r="V1275" s="57" t="s">
        <v>482</v>
      </c>
      <c r="W1275" s="57" t="s">
        <v>482</v>
      </c>
      <c r="X1275" s="57">
        <v>240</v>
      </c>
      <c r="AB1275" s="166" t="s">
        <v>411</v>
      </c>
      <c r="AC1275" s="209">
        <v>6030161</v>
      </c>
      <c r="AD1275" s="210" t="s">
        <v>2385</v>
      </c>
      <c r="AE1275" s="169">
        <v>0</v>
      </c>
      <c r="AF1275" s="38">
        <v>-60155.1</v>
      </c>
      <c r="AG1275" s="38">
        <v>-82704.17</v>
      </c>
      <c r="AH1275" s="170">
        <v>-1748.6027999999997</v>
      </c>
      <c r="AI1275" s="171">
        <v>-27670.04</v>
      </c>
      <c r="AJ1275" s="172">
        <v>-83010.12</v>
      </c>
      <c r="AK1275" s="151">
        <v>-68532.900000000023</v>
      </c>
      <c r="AL1275" s="172">
        <v>-82239.48000000004</v>
      </c>
      <c r="AM1275" s="211">
        <v>-1457.1689999999996</v>
      </c>
      <c r="AN1275" s="171">
        <v>-68824.333800000022</v>
      </c>
      <c r="AO1275" s="170">
        <v>-82993.148571428595</v>
      </c>
      <c r="AP1275" s="170">
        <v>-6448.4</v>
      </c>
      <c r="AQ1275" s="170">
        <v>-6641.8520000000035</v>
      </c>
      <c r="AR1275" s="172">
        <v>-76368.267999999996</v>
      </c>
      <c r="AS1275" s="173">
        <v>-0.91998744249496323</v>
      </c>
      <c r="AT1275" s="172">
        <v>4893.2492000000038</v>
      </c>
      <c r="AU1275" s="173">
        <v>2.7983766238965218</v>
      </c>
      <c r="AV1275" s="172">
        <v>-76062.317999999999</v>
      </c>
      <c r="AW1275" s="173">
        <v>-0.91969144965725425</v>
      </c>
      <c r="AX1275" s="172">
        <v>-76561.72</v>
      </c>
      <c r="AY1275" s="173">
        <v>-0.92231790533491587</v>
      </c>
      <c r="AZ1275" s="172">
        <v>4699.7972</v>
      </c>
      <c r="BA1275" s="173">
        <v>2.6877442950451647</v>
      </c>
      <c r="BB1275" s="172">
        <v>193.45200000000386</v>
      </c>
      <c r="BC1275" s="173">
        <v>3.0000000000000599E-2</v>
      </c>
      <c r="BE1275" s="169">
        <v>-553.487666666667</v>
      </c>
      <c r="BF1275" s="169">
        <v>-553.487666666667</v>
      </c>
      <c r="BG1275" s="169">
        <v>-553.487666666667</v>
      </c>
      <c r="BH1275" s="169">
        <v>-553.487666666667</v>
      </c>
      <c r="BI1275" s="169">
        <v>-553.487666666667</v>
      </c>
      <c r="BJ1275" s="169">
        <v>-553.487666666667</v>
      </c>
      <c r="BK1275" s="169">
        <v>-553.487666666667</v>
      </c>
      <c r="BL1275" s="169">
        <v>-553.487666666667</v>
      </c>
      <c r="BM1275" s="169">
        <v>-553.487666666667</v>
      </c>
      <c r="BN1275" s="169">
        <v>-553.487666666667</v>
      </c>
      <c r="BO1275" s="169">
        <v>-553.487666666667</v>
      </c>
      <c r="BP1275" s="169">
        <v>-553.487666666667</v>
      </c>
      <c r="BQ1275" s="174">
        <v>-6641.8520000000035</v>
      </c>
    </row>
    <row r="1276" spans="11:69" x14ac:dyDescent="0.25">
      <c r="K1276" s="165" t="s">
        <v>315</v>
      </c>
      <c r="N1276" s="57" t="s">
        <v>2386</v>
      </c>
      <c r="V1276" s="57" t="s">
        <v>482</v>
      </c>
      <c r="W1276" s="57" t="s">
        <v>482</v>
      </c>
      <c r="X1276" s="57">
        <v>240</v>
      </c>
      <c r="AB1276" s="166" t="s">
        <v>411</v>
      </c>
      <c r="AC1276" s="209">
        <v>6030165</v>
      </c>
      <c r="AD1276" s="210" t="s">
        <v>2387</v>
      </c>
      <c r="AE1276" s="169">
        <v>0</v>
      </c>
      <c r="AF1276" s="38">
        <v>-8.3349999999999995E-12</v>
      </c>
      <c r="AG1276" s="38">
        <v>-48153.979999999981</v>
      </c>
      <c r="AH1276" s="170">
        <v>0</v>
      </c>
      <c r="AI1276" s="171">
        <v>1695.2299999999984</v>
      </c>
      <c r="AJ1276" s="172">
        <v>5085.6899999999951</v>
      </c>
      <c r="AK1276" s="151">
        <v>3428.4999999999986</v>
      </c>
      <c r="AL1276" s="172">
        <v>4114.199999999998</v>
      </c>
      <c r="AM1276" s="211">
        <v>0</v>
      </c>
      <c r="AN1276" s="171">
        <v>3428.4999999999986</v>
      </c>
      <c r="AO1276" s="170">
        <v>5877.4285714285697</v>
      </c>
      <c r="AP1276" s="170">
        <v>2100</v>
      </c>
      <c r="AQ1276" s="170">
        <v>2100</v>
      </c>
      <c r="AR1276" s="172">
        <v>2985.6899999999951</v>
      </c>
      <c r="AS1276" s="173">
        <v>0.58707667986054946</v>
      </c>
      <c r="AT1276" s="172">
        <v>-2100</v>
      </c>
      <c r="AU1276" s="173">
        <v>0</v>
      </c>
      <c r="AV1276" s="172">
        <v>-50253.979999999981</v>
      </c>
      <c r="AW1276" s="173">
        <v>-1.0436101024255939</v>
      </c>
      <c r="AX1276" s="172">
        <v>2985.6899999999951</v>
      </c>
      <c r="AY1276" s="173">
        <v>0.58707667986054946</v>
      </c>
      <c r="AZ1276" s="172">
        <v>-2100</v>
      </c>
      <c r="BA1276" s="173">
        <v>0</v>
      </c>
      <c r="BB1276" s="172">
        <v>0</v>
      </c>
      <c r="BC1276" s="173">
        <v>0</v>
      </c>
      <c r="BE1276" s="169">
        <v>175</v>
      </c>
      <c r="BF1276" s="169">
        <v>175</v>
      </c>
      <c r="BG1276" s="169">
        <v>175</v>
      </c>
      <c r="BH1276" s="169">
        <v>175</v>
      </c>
      <c r="BI1276" s="169">
        <v>175</v>
      </c>
      <c r="BJ1276" s="169">
        <v>175</v>
      </c>
      <c r="BK1276" s="169">
        <v>175</v>
      </c>
      <c r="BL1276" s="169">
        <v>175</v>
      </c>
      <c r="BM1276" s="169">
        <v>175</v>
      </c>
      <c r="BN1276" s="169">
        <v>175</v>
      </c>
      <c r="BO1276" s="169">
        <v>175</v>
      </c>
      <c r="BP1276" s="169">
        <v>175</v>
      </c>
      <c r="BQ1276" s="174">
        <v>2100</v>
      </c>
    </row>
    <row r="1277" spans="11:69" x14ac:dyDescent="0.25">
      <c r="K1277" s="165" t="s">
        <v>315</v>
      </c>
      <c r="N1277" s="57" t="s">
        <v>2388</v>
      </c>
      <c r="V1277" s="57" t="s">
        <v>482</v>
      </c>
      <c r="W1277" s="57" t="s">
        <v>482</v>
      </c>
      <c r="X1277" s="57">
        <v>240</v>
      </c>
      <c r="AB1277" s="166" t="s">
        <v>411</v>
      </c>
      <c r="AC1277" s="209">
        <v>6030180</v>
      </c>
      <c r="AD1277" s="210" t="s">
        <v>2389</v>
      </c>
      <c r="AE1277" s="169">
        <v>112930.73999999999</v>
      </c>
      <c r="AF1277" s="38">
        <v>121076.32999999999</v>
      </c>
      <c r="AG1277" s="38">
        <v>101920.63</v>
      </c>
      <c r="AH1277" s="170">
        <v>375512.19736502477</v>
      </c>
      <c r="AI1277" s="171">
        <v>39685.1</v>
      </c>
      <c r="AJ1277" s="172">
        <v>119055.29999999999</v>
      </c>
      <c r="AK1277" s="151">
        <v>92109.609999999986</v>
      </c>
      <c r="AL1277" s="172">
        <v>110531.53199999999</v>
      </c>
      <c r="AM1277" s="211">
        <v>312926.83113752061</v>
      </c>
      <c r="AN1277" s="171">
        <v>154694.97622750414</v>
      </c>
      <c r="AO1277" s="170">
        <v>98986.080000000031</v>
      </c>
      <c r="AP1277" s="170">
        <v>113369.77</v>
      </c>
      <c r="AQ1277" s="170">
        <v>116770.86310000003</v>
      </c>
      <c r="AR1277" s="172">
        <v>2284.4368999999569</v>
      </c>
      <c r="AS1277" s="173">
        <v>1.9188031948178343E-2</v>
      </c>
      <c r="AT1277" s="172">
        <v>258741.33426502475</v>
      </c>
      <c r="AU1277" s="173">
        <v>0.6890357652311081</v>
      </c>
      <c r="AV1277" s="172">
        <v>-14850.233100000027</v>
      </c>
      <c r="AW1277" s="173">
        <v>-0.14570389821962468</v>
      </c>
      <c r="AX1277" s="172">
        <v>5685.5299999999843</v>
      </c>
      <c r="AY1277" s="173">
        <v>4.7755370823474343E-2</v>
      </c>
      <c r="AZ1277" s="172">
        <v>262142.42736502475</v>
      </c>
      <c r="BA1277" s="173">
        <v>0.69809297595253217</v>
      </c>
      <c r="BB1277" s="172">
        <v>-3401.0931000000273</v>
      </c>
      <c r="BC1277" s="173">
        <v>-3.0000000000000242E-2</v>
      </c>
      <c r="BE1277" s="169">
        <v>9730.9052583333341</v>
      </c>
      <c r="BF1277" s="169">
        <v>9730.9052583333341</v>
      </c>
      <c r="BG1277" s="169">
        <v>9730.9052583333341</v>
      </c>
      <c r="BH1277" s="169">
        <v>9730.9052583333341</v>
      </c>
      <c r="BI1277" s="169">
        <v>9730.9052583333341</v>
      </c>
      <c r="BJ1277" s="169">
        <v>9730.9052583333341</v>
      </c>
      <c r="BK1277" s="169">
        <v>9730.9052583333341</v>
      </c>
      <c r="BL1277" s="169">
        <v>9730.9052583333341</v>
      </c>
      <c r="BM1277" s="169">
        <v>9730.9052583333341</v>
      </c>
      <c r="BN1277" s="169">
        <v>9730.9052583333341</v>
      </c>
      <c r="BO1277" s="169">
        <v>9730.9052583333341</v>
      </c>
      <c r="BP1277" s="169">
        <v>9730.9052583333341</v>
      </c>
      <c r="BQ1277" s="174">
        <v>116770.86310000003</v>
      </c>
    </row>
    <row r="1278" spans="11:69" x14ac:dyDescent="0.25">
      <c r="K1278" s="165" t="s">
        <v>315</v>
      </c>
      <c r="N1278" s="57" t="s">
        <v>2390</v>
      </c>
      <c r="V1278" s="57" t="s">
        <v>482</v>
      </c>
      <c r="W1278" s="57" t="s">
        <v>482</v>
      </c>
      <c r="X1278" s="57">
        <v>240</v>
      </c>
      <c r="AB1278" s="166" t="s">
        <v>411</v>
      </c>
      <c r="AC1278" s="209">
        <v>6030190</v>
      </c>
      <c r="AD1278" s="210" t="s">
        <v>2391</v>
      </c>
      <c r="AE1278" s="169">
        <v>445082.85</v>
      </c>
      <c r="AF1278" s="38">
        <v>578506.64</v>
      </c>
      <c r="AG1278" s="38">
        <v>560522.13</v>
      </c>
      <c r="AH1278" s="170">
        <v>552770.2635</v>
      </c>
      <c r="AI1278" s="171">
        <v>185962.19</v>
      </c>
      <c r="AJ1278" s="172">
        <v>557886.57000000007</v>
      </c>
      <c r="AK1278" s="151">
        <v>489994.16</v>
      </c>
      <c r="AL1278" s="172">
        <v>587992.99199999997</v>
      </c>
      <c r="AM1278" s="211">
        <v>460641.88624999998</v>
      </c>
      <c r="AN1278" s="171">
        <v>582122.53725000005</v>
      </c>
      <c r="AO1278" s="170">
        <v>543146.57142857194</v>
      </c>
      <c r="AP1278" s="170">
        <v>1172056.54</v>
      </c>
      <c r="AQ1278" s="170">
        <v>1207218.2362000006</v>
      </c>
      <c r="AR1278" s="172">
        <v>-649331.66620000056</v>
      </c>
      <c r="AS1278" s="173">
        <v>-1.1639134209665605</v>
      </c>
      <c r="AT1278" s="172">
        <v>-654447.97270000062</v>
      </c>
      <c r="AU1278" s="173">
        <v>-1.183942074879722</v>
      </c>
      <c r="AV1278" s="172">
        <v>-646696.10620000062</v>
      </c>
      <c r="AW1278" s="173">
        <v>-1.1537387581824836</v>
      </c>
      <c r="AX1278" s="172">
        <v>-614169.97</v>
      </c>
      <c r="AY1278" s="173">
        <v>-1.1008868164723877</v>
      </c>
      <c r="AZ1278" s="172">
        <v>-619286.27650000004</v>
      </c>
      <c r="BA1278" s="173">
        <v>-1.1203321115337095</v>
      </c>
      <c r="BB1278" s="172">
        <v>-35161.696200000588</v>
      </c>
      <c r="BC1278" s="173">
        <v>-3.0000000000000502E-2</v>
      </c>
      <c r="BE1278" s="169">
        <v>100601.51968333338</v>
      </c>
      <c r="BF1278" s="169">
        <v>100601.51968333338</v>
      </c>
      <c r="BG1278" s="169">
        <v>100601.51968333338</v>
      </c>
      <c r="BH1278" s="169">
        <v>100601.51968333338</v>
      </c>
      <c r="BI1278" s="169">
        <v>100601.51968333338</v>
      </c>
      <c r="BJ1278" s="169">
        <v>100601.51968333338</v>
      </c>
      <c r="BK1278" s="169">
        <v>100601.51968333338</v>
      </c>
      <c r="BL1278" s="169">
        <v>100601.51968333338</v>
      </c>
      <c r="BM1278" s="169">
        <v>100601.51968333338</v>
      </c>
      <c r="BN1278" s="169">
        <v>100601.51968333338</v>
      </c>
      <c r="BO1278" s="169">
        <v>100601.51968333338</v>
      </c>
      <c r="BP1278" s="169">
        <v>100601.51968333338</v>
      </c>
      <c r="BQ1278" s="174">
        <v>1207218.2362000004</v>
      </c>
    </row>
    <row r="1279" spans="11:69" x14ac:dyDescent="0.25">
      <c r="K1279" s="165" t="s">
        <v>315</v>
      </c>
      <c r="N1279" s="57" t="s">
        <v>2392</v>
      </c>
      <c r="V1279" s="57" t="s">
        <v>482</v>
      </c>
      <c r="W1279" s="57" t="s">
        <v>482</v>
      </c>
      <c r="X1279" s="57">
        <v>240</v>
      </c>
      <c r="AB1279" s="166" t="s">
        <v>411</v>
      </c>
      <c r="AC1279" s="209">
        <v>6030191</v>
      </c>
      <c r="AD1279" s="210" t="s">
        <v>2393</v>
      </c>
      <c r="AE1279" s="169">
        <v>0</v>
      </c>
      <c r="AF1279" s="38">
        <v>-24311</v>
      </c>
      <c r="AG1279" s="38">
        <v>-32656.17</v>
      </c>
      <c r="AH1279" s="170">
        <v>-367.5</v>
      </c>
      <c r="AI1279" s="171">
        <v>-10710.5</v>
      </c>
      <c r="AJ1279" s="172">
        <v>-32131.5</v>
      </c>
      <c r="AK1279" s="151">
        <v>-26367.03</v>
      </c>
      <c r="AL1279" s="172">
        <v>-31640.436000000002</v>
      </c>
      <c r="AM1279" s="211">
        <v>-306.25</v>
      </c>
      <c r="AN1279" s="171">
        <v>-26428.28</v>
      </c>
      <c r="AO1279" s="170">
        <v>-31911.068571428576</v>
      </c>
      <c r="AP1279" s="170">
        <v>-808.65000000000077</v>
      </c>
      <c r="AQ1279" s="170">
        <v>-832.90950000000112</v>
      </c>
      <c r="AR1279" s="172">
        <v>-31298.590499999998</v>
      </c>
      <c r="AS1279" s="173">
        <v>-0.97407810092899483</v>
      </c>
      <c r="AT1279" s="172">
        <v>465.40950000000112</v>
      </c>
      <c r="AU1279" s="173">
        <v>1.2664204081632684</v>
      </c>
      <c r="AV1279" s="172">
        <v>-31823.260499999997</v>
      </c>
      <c r="AW1279" s="173">
        <v>-0.9744945748383842</v>
      </c>
      <c r="AX1279" s="172">
        <v>-31322.85</v>
      </c>
      <c r="AY1279" s="173">
        <v>-0.97483310769805331</v>
      </c>
      <c r="AZ1279" s="172">
        <v>441.15000000000077</v>
      </c>
      <c r="BA1279" s="173">
        <v>1.2004081632653083</v>
      </c>
      <c r="BB1279" s="172">
        <v>24.259500000000344</v>
      </c>
      <c r="BC1279" s="173">
        <v>3.0000000000000398E-2</v>
      </c>
      <c r="BE1279" s="169">
        <v>-69.409125000000103</v>
      </c>
      <c r="BF1279" s="169">
        <v>-69.409125000000103</v>
      </c>
      <c r="BG1279" s="169">
        <v>-69.409125000000103</v>
      </c>
      <c r="BH1279" s="169">
        <v>-69.409125000000103</v>
      </c>
      <c r="BI1279" s="169">
        <v>-69.409125000000103</v>
      </c>
      <c r="BJ1279" s="169">
        <v>-69.409125000000103</v>
      </c>
      <c r="BK1279" s="169">
        <v>-69.409125000000103</v>
      </c>
      <c r="BL1279" s="169">
        <v>-69.409125000000103</v>
      </c>
      <c r="BM1279" s="169">
        <v>-69.409125000000103</v>
      </c>
      <c r="BN1279" s="169">
        <v>-69.409125000000103</v>
      </c>
      <c r="BO1279" s="169">
        <v>-69.409125000000103</v>
      </c>
      <c r="BP1279" s="169">
        <v>-69.409125000000103</v>
      </c>
      <c r="BQ1279" s="174">
        <v>-832.90950000000146</v>
      </c>
    </row>
    <row r="1280" spans="11:69" x14ac:dyDescent="0.25">
      <c r="K1280" s="165" t="s">
        <v>315</v>
      </c>
      <c r="N1280" s="57" t="s">
        <v>2394</v>
      </c>
      <c r="V1280" s="57" t="s">
        <v>482</v>
      </c>
      <c r="W1280" s="57" t="s">
        <v>482</v>
      </c>
      <c r="X1280" s="57">
        <v>240</v>
      </c>
      <c r="AB1280" s="166" t="s">
        <v>411</v>
      </c>
      <c r="AC1280" s="209">
        <v>6030216</v>
      </c>
      <c r="AD1280" s="210" t="s">
        <v>2395</v>
      </c>
      <c r="AE1280" s="169">
        <v>27679.35</v>
      </c>
      <c r="AF1280" s="38">
        <v>33546.01</v>
      </c>
      <c r="AG1280" s="38">
        <v>25544.36</v>
      </c>
      <c r="AH1280" s="170">
        <v>50170.392432195003</v>
      </c>
      <c r="AI1280" s="171">
        <v>1764.05</v>
      </c>
      <c r="AJ1280" s="172">
        <v>5292.15</v>
      </c>
      <c r="AK1280" s="151">
        <v>3218.23</v>
      </c>
      <c r="AL1280" s="172">
        <v>3861.8759999999997</v>
      </c>
      <c r="AM1280" s="211">
        <v>41808.66036016251</v>
      </c>
      <c r="AN1280" s="171">
        <v>11579.962072032493</v>
      </c>
      <c r="AO1280" s="170">
        <v>3024.0857142857099</v>
      </c>
      <c r="AP1280" s="170">
        <v>69764.05</v>
      </c>
      <c r="AQ1280" s="170">
        <v>71856.971500000102</v>
      </c>
      <c r="AR1280" s="172">
        <v>-66564.821500000107</v>
      </c>
      <c r="AS1280" s="173">
        <v>-12.578030006708071</v>
      </c>
      <c r="AT1280" s="172">
        <v>-21686.579067805098</v>
      </c>
      <c r="AU1280" s="173">
        <v>-0.43225850977973485</v>
      </c>
      <c r="AV1280" s="172">
        <v>-46312.611500000101</v>
      </c>
      <c r="AW1280" s="173">
        <v>-1.8130268873442161</v>
      </c>
      <c r="AX1280" s="172">
        <v>-64471.9</v>
      </c>
      <c r="AY1280" s="173">
        <v>-12.182553404570923</v>
      </c>
      <c r="AZ1280" s="172">
        <v>-19593.657567804999</v>
      </c>
      <c r="BA1280" s="173">
        <v>-0.39054224250459502</v>
      </c>
      <c r="BB1280" s="172">
        <v>-2092.9215000000986</v>
      </c>
      <c r="BC1280" s="173">
        <v>-3.0000000000001411E-2</v>
      </c>
      <c r="BE1280" s="169">
        <v>5988.0809583333403</v>
      </c>
      <c r="BF1280" s="169">
        <v>5988.0809583333403</v>
      </c>
      <c r="BG1280" s="169">
        <v>5988.0809583333403</v>
      </c>
      <c r="BH1280" s="169">
        <v>5988.0809583333403</v>
      </c>
      <c r="BI1280" s="169">
        <v>5988.0809583333403</v>
      </c>
      <c r="BJ1280" s="169">
        <v>5988.0809583333403</v>
      </c>
      <c r="BK1280" s="169">
        <v>5988.0809583333403</v>
      </c>
      <c r="BL1280" s="169">
        <v>5988.0809583333403</v>
      </c>
      <c r="BM1280" s="169">
        <v>5988.0809583333403</v>
      </c>
      <c r="BN1280" s="169">
        <v>5988.0809583333403</v>
      </c>
      <c r="BO1280" s="169">
        <v>5988.0809583333403</v>
      </c>
      <c r="BP1280" s="169">
        <v>5988.0809583333403</v>
      </c>
      <c r="BQ1280" s="174">
        <v>71856.971500000087</v>
      </c>
    </row>
    <row r="1281" spans="2:69" x14ac:dyDescent="0.25">
      <c r="K1281" s="165" t="s">
        <v>315</v>
      </c>
      <c r="N1281" s="57" t="s">
        <v>2396</v>
      </c>
      <c r="V1281" s="57" t="s">
        <v>482</v>
      </c>
      <c r="W1281" s="57" t="s">
        <v>482</v>
      </c>
      <c r="X1281" s="57">
        <v>240</v>
      </c>
      <c r="AB1281" s="166" t="s">
        <v>411</v>
      </c>
      <c r="AC1281" s="209">
        <v>6030240</v>
      </c>
      <c r="AD1281" s="210" t="s">
        <v>2397</v>
      </c>
      <c r="AE1281" s="169">
        <v>3743437.14</v>
      </c>
      <c r="AF1281" s="38">
        <v>3866360.5400000005</v>
      </c>
      <c r="AG1281" s="38">
        <v>4031001.2600000002</v>
      </c>
      <c r="AH1281" s="170">
        <v>4788976.4999999991</v>
      </c>
      <c r="AI1281" s="171">
        <v>1672157.5399999998</v>
      </c>
      <c r="AJ1281" s="172">
        <v>5016472.6199999992</v>
      </c>
      <c r="AK1281" s="151">
        <v>4030077.5299999993</v>
      </c>
      <c r="AL1281" s="172">
        <v>4836093.0359999985</v>
      </c>
      <c r="AM1281" s="211">
        <v>3990813.7499999995</v>
      </c>
      <c r="AN1281" s="171">
        <v>4828240.2799999993</v>
      </c>
      <c r="AO1281" s="170">
        <v>4951941.7885714266</v>
      </c>
      <c r="AP1281" s="170">
        <v>4920333</v>
      </c>
      <c r="AQ1281" s="170">
        <v>5067942.990000003</v>
      </c>
      <c r="AR1281" s="172">
        <v>-51470.370000003837</v>
      </c>
      <c r="AS1281" s="173">
        <v>-1.0260271289989388E-2</v>
      </c>
      <c r="AT1281" s="172">
        <v>-278966.49000000395</v>
      </c>
      <c r="AU1281" s="173">
        <v>-5.8251797644027693E-2</v>
      </c>
      <c r="AV1281" s="172">
        <v>-1036941.7300000028</v>
      </c>
      <c r="AW1281" s="173">
        <v>-0.25724172807626527</v>
      </c>
      <c r="AX1281" s="172">
        <v>96139.61999999918</v>
      </c>
      <c r="AY1281" s="173">
        <v>1.9164785155350694E-2</v>
      </c>
      <c r="AZ1281" s="172">
        <v>-131356.50000000093</v>
      </c>
      <c r="BA1281" s="173">
        <v>-2.7428929751482589E-2</v>
      </c>
      <c r="BB1281" s="172">
        <v>-147609.99000000302</v>
      </c>
      <c r="BC1281" s="173">
        <v>-3.0000000000000613E-2</v>
      </c>
      <c r="BE1281" s="169">
        <v>422328.58250000025</v>
      </c>
      <c r="BF1281" s="169">
        <v>422328.58250000025</v>
      </c>
      <c r="BG1281" s="169">
        <v>422328.58250000025</v>
      </c>
      <c r="BH1281" s="169">
        <v>422328.58250000025</v>
      </c>
      <c r="BI1281" s="169">
        <v>422328.58250000025</v>
      </c>
      <c r="BJ1281" s="169">
        <v>422328.58250000025</v>
      </c>
      <c r="BK1281" s="169">
        <v>422328.58250000025</v>
      </c>
      <c r="BL1281" s="169">
        <v>422328.58250000025</v>
      </c>
      <c r="BM1281" s="169">
        <v>422328.58250000025</v>
      </c>
      <c r="BN1281" s="169">
        <v>422328.58250000025</v>
      </c>
      <c r="BO1281" s="169">
        <v>422328.58250000025</v>
      </c>
      <c r="BP1281" s="169">
        <v>422328.58250000025</v>
      </c>
      <c r="BQ1281" s="174">
        <v>5067942.9900000049</v>
      </c>
    </row>
    <row r="1282" spans="2:69" x14ac:dyDescent="0.25">
      <c r="K1282" s="165" t="s">
        <v>315</v>
      </c>
      <c r="N1282" s="57" t="s">
        <v>2398</v>
      </c>
      <c r="V1282" s="57" t="s">
        <v>482</v>
      </c>
      <c r="W1282" s="57" t="s">
        <v>482</v>
      </c>
      <c r="X1282" s="57">
        <v>240</v>
      </c>
      <c r="AB1282" s="166" t="s">
        <v>411</v>
      </c>
      <c r="AC1282" s="209">
        <v>6030241</v>
      </c>
      <c r="AD1282" s="210" t="s">
        <v>2399</v>
      </c>
      <c r="AE1282" s="169">
        <v>1356356.61</v>
      </c>
      <c r="AF1282" s="38">
        <v>1463860.6</v>
      </c>
      <c r="AG1282" s="38">
        <v>1570226.1900000002</v>
      </c>
      <c r="AH1282" s="170">
        <v>1643679.1549999998</v>
      </c>
      <c r="AI1282" s="171">
        <v>526647.04000000004</v>
      </c>
      <c r="AJ1282" s="172">
        <v>1579941.12</v>
      </c>
      <c r="AK1282" s="151">
        <v>1397200.5099999998</v>
      </c>
      <c r="AL1282" s="172">
        <v>1676640.6119999997</v>
      </c>
      <c r="AM1282" s="211">
        <v>1369732.6291666667</v>
      </c>
      <c r="AN1282" s="171">
        <v>1671147.0358333329</v>
      </c>
      <c r="AO1282" s="170">
        <v>1665042.7371428572</v>
      </c>
      <c r="AP1282" s="170">
        <v>1654888.19</v>
      </c>
      <c r="AQ1282" s="170">
        <v>1704534.8356999999</v>
      </c>
      <c r="AR1282" s="172">
        <v>-124593.71569999983</v>
      </c>
      <c r="AS1282" s="173">
        <v>-7.885972086098994E-2</v>
      </c>
      <c r="AT1282" s="172">
        <v>-60855.680700000143</v>
      </c>
      <c r="AU1282" s="173">
        <v>-3.7024063069048381E-2</v>
      </c>
      <c r="AV1282" s="172">
        <v>-134308.64569999976</v>
      </c>
      <c r="AW1282" s="173">
        <v>-8.5534585116046086E-2</v>
      </c>
      <c r="AX1282" s="172">
        <v>-74947.069999999832</v>
      </c>
      <c r="AY1282" s="173">
        <v>-4.743662219513587E-2</v>
      </c>
      <c r="AZ1282" s="172">
        <v>-11209.035000000149</v>
      </c>
      <c r="BA1282" s="173">
        <v>-6.8194787078139649E-3</v>
      </c>
      <c r="BB1282" s="172">
        <v>-49646.645699999994</v>
      </c>
      <c r="BC1282" s="173">
        <v>-0.03</v>
      </c>
      <c r="BE1282" s="169">
        <v>148546.94809861502</v>
      </c>
      <c r="BF1282" s="169">
        <v>138706.04722313039</v>
      </c>
      <c r="BG1282" s="169">
        <v>122023.24400027121</v>
      </c>
      <c r="BH1282" s="169">
        <v>157967.61986329081</v>
      </c>
      <c r="BI1282" s="169">
        <v>136589.59664594432</v>
      </c>
      <c r="BJ1282" s="169">
        <v>143068.83616854012</v>
      </c>
      <c r="BK1282" s="169">
        <v>146616.03328432047</v>
      </c>
      <c r="BL1282" s="169">
        <v>143571.4824980791</v>
      </c>
      <c r="BM1282" s="169">
        <v>146962.73405437137</v>
      </c>
      <c r="BN1282" s="169">
        <v>143844.24146628499</v>
      </c>
      <c r="BO1282" s="169">
        <v>137453.03926136569</v>
      </c>
      <c r="BP1282" s="169">
        <v>139185.01313578637</v>
      </c>
      <c r="BQ1282" s="174">
        <v>1704534.8356999997</v>
      </c>
    </row>
    <row r="1283" spans="2:69" x14ac:dyDescent="0.25">
      <c r="K1283" s="165" t="s">
        <v>315</v>
      </c>
      <c r="N1283" s="57" t="s">
        <v>2400</v>
      </c>
      <c r="V1283" s="57" t="s">
        <v>482</v>
      </c>
      <c r="W1283" s="57" t="s">
        <v>482</v>
      </c>
      <c r="X1283" s="57">
        <v>240</v>
      </c>
      <c r="AB1283" s="166" t="s">
        <v>411</v>
      </c>
      <c r="AC1283" s="209">
        <v>6030280</v>
      </c>
      <c r="AD1283" s="210" t="s">
        <v>2401</v>
      </c>
      <c r="AE1283" s="169">
        <v>7200</v>
      </c>
      <c r="AF1283" s="38">
        <v>8600</v>
      </c>
      <c r="AG1283" s="38">
        <v>8600</v>
      </c>
      <c r="AH1283" s="170">
        <v>6394.5</v>
      </c>
      <c r="AI1283" s="171">
        <v>5000</v>
      </c>
      <c r="AJ1283" s="172">
        <v>15000</v>
      </c>
      <c r="AK1283" s="151">
        <v>8600</v>
      </c>
      <c r="AL1283" s="172">
        <v>10320</v>
      </c>
      <c r="AM1283" s="211">
        <v>5328.75</v>
      </c>
      <c r="AN1283" s="171">
        <v>9665.75</v>
      </c>
      <c r="AO1283" s="170">
        <v>8571.4285714285706</v>
      </c>
      <c r="AP1283" s="170">
        <v>10000</v>
      </c>
      <c r="AQ1283" s="170">
        <v>10299.999999999996</v>
      </c>
      <c r="AR1283" s="172">
        <v>4700.0000000000036</v>
      </c>
      <c r="AS1283" s="173">
        <v>0.31333333333333357</v>
      </c>
      <c r="AT1283" s="172">
        <v>-3905.4999999999964</v>
      </c>
      <c r="AU1283" s="173">
        <v>-0.61075924622722599</v>
      </c>
      <c r="AV1283" s="172">
        <v>-1699.9999999999964</v>
      </c>
      <c r="AW1283" s="173">
        <v>-0.19767441860465074</v>
      </c>
      <c r="AX1283" s="172">
        <v>5000</v>
      </c>
      <c r="AY1283" s="173">
        <v>0.33333333333333331</v>
      </c>
      <c r="AZ1283" s="172">
        <v>-3605.5</v>
      </c>
      <c r="BA1283" s="173">
        <v>-0.5638439283759481</v>
      </c>
      <c r="BB1283" s="172">
        <v>-299.99999999999636</v>
      </c>
      <c r="BC1283" s="173">
        <v>-2.9999999999999635E-2</v>
      </c>
      <c r="BE1283" s="169">
        <v>858.33333333333303</v>
      </c>
      <c r="BF1283" s="169">
        <v>858.33333333333303</v>
      </c>
      <c r="BG1283" s="169">
        <v>858.33333333333303</v>
      </c>
      <c r="BH1283" s="169">
        <v>858.33333333333303</v>
      </c>
      <c r="BI1283" s="169">
        <v>858.33333333333303</v>
      </c>
      <c r="BJ1283" s="169">
        <v>858.33333333333303</v>
      </c>
      <c r="BK1283" s="169">
        <v>858.33333333333303</v>
      </c>
      <c r="BL1283" s="169">
        <v>858.33333333333303</v>
      </c>
      <c r="BM1283" s="169">
        <v>858.33333333333303</v>
      </c>
      <c r="BN1283" s="169">
        <v>858.33333333333303</v>
      </c>
      <c r="BO1283" s="169">
        <v>858.33333333333303</v>
      </c>
      <c r="BP1283" s="169">
        <v>858.33333333333303</v>
      </c>
      <c r="BQ1283" s="174">
        <v>10299.999999999996</v>
      </c>
    </row>
    <row r="1284" spans="2:69" x14ac:dyDescent="0.25">
      <c r="K1284" s="165" t="s">
        <v>315</v>
      </c>
      <c r="N1284" s="57" t="s">
        <v>2402</v>
      </c>
      <c r="V1284" s="57" t="s">
        <v>482</v>
      </c>
      <c r="W1284" s="57" t="s">
        <v>482</v>
      </c>
      <c r="X1284" s="57">
        <v>240</v>
      </c>
      <c r="AB1284" s="166" t="s">
        <v>411</v>
      </c>
      <c r="AC1284" s="209">
        <v>6030400</v>
      </c>
      <c r="AD1284" s="210" t="s">
        <v>2403</v>
      </c>
      <c r="AE1284" s="169">
        <v>82976.160000000003</v>
      </c>
      <c r="AF1284" s="38">
        <v>79290.78</v>
      </c>
      <c r="AG1284" s="38">
        <v>58063.839999999997</v>
      </c>
      <c r="AH1284" s="170">
        <v>100873.5</v>
      </c>
      <c r="AI1284" s="171">
        <v>49081.56</v>
      </c>
      <c r="AJ1284" s="172">
        <v>147244.68</v>
      </c>
      <c r="AK1284" s="151">
        <v>119653.68</v>
      </c>
      <c r="AL1284" s="172">
        <v>143584.41599999997</v>
      </c>
      <c r="AM1284" s="211">
        <v>84061.249999999985</v>
      </c>
      <c r="AN1284" s="171">
        <v>136465.93</v>
      </c>
      <c r="AO1284" s="170">
        <v>151736.2971428571</v>
      </c>
      <c r="AP1284" s="170">
        <v>136000</v>
      </c>
      <c r="AQ1284" s="170">
        <v>140079.99999999997</v>
      </c>
      <c r="AR1284" s="172">
        <v>7164.6800000000221</v>
      </c>
      <c r="AS1284" s="173">
        <v>4.8658328436721944E-2</v>
      </c>
      <c r="AT1284" s="172">
        <v>-39206.499999999971</v>
      </c>
      <c r="AU1284" s="173">
        <v>-0.38866996783099594</v>
      </c>
      <c r="AV1284" s="172">
        <v>-82016.159999999974</v>
      </c>
      <c r="AW1284" s="173">
        <v>-1.4125169813088487</v>
      </c>
      <c r="AX1284" s="172">
        <v>11244.679999999993</v>
      </c>
      <c r="AY1284" s="173">
        <v>7.6367309161865765E-2</v>
      </c>
      <c r="AZ1284" s="172">
        <v>-35126.5</v>
      </c>
      <c r="BA1284" s="173">
        <v>-0.34822326973883133</v>
      </c>
      <c r="BB1284" s="172">
        <v>-4079.9999999999709</v>
      </c>
      <c r="BC1284" s="173">
        <v>-2.9999999999999787E-2</v>
      </c>
      <c r="BE1284" s="169">
        <v>11673.33333333333</v>
      </c>
      <c r="BF1284" s="169">
        <v>11673.33333333333</v>
      </c>
      <c r="BG1284" s="169">
        <v>11673.33333333333</v>
      </c>
      <c r="BH1284" s="169">
        <v>11673.33333333333</v>
      </c>
      <c r="BI1284" s="169">
        <v>11673.33333333333</v>
      </c>
      <c r="BJ1284" s="169">
        <v>11673.33333333333</v>
      </c>
      <c r="BK1284" s="169">
        <v>11673.33333333333</v>
      </c>
      <c r="BL1284" s="169">
        <v>11673.33333333333</v>
      </c>
      <c r="BM1284" s="169">
        <v>11673.33333333333</v>
      </c>
      <c r="BN1284" s="169">
        <v>11673.33333333333</v>
      </c>
      <c r="BO1284" s="169">
        <v>11673.33333333333</v>
      </c>
      <c r="BP1284" s="169">
        <v>11673.33333333333</v>
      </c>
      <c r="BQ1284" s="174">
        <v>140079.99999999997</v>
      </c>
    </row>
    <row r="1285" spans="2:69" x14ac:dyDescent="0.25">
      <c r="K1285" s="165" t="s">
        <v>315</v>
      </c>
      <c r="N1285" s="57" t="s">
        <v>2404</v>
      </c>
      <c r="V1285" s="57" t="s">
        <v>482</v>
      </c>
      <c r="W1285" s="57" t="s">
        <v>482</v>
      </c>
      <c r="X1285" s="57">
        <v>240</v>
      </c>
      <c r="AB1285" s="166" t="s">
        <v>411</v>
      </c>
      <c r="AC1285" s="209">
        <v>6030700</v>
      </c>
      <c r="AD1285" s="210" t="s">
        <v>2405</v>
      </c>
      <c r="AE1285" s="169">
        <v>-57175.590000000018</v>
      </c>
      <c r="AF1285" s="38">
        <v>-27821.47</v>
      </c>
      <c r="AG1285" s="38">
        <v>-39803.910000000003</v>
      </c>
      <c r="AH1285" s="170">
        <v>-49173.973999999995</v>
      </c>
      <c r="AI1285" s="171">
        <v>-25777.759999999998</v>
      </c>
      <c r="AJ1285" s="172">
        <v>-77333.279999999999</v>
      </c>
      <c r="AK1285" s="151">
        <v>-65965.58</v>
      </c>
      <c r="AL1285" s="172">
        <v>-79158.695999999996</v>
      </c>
      <c r="AM1285" s="211">
        <v>-40978.311666666668</v>
      </c>
      <c r="AN1285" s="171">
        <v>-74161.242333333328</v>
      </c>
      <c r="AO1285" s="170">
        <v>-76707.857142857145</v>
      </c>
      <c r="AP1285" s="170">
        <v>0</v>
      </c>
      <c r="AQ1285" s="170">
        <v>0</v>
      </c>
      <c r="AR1285" s="172">
        <v>-77333.279999999999</v>
      </c>
      <c r="AS1285" s="173">
        <v>-1</v>
      </c>
      <c r="AT1285" s="172">
        <v>-49173.973999999995</v>
      </c>
      <c r="AU1285" s="173">
        <v>-1</v>
      </c>
      <c r="AV1285" s="172">
        <v>-39803.910000000003</v>
      </c>
      <c r="AW1285" s="173">
        <v>-1</v>
      </c>
      <c r="AX1285" s="172">
        <v>-77333.279999999999</v>
      </c>
      <c r="AY1285" s="173">
        <v>-1</v>
      </c>
      <c r="AZ1285" s="172">
        <v>-49173.973999999995</v>
      </c>
      <c r="BA1285" s="173">
        <v>-1</v>
      </c>
      <c r="BB1285" s="172">
        <v>0</v>
      </c>
      <c r="BC1285" s="173">
        <v>0</v>
      </c>
      <c r="BE1285" s="169">
        <v>0</v>
      </c>
      <c r="BF1285" s="169">
        <v>0</v>
      </c>
      <c r="BG1285" s="169">
        <v>0</v>
      </c>
      <c r="BH1285" s="169">
        <v>0</v>
      </c>
      <c r="BI1285" s="169">
        <v>0</v>
      </c>
      <c r="BJ1285" s="169">
        <v>0</v>
      </c>
      <c r="BK1285" s="169">
        <v>0</v>
      </c>
      <c r="BL1285" s="169">
        <v>0</v>
      </c>
      <c r="BM1285" s="169">
        <v>0</v>
      </c>
      <c r="BN1285" s="169">
        <v>0</v>
      </c>
      <c r="BO1285" s="169">
        <v>0</v>
      </c>
      <c r="BP1285" s="169">
        <v>0</v>
      </c>
      <c r="BQ1285" s="174">
        <v>0</v>
      </c>
    </row>
    <row r="1286" spans="2:69" x14ac:dyDescent="0.25">
      <c r="K1286" s="165" t="s">
        <v>315</v>
      </c>
      <c r="N1286" s="57" t="s">
        <v>2406</v>
      </c>
      <c r="V1286" s="57" t="s">
        <v>482</v>
      </c>
      <c r="W1286" s="57" t="s">
        <v>482</v>
      </c>
      <c r="X1286" s="57">
        <v>240</v>
      </c>
      <c r="AB1286" s="166" t="s">
        <v>411</v>
      </c>
      <c r="AC1286" s="209">
        <v>6030710</v>
      </c>
      <c r="AD1286" s="210" t="s">
        <v>2407</v>
      </c>
      <c r="AE1286" s="169">
        <v>74411.989999999991</v>
      </c>
      <c r="AF1286" s="38">
        <v>13043.95</v>
      </c>
      <c r="AG1286" s="38">
        <v>17419.799999999996</v>
      </c>
      <c r="AH1286" s="170">
        <v>17690.333333333405</v>
      </c>
      <c r="AI1286" s="171">
        <v>2975.4</v>
      </c>
      <c r="AJ1286" s="172">
        <v>8926.2000000000007</v>
      </c>
      <c r="AK1286" s="151">
        <v>4142.2</v>
      </c>
      <c r="AL1286" s="172">
        <v>4970.6399999999994</v>
      </c>
      <c r="AM1286" s="211">
        <v>14741.944444444503</v>
      </c>
      <c r="AN1286" s="171">
        <v>7090.5888888889012</v>
      </c>
      <c r="AO1286" s="170">
        <v>6100.8000000000065</v>
      </c>
      <c r="AP1286" s="170">
        <v>12414.4</v>
      </c>
      <c r="AQ1286" s="170">
        <v>12414.399999999954</v>
      </c>
      <c r="AR1286" s="172">
        <v>-3488.1999999999534</v>
      </c>
      <c r="AS1286" s="173">
        <v>-0.39078219175012358</v>
      </c>
      <c r="AT1286" s="172">
        <v>5275.9333333334507</v>
      </c>
      <c r="AU1286" s="173">
        <v>0.29823820919146593</v>
      </c>
      <c r="AV1286" s="172">
        <v>5005.4000000000415</v>
      </c>
      <c r="AW1286" s="173">
        <v>0.28733969391152842</v>
      </c>
      <c r="AX1286" s="172">
        <v>-3488.1999999999989</v>
      </c>
      <c r="AY1286" s="173">
        <v>-0.39078219175012868</v>
      </c>
      <c r="AZ1286" s="172">
        <v>5275.9333333334052</v>
      </c>
      <c r="BA1286" s="173">
        <v>0.29823820919146338</v>
      </c>
      <c r="BB1286" s="172">
        <v>4.5474735088646412E-11</v>
      </c>
      <c r="BC1286" s="173">
        <v>3.66306346570486E-15</v>
      </c>
      <c r="BE1286" s="169">
        <v>1034.5333333333299</v>
      </c>
      <c r="BF1286" s="169">
        <v>1034.5333333333299</v>
      </c>
      <c r="BG1286" s="169">
        <v>1034.5333333333299</v>
      </c>
      <c r="BH1286" s="169">
        <v>1034.5333333333299</v>
      </c>
      <c r="BI1286" s="169">
        <v>1034.5333333333299</v>
      </c>
      <c r="BJ1286" s="169">
        <v>1034.5333333333299</v>
      </c>
      <c r="BK1286" s="169">
        <v>1034.5333333333299</v>
      </c>
      <c r="BL1286" s="169">
        <v>1034.5333333333299</v>
      </c>
      <c r="BM1286" s="169">
        <v>1034.5333333333299</v>
      </c>
      <c r="BN1286" s="169">
        <v>1034.5333333333299</v>
      </c>
      <c r="BO1286" s="169">
        <v>1034.5333333333299</v>
      </c>
      <c r="BP1286" s="169">
        <v>1034.5333333333299</v>
      </c>
      <c r="BQ1286" s="174">
        <v>12414.399999999956</v>
      </c>
    </row>
    <row r="1287" spans="2:69" x14ac:dyDescent="0.25">
      <c r="K1287" s="165" t="s">
        <v>315</v>
      </c>
      <c r="N1287" s="57" t="s">
        <v>2408</v>
      </c>
      <c r="V1287" s="57" t="s">
        <v>482</v>
      </c>
      <c r="W1287" s="57" t="s">
        <v>482</v>
      </c>
      <c r="X1287" s="57">
        <v>240</v>
      </c>
      <c r="AB1287" s="166" t="s">
        <v>411</v>
      </c>
      <c r="AC1287" s="209">
        <v>6030725</v>
      </c>
      <c r="AD1287" s="210" t="s">
        <v>2409</v>
      </c>
      <c r="AE1287" s="169">
        <v>124167.91</v>
      </c>
      <c r="AF1287" s="38">
        <v>118556.44</v>
      </c>
      <c r="AG1287" s="38">
        <v>107041.7</v>
      </c>
      <c r="AH1287" s="170">
        <v>145521.05666666641</v>
      </c>
      <c r="AI1287" s="171">
        <v>35908.789999999994</v>
      </c>
      <c r="AJ1287" s="172">
        <v>107726.36999999998</v>
      </c>
      <c r="AK1287" s="151">
        <v>94307.739999999991</v>
      </c>
      <c r="AL1287" s="172">
        <v>113169.288</v>
      </c>
      <c r="AM1287" s="211">
        <v>121267.54722222203</v>
      </c>
      <c r="AN1287" s="171">
        <v>118561.24944444437</v>
      </c>
      <c r="AO1287" s="170">
        <v>108314.708571429</v>
      </c>
      <c r="AP1287" s="170">
        <v>99872.47</v>
      </c>
      <c r="AQ1287" s="170">
        <v>99872.469999999928</v>
      </c>
      <c r="AR1287" s="172">
        <v>7853.9000000000524</v>
      </c>
      <c r="AS1287" s="173">
        <v>7.2906011777803842E-2</v>
      </c>
      <c r="AT1287" s="172">
        <v>45648.586666666481</v>
      </c>
      <c r="AU1287" s="173">
        <v>0.31369059373469294</v>
      </c>
      <c r="AV1287" s="172">
        <v>7169.2300000000687</v>
      </c>
      <c r="AW1287" s="173">
        <v>6.6976047652457585E-2</v>
      </c>
      <c r="AX1287" s="172">
        <v>7853.8999999999796</v>
      </c>
      <c r="AY1287" s="173">
        <v>7.2906011777803162E-2</v>
      </c>
      <c r="AZ1287" s="172">
        <v>45648.586666666408</v>
      </c>
      <c r="BA1287" s="173">
        <v>0.31369059373469244</v>
      </c>
      <c r="BB1287" s="172">
        <v>7.2759576141834259E-11</v>
      </c>
      <c r="BC1287" s="173">
        <v>7.2852484915847441E-16</v>
      </c>
      <c r="BE1287" s="169">
        <v>8322.7058333333298</v>
      </c>
      <c r="BF1287" s="169">
        <v>8322.7058333333298</v>
      </c>
      <c r="BG1287" s="169">
        <v>8322.7058333333298</v>
      </c>
      <c r="BH1287" s="169">
        <v>8322.7058333333298</v>
      </c>
      <c r="BI1287" s="169">
        <v>8322.7058333333298</v>
      </c>
      <c r="BJ1287" s="169">
        <v>8322.7058333333298</v>
      </c>
      <c r="BK1287" s="169">
        <v>8322.7058333333298</v>
      </c>
      <c r="BL1287" s="169">
        <v>8322.7058333333298</v>
      </c>
      <c r="BM1287" s="169">
        <v>8322.7058333333298</v>
      </c>
      <c r="BN1287" s="169">
        <v>8322.7058333333298</v>
      </c>
      <c r="BO1287" s="169">
        <v>8322.7058333333298</v>
      </c>
      <c r="BP1287" s="169">
        <v>8322.7058333333298</v>
      </c>
      <c r="BQ1287" s="174">
        <v>99872.469999999928</v>
      </c>
    </row>
    <row r="1288" spans="2:69" x14ac:dyDescent="0.25">
      <c r="K1288" s="165" t="s">
        <v>315</v>
      </c>
      <c r="N1288" s="57" t="s">
        <v>2410</v>
      </c>
      <c r="V1288" s="57" t="s">
        <v>482</v>
      </c>
      <c r="W1288" s="57" t="s">
        <v>482</v>
      </c>
      <c r="X1288" s="57">
        <v>240</v>
      </c>
      <c r="AB1288" s="166" t="s">
        <v>411</v>
      </c>
      <c r="AC1288" s="209">
        <v>6030750</v>
      </c>
      <c r="AD1288" s="210" t="s">
        <v>2411</v>
      </c>
      <c r="AE1288" s="169">
        <v>173151.39000000004</v>
      </c>
      <c r="AF1288" s="38">
        <v>84624.559999999939</v>
      </c>
      <c r="AG1288" s="38">
        <v>469855.72000000003</v>
      </c>
      <c r="AH1288" s="170">
        <v>544243.74897299998</v>
      </c>
      <c r="AI1288" s="171">
        <v>175632.99999999997</v>
      </c>
      <c r="AJ1288" s="172">
        <v>526898.99999999988</v>
      </c>
      <c r="AK1288" s="151">
        <v>407323.3</v>
      </c>
      <c r="AL1288" s="172">
        <v>488787.96</v>
      </c>
      <c r="AM1288" s="211">
        <v>453536.45747750002</v>
      </c>
      <c r="AN1288" s="171">
        <v>498030.59149549995</v>
      </c>
      <c r="AO1288" s="170">
        <v>497645.46857142885</v>
      </c>
      <c r="AP1288" s="170">
        <v>491293.59</v>
      </c>
      <c r="AQ1288" s="170">
        <v>491293.59</v>
      </c>
      <c r="AR1288" s="172">
        <v>35605.409999999858</v>
      </c>
      <c r="AS1288" s="173">
        <v>6.7575398700699493E-2</v>
      </c>
      <c r="AT1288" s="172">
        <v>52950.158972999954</v>
      </c>
      <c r="AU1288" s="173">
        <v>9.7291257957336355E-2</v>
      </c>
      <c r="AV1288" s="172">
        <v>-21437.869999999995</v>
      </c>
      <c r="AW1288" s="173">
        <v>-4.5626495725113222E-2</v>
      </c>
      <c r="AX1288" s="172">
        <v>35605.409999999858</v>
      </c>
      <c r="AY1288" s="173">
        <v>6.7575398700699493E-2</v>
      </c>
      <c r="AZ1288" s="172">
        <v>52950.158972999954</v>
      </c>
      <c r="BA1288" s="173">
        <v>9.7291257957336355E-2</v>
      </c>
      <c r="BB1288" s="172">
        <v>0</v>
      </c>
      <c r="BC1288" s="173">
        <v>0</v>
      </c>
      <c r="BE1288" s="169">
        <v>40941.1325</v>
      </c>
      <c r="BF1288" s="169">
        <v>40941.1325</v>
      </c>
      <c r="BG1288" s="169">
        <v>40941.1325</v>
      </c>
      <c r="BH1288" s="169">
        <v>40941.1325</v>
      </c>
      <c r="BI1288" s="169">
        <v>40941.1325</v>
      </c>
      <c r="BJ1288" s="169">
        <v>40941.1325</v>
      </c>
      <c r="BK1288" s="169">
        <v>40941.1325</v>
      </c>
      <c r="BL1288" s="169">
        <v>40941.1325</v>
      </c>
      <c r="BM1288" s="169">
        <v>40941.1325</v>
      </c>
      <c r="BN1288" s="169">
        <v>40941.1325</v>
      </c>
      <c r="BO1288" s="169">
        <v>40941.1325</v>
      </c>
      <c r="BP1288" s="169">
        <v>40941.1325</v>
      </c>
      <c r="BQ1288" s="174">
        <v>491293.59</v>
      </c>
    </row>
    <row r="1289" spans="2:69" x14ac:dyDescent="0.25">
      <c r="K1289" s="165" t="s">
        <v>315</v>
      </c>
      <c r="N1289" s="57" t="s">
        <v>2412</v>
      </c>
      <c r="V1289" s="57" t="s">
        <v>482</v>
      </c>
      <c r="W1289" s="57" t="s">
        <v>482</v>
      </c>
      <c r="X1289" s="57">
        <v>240</v>
      </c>
      <c r="AB1289" s="166" t="s">
        <v>411</v>
      </c>
      <c r="AC1289" s="209">
        <v>6030900</v>
      </c>
      <c r="AD1289" s="210" t="s">
        <v>2413</v>
      </c>
      <c r="AE1289" s="169">
        <v>27198.83</v>
      </c>
      <c r="AF1289" s="38">
        <v>18560.88</v>
      </c>
      <c r="AG1289" s="38">
        <v>18271.91</v>
      </c>
      <c r="AH1289" s="170">
        <v>0</v>
      </c>
      <c r="AI1289" s="171">
        <v>0</v>
      </c>
      <c r="AJ1289" s="172">
        <v>0</v>
      </c>
      <c r="AK1289" s="151">
        <v>0</v>
      </c>
      <c r="AL1289" s="172">
        <v>0</v>
      </c>
      <c r="AM1289" s="211">
        <v>0</v>
      </c>
      <c r="AN1289" s="171">
        <v>0</v>
      </c>
      <c r="AO1289" s="170">
        <v>0</v>
      </c>
      <c r="AP1289" s="170">
        <v>271401</v>
      </c>
      <c r="AQ1289" s="170">
        <v>271401</v>
      </c>
      <c r="AR1289" s="172">
        <v>-271401</v>
      </c>
      <c r="AS1289" s="173">
        <v>0</v>
      </c>
      <c r="AT1289" s="172">
        <v>-271401</v>
      </c>
      <c r="AU1289" s="173">
        <v>0</v>
      </c>
      <c r="AV1289" s="172">
        <v>-253129.09</v>
      </c>
      <c r="AW1289" s="173">
        <v>-13.853455385890145</v>
      </c>
      <c r="AX1289" s="172">
        <v>-271401</v>
      </c>
      <c r="AY1289" s="173">
        <v>0</v>
      </c>
      <c r="AZ1289" s="172">
        <v>-271401</v>
      </c>
      <c r="BA1289" s="173">
        <v>0</v>
      </c>
      <c r="BB1289" s="172">
        <v>0</v>
      </c>
      <c r="BC1289" s="173">
        <v>0</v>
      </c>
      <c r="BE1289" s="169">
        <v>22616.75</v>
      </c>
      <c r="BF1289" s="169">
        <v>22616.75</v>
      </c>
      <c r="BG1289" s="169">
        <v>22616.75</v>
      </c>
      <c r="BH1289" s="169">
        <v>22616.75</v>
      </c>
      <c r="BI1289" s="169">
        <v>22616.75</v>
      </c>
      <c r="BJ1289" s="169">
        <v>22616.75</v>
      </c>
      <c r="BK1289" s="169">
        <v>22616.75</v>
      </c>
      <c r="BL1289" s="169">
        <v>22616.75</v>
      </c>
      <c r="BM1289" s="169">
        <v>22616.75</v>
      </c>
      <c r="BN1289" s="169">
        <v>22616.75</v>
      </c>
      <c r="BO1289" s="169">
        <v>22616.75</v>
      </c>
      <c r="BP1289" s="169">
        <v>22616.75</v>
      </c>
      <c r="BQ1289" s="174">
        <v>271401</v>
      </c>
    </row>
    <row r="1290" spans="2:69" x14ac:dyDescent="0.25">
      <c r="K1290" s="165" t="s">
        <v>315</v>
      </c>
      <c r="N1290" s="57" t="s">
        <v>2414</v>
      </c>
      <c r="V1290" s="57" t="s">
        <v>482</v>
      </c>
      <c r="W1290" s="57" t="s">
        <v>482</v>
      </c>
      <c r="X1290" s="57">
        <v>240</v>
      </c>
      <c r="AB1290" s="166" t="s">
        <v>411</v>
      </c>
      <c r="AC1290" s="209">
        <v>6030901</v>
      </c>
      <c r="AD1290" s="210" t="s">
        <v>2415</v>
      </c>
      <c r="AE1290" s="169">
        <v>-23094.68</v>
      </c>
      <c r="AF1290" s="38">
        <v>-23135.01</v>
      </c>
      <c r="AG1290" s="38">
        <v>-29336.82</v>
      </c>
      <c r="AH1290" s="170">
        <v>0</v>
      </c>
      <c r="AI1290" s="171">
        <v>0</v>
      </c>
      <c r="AJ1290" s="172">
        <v>0</v>
      </c>
      <c r="AK1290" s="151">
        <v>0</v>
      </c>
      <c r="AL1290" s="172">
        <v>0</v>
      </c>
      <c r="AM1290" s="211">
        <v>0</v>
      </c>
      <c r="AN1290" s="171">
        <v>0</v>
      </c>
      <c r="AO1290" s="170">
        <v>0</v>
      </c>
      <c r="AP1290" s="170">
        <v>-386936.25</v>
      </c>
      <c r="AQ1290" s="170">
        <v>-386936.24999999988</v>
      </c>
      <c r="AR1290" s="172">
        <v>386936.24999999988</v>
      </c>
      <c r="AS1290" s="173">
        <v>0</v>
      </c>
      <c r="AT1290" s="172">
        <v>386936.24999999988</v>
      </c>
      <c r="AU1290" s="173">
        <v>0</v>
      </c>
      <c r="AV1290" s="172">
        <v>357599.42999999988</v>
      </c>
      <c r="AW1290" s="173">
        <v>12.189440777834813</v>
      </c>
      <c r="AX1290" s="172">
        <v>386936.25</v>
      </c>
      <c r="AY1290" s="173">
        <v>0</v>
      </c>
      <c r="AZ1290" s="172">
        <v>386936.25</v>
      </c>
      <c r="BA1290" s="173">
        <v>0</v>
      </c>
      <c r="BB1290" s="172">
        <v>-1.1641532182693481E-10</v>
      </c>
      <c r="BC1290" s="173">
        <v>-3.0086434606975907E-16</v>
      </c>
      <c r="BE1290" s="169">
        <v>-32244.687499999989</v>
      </c>
      <c r="BF1290" s="169">
        <v>-32244.687499999989</v>
      </c>
      <c r="BG1290" s="169">
        <v>-32244.687499999989</v>
      </c>
      <c r="BH1290" s="169">
        <v>-32244.687499999989</v>
      </c>
      <c r="BI1290" s="169">
        <v>-32244.687499999989</v>
      </c>
      <c r="BJ1290" s="169">
        <v>-32244.687499999989</v>
      </c>
      <c r="BK1290" s="169">
        <v>-32244.687499999989</v>
      </c>
      <c r="BL1290" s="169">
        <v>-32244.687499999989</v>
      </c>
      <c r="BM1290" s="169">
        <v>-32244.687499999989</v>
      </c>
      <c r="BN1290" s="169">
        <v>-32244.687499999989</v>
      </c>
      <c r="BO1290" s="169">
        <v>-32244.687499999989</v>
      </c>
      <c r="BP1290" s="169">
        <v>-32244.687499999989</v>
      </c>
      <c r="BQ1290" s="174">
        <v>-386936.24999999994</v>
      </c>
    </row>
    <row r="1291" spans="2:69" x14ac:dyDescent="0.25">
      <c r="K1291" s="165" t="s">
        <v>315</v>
      </c>
      <c r="N1291" s="57" t="s">
        <v>2416</v>
      </c>
      <c r="V1291" s="57" t="s">
        <v>482</v>
      </c>
      <c r="W1291" s="57" t="s">
        <v>482</v>
      </c>
      <c r="X1291" s="57">
        <v>240</v>
      </c>
      <c r="AB1291" s="166" t="s">
        <v>411</v>
      </c>
      <c r="AC1291" s="209">
        <v>6030906</v>
      </c>
      <c r="AD1291" s="210" t="s">
        <v>2417</v>
      </c>
      <c r="AE1291" s="169">
        <v>2627.65</v>
      </c>
      <c r="AF1291" s="38">
        <v>7845.8799999999992</v>
      </c>
      <c r="AG1291" s="38">
        <v>3897.89</v>
      </c>
      <c r="AH1291" s="170">
        <v>0</v>
      </c>
      <c r="AI1291" s="171">
        <v>914.87</v>
      </c>
      <c r="AJ1291" s="172">
        <v>2744.61</v>
      </c>
      <c r="AK1291" s="151">
        <v>3409.97</v>
      </c>
      <c r="AL1291" s="172">
        <v>4091.9639999999995</v>
      </c>
      <c r="AM1291" s="211">
        <v>0</v>
      </c>
      <c r="AN1291" s="171">
        <v>3409.97</v>
      </c>
      <c r="AO1291" s="170">
        <v>3279.2742857142903</v>
      </c>
      <c r="AP1291" s="170">
        <v>6877.25</v>
      </c>
      <c r="AQ1291" s="170">
        <v>6877.2500000000045</v>
      </c>
      <c r="AR1291" s="172">
        <v>-4132.6400000000049</v>
      </c>
      <c r="AS1291" s="173">
        <v>-1.5057294114646542</v>
      </c>
      <c r="AT1291" s="172">
        <v>-6877.2500000000045</v>
      </c>
      <c r="AU1291" s="173">
        <v>0</v>
      </c>
      <c r="AV1291" s="172">
        <v>-2979.3600000000047</v>
      </c>
      <c r="AW1291" s="173">
        <v>-0.76435199556683353</v>
      </c>
      <c r="AX1291" s="172">
        <v>-4132.6399999999994</v>
      </c>
      <c r="AY1291" s="173">
        <v>-1.5057294114646522</v>
      </c>
      <c r="AZ1291" s="172">
        <v>-6877.25</v>
      </c>
      <c r="BA1291" s="173">
        <v>0</v>
      </c>
      <c r="BB1291" s="172">
        <v>-4.5474735088646412E-12</v>
      </c>
      <c r="BC1291" s="173">
        <v>-6.6123428824961154E-16</v>
      </c>
      <c r="BE1291" s="169">
        <v>573.10416666666697</v>
      </c>
      <c r="BF1291" s="169">
        <v>573.10416666666697</v>
      </c>
      <c r="BG1291" s="169">
        <v>573.10416666666697</v>
      </c>
      <c r="BH1291" s="169">
        <v>573.10416666666697</v>
      </c>
      <c r="BI1291" s="169">
        <v>573.10416666666697</v>
      </c>
      <c r="BJ1291" s="169">
        <v>573.10416666666697</v>
      </c>
      <c r="BK1291" s="169">
        <v>573.10416666666697</v>
      </c>
      <c r="BL1291" s="169">
        <v>573.10416666666697</v>
      </c>
      <c r="BM1291" s="169">
        <v>573.10416666666697</v>
      </c>
      <c r="BN1291" s="169">
        <v>573.10416666666697</v>
      </c>
      <c r="BO1291" s="169">
        <v>573.10416666666697</v>
      </c>
      <c r="BP1291" s="169">
        <v>573.10416666666697</v>
      </c>
      <c r="BQ1291" s="174">
        <v>6877.2500000000036</v>
      </c>
    </row>
    <row r="1292" spans="2:69" x14ac:dyDescent="0.25">
      <c r="K1292" s="165" t="s">
        <v>315</v>
      </c>
      <c r="N1292" s="57" t="s">
        <v>2418</v>
      </c>
      <c r="V1292" s="57" t="s">
        <v>482</v>
      </c>
      <c r="W1292" s="57" t="s">
        <v>482</v>
      </c>
      <c r="X1292" s="57">
        <v>240</v>
      </c>
      <c r="AB1292" s="166" t="s">
        <v>411</v>
      </c>
      <c r="AC1292" s="209">
        <v>6030907</v>
      </c>
      <c r="AD1292" s="210" t="s">
        <v>2419</v>
      </c>
      <c r="AE1292" s="169">
        <v>-2627.64</v>
      </c>
      <c r="AF1292" s="38">
        <v>-3271.7500000000005</v>
      </c>
      <c r="AG1292" s="38">
        <v>-3897.89</v>
      </c>
      <c r="AH1292" s="170">
        <v>0</v>
      </c>
      <c r="AI1292" s="171">
        <v>-3547.67</v>
      </c>
      <c r="AJ1292" s="172">
        <v>-10643.01</v>
      </c>
      <c r="AK1292" s="151">
        <v>-5626.92</v>
      </c>
      <c r="AL1292" s="172">
        <v>-6752.3040000000001</v>
      </c>
      <c r="AM1292" s="211">
        <v>0</v>
      </c>
      <c r="AN1292" s="171">
        <v>-5626.92</v>
      </c>
      <c r="AO1292" s="170">
        <v>-7792.6457142857089</v>
      </c>
      <c r="AP1292" s="170">
        <v>-6877.25</v>
      </c>
      <c r="AQ1292" s="170">
        <v>-6877.2499999999918</v>
      </c>
      <c r="AR1292" s="172">
        <v>-3765.7600000000084</v>
      </c>
      <c r="AS1292" s="173">
        <v>-0.35382471687990602</v>
      </c>
      <c r="AT1292" s="172">
        <v>6877.2499999999918</v>
      </c>
      <c r="AU1292" s="173">
        <v>0</v>
      </c>
      <c r="AV1292" s="172">
        <v>2979.3599999999919</v>
      </c>
      <c r="AW1292" s="173">
        <v>0.76435199556683031</v>
      </c>
      <c r="AX1292" s="172">
        <v>-3765.76</v>
      </c>
      <c r="AY1292" s="173">
        <v>-0.35382471687990524</v>
      </c>
      <c r="AZ1292" s="172">
        <v>6877.25</v>
      </c>
      <c r="BA1292" s="173">
        <v>0</v>
      </c>
      <c r="BB1292" s="172">
        <v>-8.1854523159563541E-12</v>
      </c>
      <c r="BC1292" s="173">
        <v>-1.1902217188493008E-15</v>
      </c>
      <c r="BE1292" s="169">
        <v>-573.10416666666595</v>
      </c>
      <c r="BF1292" s="169">
        <v>-573.10416666666595</v>
      </c>
      <c r="BG1292" s="169">
        <v>-573.10416666666595</v>
      </c>
      <c r="BH1292" s="169">
        <v>-573.10416666666595</v>
      </c>
      <c r="BI1292" s="169">
        <v>-573.10416666666595</v>
      </c>
      <c r="BJ1292" s="169">
        <v>-573.10416666666595</v>
      </c>
      <c r="BK1292" s="169">
        <v>-573.10416666666595</v>
      </c>
      <c r="BL1292" s="169">
        <v>-573.10416666666595</v>
      </c>
      <c r="BM1292" s="169">
        <v>-573.10416666666595</v>
      </c>
      <c r="BN1292" s="169">
        <v>-573.10416666666595</v>
      </c>
      <c r="BO1292" s="169">
        <v>-573.10416666666595</v>
      </c>
      <c r="BP1292" s="169">
        <v>-573.10416666666595</v>
      </c>
      <c r="BQ1292" s="174">
        <v>-6877.2499999999918</v>
      </c>
    </row>
    <row r="1293" spans="2:69" x14ac:dyDescent="0.25">
      <c r="K1293" s="165" t="s">
        <v>315</v>
      </c>
      <c r="N1293" s="57" t="s">
        <v>2420</v>
      </c>
      <c r="V1293" s="57" t="s">
        <v>482</v>
      </c>
      <c r="W1293" s="57" t="s">
        <v>482</v>
      </c>
      <c r="X1293" s="57">
        <v>240</v>
      </c>
      <c r="AB1293" s="166" t="s">
        <v>411</v>
      </c>
      <c r="AC1293" s="209">
        <v>6030999</v>
      </c>
      <c r="AD1293" s="210" t="s">
        <v>2421</v>
      </c>
      <c r="AE1293" s="169">
        <v>0</v>
      </c>
      <c r="AF1293" s="38">
        <v>-2418429.92</v>
      </c>
      <c r="AG1293" s="38">
        <v>-895449.41999999993</v>
      </c>
      <c r="AH1293" s="170">
        <v>-1732024.142666674</v>
      </c>
      <c r="AI1293" s="171">
        <v>-389424.72</v>
      </c>
      <c r="AJ1293" s="172">
        <v>-1168274.1599999999</v>
      </c>
      <c r="AK1293" s="151">
        <v>-834447.34000000032</v>
      </c>
      <c r="AL1293" s="172">
        <v>-1001336.8080000003</v>
      </c>
      <c r="AM1293" s="211">
        <v>-1443353.4522222281</v>
      </c>
      <c r="AN1293" s="171">
        <v>-1123118.0304444463</v>
      </c>
      <c r="AO1293" s="170">
        <v>-1055119.0457142859</v>
      </c>
      <c r="AP1293" s="170">
        <v>-1046045.5599999999</v>
      </c>
      <c r="AQ1293" s="170">
        <v>-1046045.5600000045</v>
      </c>
      <c r="AR1293" s="172">
        <v>-122228.59999999544</v>
      </c>
      <c r="AS1293" s="173">
        <v>-0.10462321618069122</v>
      </c>
      <c r="AT1293" s="172">
        <v>-685978.58266666951</v>
      </c>
      <c r="AU1293" s="173">
        <v>-0.39605601663872725</v>
      </c>
      <c r="AV1293" s="172">
        <v>150596.14000000455</v>
      </c>
      <c r="AW1293" s="173">
        <v>0.16817939309180027</v>
      </c>
      <c r="AX1293" s="172">
        <v>-122228.59999999998</v>
      </c>
      <c r="AY1293" s="173">
        <v>-0.1046232161806951</v>
      </c>
      <c r="AZ1293" s="172">
        <v>-685978.58266667405</v>
      </c>
      <c r="BA1293" s="173">
        <v>-0.39605601663872986</v>
      </c>
      <c r="BB1293" s="172">
        <v>4.5401975512504578E-9</v>
      </c>
      <c r="BC1293" s="173">
        <v>4.3403439820063461E-15</v>
      </c>
      <c r="BE1293" s="169">
        <v>-87170.463333333682</v>
      </c>
      <c r="BF1293" s="169">
        <v>-87170.463333333682</v>
      </c>
      <c r="BG1293" s="169">
        <v>-87170.463333333682</v>
      </c>
      <c r="BH1293" s="169">
        <v>-87170.463333333682</v>
      </c>
      <c r="BI1293" s="169">
        <v>-87170.463333333682</v>
      </c>
      <c r="BJ1293" s="169">
        <v>-87170.463333333682</v>
      </c>
      <c r="BK1293" s="169">
        <v>-87170.463333333682</v>
      </c>
      <c r="BL1293" s="169">
        <v>-87170.463333333682</v>
      </c>
      <c r="BM1293" s="169">
        <v>-87170.463333333682</v>
      </c>
      <c r="BN1293" s="169">
        <v>-87170.463333333682</v>
      </c>
      <c r="BO1293" s="169">
        <v>-87170.463333333682</v>
      </c>
      <c r="BP1293" s="169">
        <v>-87170.463333333682</v>
      </c>
      <c r="BQ1293" s="174">
        <v>-1046045.5600000044</v>
      </c>
    </row>
    <row r="1294" spans="2:69" x14ac:dyDescent="0.25">
      <c r="K1294" s="165" t="s">
        <v>315</v>
      </c>
      <c r="N1294" s="57" t="s">
        <v>2422</v>
      </c>
      <c r="V1294" s="57" t="s">
        <v>482</v>
      </c>
      <c r="W1294" s="57" t="s">
        <v>482</v>
      </c>
      <c r="X1294" s="57">
        <v>240</v>
      </c>
      <c r="AB1294" s="166" t="s">
        <v>411</v>
      </c>
      <c r="AC1294" s="209">
        <v>6620861</v>
      </c>
      <c r="AD1294" s="210" t="s">
        <v>2423</v>
      </c>
      <c r="AE1294" s="169">
        <v>1244828.1599999999</v>
      </c>
      <c r="AF1294" s="38">
        <v>954968.97000000009</v>
      </c>
      <c r="AG1294" s="38">
        <v>1550228.6099999999</v>
      </c>
      <c r="AH1294" s="170">
        <v>2225371.0499999998</v>
      </c>
      <c r="AI1294" s="171">
        <v>983955.29</v>
      </c>
      <c r="AJ1294" s="172">
        <v>2951865.87</v>
      </c>
      <c r="AK1294" s="151">
        <v>2438311.79</v>
      </c>
      <c r="AL1294" s="172">
        <v>2925974.148</v>
      </c>
      <c r="AM1294" s="211">
        <v>1854475.875</v>
      </c>
      <c r="AN1294" s="171">
        <v>2809206.9649999999</v>
      </c>
      <c r="AO1294" s="170">
        <v>2925509.022857138</v>
      </c>
      <c r="AP1294" s="170">
        <v>2306200</v>
      </c>
      <c r="AQ1294" s="170">
        <v>2375386</v>
      </c>
      <c r="AR1294" s="172">
        <v>576479.87000000011</v>
      </c>
      <c r="AS1294" s="173">
        <v>0.19529338235141425</v>
      </c>
      <c r="AT1294" s="172">
        <v>-150014.95000000019</v>
      </c>
      <c r="AU1294" s="173">
        <v>-6.7411207672536319E-2</v>
      </c>
      <c r="AV1294" s="172">
        <v>-825157.39000000013</v>
      </c>
      <c r="AW1294" s="173">
        <v>-0.53228110014044971</v>
      </c>
      <c r="AX1294" s="172">
        <v>645665.87000000011</v>
      </c>
      <c r="AY1294" s="173">
        <v>0.21873143917613033</v>
      </c>
      <c r="AZ1294" s="172">
        <v>-80828.950000000186</v>
      </c>
      <c r="BA1294" s="173">
        <v>-3.6321560847122639E-2</v>
      </c>
      <c r="BB1294" s="172">
        <v>-69186</v>
      </c>
      <c r="BC1294" s="173">
        <v>-0.03</v>
      </c>
      <c r="BE1294" s="169">
        <v>197948.83333333331</v>
      </c>
      <c r="BF1294" s="169">
        <v>197948.83333333331</v>
      </c>
      <c r="BG1294" s="169">
        <v>197948.83333333331</v>
      </c>
      <c r="BH1294" s="169">
        <v>197948.83333333331</v>
      </c>
      <c r="BI1294" s="169">
        <v>197948.83333333331</v>
      </c>
      <c r="BJ1294" s="169">
        <v>197948.83333333331</v>
      </c>
      <c r="BK1294" s="169">
        <v>197948.83333333331</v>
      </c>
      <c r="BL1294" s="169">
        <v>197948.83333333331</v>
      </c>
      <c r="BM1294" s="169">
        <v>197948.83333333331</v>
      </c>
      <c r="BN1294" s="169">
        <v>197948.83333333331</v>
      </c>
      <c r="BO1294" s="169">
        <v>197948.83333333331</v>
      </c>
      <c r="BP1294" s="169">
        <v>197948.83333333331</v>
      </c>
      <c r="BQ1294" s="174">
        <v>2375385.9999999995</v>
      </c>
    </row>
    <row r="1295" spans="2:69" ht="18.75" hidden="1" x14ac:dyDescent="0.3">
      <c r="B1295" s="150" t="s">
        <v>305</v>
      </c>
      <c r="C1295" s="150" t="s">
        <v>305</v>
      </c>
      <c r="J1295" s="150" t="s">
        <v>305</v>
      </c>
      <c r="K1295" s="165" t="s">
        <v>308</v>
      </c>
      <c r="N1295" s="57" t="s">
        <v>310</v>
      </c>
      <c r="AC1295" s="175"/>
      <c r="AD1295" s="195"/>
      <c r="AE1295" s="38"/>
      <c r="AI1295" s="193"/>
      <c r="AS1295" s="57"/>
      <c r="AU1295" s="57"/>
      <c r="AW1295" s="57"/>
      <c r="AY1295" s="57"/>
      <c r="BA1295" s="57"/>
      <c r="BB1295" s="57"/>
      <c r="BC1295" s="57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196"/>
    </row>
    <row r="1296" spans="2:69" ht="17.25" x14ac:dyDescent="0.3">
      <c r="K1296" s="165" t="s">
        <v>312</v>
      </c>
      <c r="V1296" s="57" t="s">
        <v>482</v>
      </c>
      <c r="W1296" s="57" t="s">
        <v>482</v>
      </c>
      <c r="AB1296" s="166" t="s">
        <v>411</v>
      </c>
      <c r="AC1296" s="197" t="s">
        <v>2424</v>
      </c>
      <c r="AD1296" s="168"/>
      <c r="AE1296" s="198">
        <v>33807948.730000004</v>
      </c>
      <c r="AF1296" s="198">
        <v>30008885.849999994</v>
      </c>
      <c r="AG1296" s="198">
        <v>32508668.929999992</v>
      </c>
      <c r="AH1296" s="199">
        <v>34424556.635386452</v>
      </c>
      <c r="AI1296" s="200">
        <v>11648112.099999998</v>
      </c>
      <c r="AJ1296" s="199">
        <v>34944336.299999997</v>
      </c>
      <c r="AK1296" s="200">
        <v>31033151.529999986</v>
      </c>
      <c r="AL1296" s="199">
        <v>37239781.835999981</v>
      </c>
      <c r="AM1296" s="200">
        <v>28740029.029892907</v>
      </c>
      <c r="AN1296" s="200">
        <v>36717679.135493532</v>
      </c>
      <c r="AO1296" s="199">
        <v>36502873.577142842</v>
      </c>
      <c r="AP1296" s="199">
        <v>36645370.988378391</v>
      </c>
      <c r="AQ1296" s="199">
        <v>37370403.430170931</v>
      </c>
      <c r="AR1296" s="199">
        <v>-2426067.1301709339</v>
      </c>
      <c r="AS1296" s="201">
        <v>-6.9426619219290595E-2</v>
      </c>
      <c r="AT1296" s="199">
        <v>-2945846.7947844788</v>
      </c>
      <c r="AU1296" s="201">
        <v>-8.5573993762241188E-2</v>
      </c>
      <c r="AV1296" s="199">
        <v>-4861734.5001709387</v>
      </c>
      <c r="AW1296" s="201">
        <v>-0.14955193984224871</v>
      </c>
      <c r="AX1296" s="199">
        <v>-1701034.6883783937</v>
      </c>
      <c r="AY1296" s="201">
        <v>-4.8678408820670427E-2</v>
      </c>
      <c r="AZ1296" s="199">
        <v>-2220814.3529919386</v>
      </c>
      <c r="BA1296" s="201">
        <v>-6.4512504155509437E-2</v>
      </c>
      <c r="BB1296" s="199">
        <v>-725032.44179254025</v>
      </c>
      <c r="BC1296" s="201">
        <v>-1.9785103063152915E-2</v>
      </c>
      <c r="BE1296" s="198">
        <v>3105609.243759294</v>
      </c>
      <c r="BF1296" s="198">
        <v>3055114.4407140054</v>
      </c>
      <c r="BG1296" s="198">
        <v>3057224.2206537579</v>
      </c>
      <c r="BH1296" s="198">
        <v>3198735.659349008</v>
      </c>
      <c r="BI1296" s="198">
        <v>3095231.0087282485</v>
      </c>
      <c r="BJ1296" s="198">
        <v>3164931.3071552557</v>
      </c>
      <c r="BK1296" s="198">
        <v>3138707.2434823029</v>
      </c>
      <c r="BL1296" s="198">
        <v>3152915.7270574453</v>
      </c>
      <c r="BM1296" s="198">
        <v>3121533.653693899</v>
      </c>
      <c r="BN1296" s="198">
        <v>3116227.1915017548</v>
      </c>
      <c r="BO1296" s="198">
        <v>3095677.2618774162</v>
      </c>
      <c r="BP1296" s="198">
        <v>3068496.472198559</v>
      </c>
      <c r="BQ1296" s="202">
        <v>37370403.430170938</v>
      </c>
    </row>
    <row r="1297" spans="2:96" ht="18.75" x14ac:dyDescent="0.3">
      <c r="K1297" s="165" t="s">
        <v>312</v>
      </c>
      <c r="AC1297" s="175"/>
      <c r="AD1297" s="203"/>
      <c r="AE1297" s="204"/>
      <c r="AI1297" s="205"/>
      <c r="AS1297" s="57"/>
      <c r="AU1297" s="57"/>
      <c r="AW1297" s="57"/>
      <c r="AY1297" s="57"/>
      <c r="BA1297" s="57"/>
      <c r="BB1297" s="57"/>
      <c r="BC1297" s="57"/>
      <c r="BE1297" s="204"/>
      <c r="BF1297" s="204"/>
      <c r="BG1297" s="204"/>
      <c r="BH1297" s="204"/>
      <c r="BI1297" s="204"/>
      <c r="BJ1297" s="204"/>
      <c r="BK1297" s="204"/>
      <c r="BL1297" s="204"/>
      <c r="BM1297" s="204"/>
      <c r="BN1297" s="204"/>
      <c r="BO1297" s="204"/>
      <c r="BP1297" s="204"/>
      <c r="BQ1297" s="206"/>
    </row>
    <row r="1298" spans="2:96" hidden="1" x14ac:dyDescent="0.25">
      <c r="B1298" s="150" t="s">
        <v>305</v>
      </c>
      <c r="C1298" s="150" t="s">
        <v>305</v>
      </c>
      <c r="J1298" s="150" t="s">
        <v>305</v>
      </c>
      <c r="K1298" s="165" t="s">
        <v>306</v>
      </c>
      <c r="M1298" s="57" t="s">
        <v>310</v>
      </c>
      <c r="AE1298" s="38"/>
      <c r="AI1298" s="182"/>
      <c r="AS1298" s="57"/>
      <c r="AU1298" s="57"/>
      <c r="AW1298" s="57"/>
      <c r="AY1298" s="57"/>
      <c r="BA1298" s="57"/>
      <c r="BB1298" s="57"/>
      <c r="BC1298" s="57"/>
      <c r="BE1298" s="38"/>
      <c r="BF1298" s="38"/>
      <c r="BG1298" s="38"/>
      <c r="BH1298" s="38"/>
      <c r="BI1298" s="38"/>
      <c r="BJ1298" s="38"/>
      <c r="BK1298" s="38"/>
      <c r="BL1298" s="38"/>
      <c r="BM1298" s="38"/>
      <c r="BN1298" s="38"/>
      <c r="BO1298" s="38"/>
      <c r="BP1298" s="38"/>
      <c r="BQ1298" s="183"/>
    </row>
    <row r="1299" spans="2:96" ht="18.75" x14ac:dyDescent="0.3">
      <c r="K1299" s="165" t="s">
        <v>308</v>
      </c>
      <c r="V1299" s="57" t="s">
        <v>482</v>
      </c>
      <c r="AB1299" s="166" t="s">
        <v>411</v>
      </c>
      <c r="AC1299" s="184" t="s">
        <v>2424</v>
      </c>
      <c r="AD1299" s="185"/>
      <c r="AE1299" s="186">
        <v>33807948.730000004</v>
      </c>
      <c r="AF1299" s="186">
        <v>30008885.849999994</v>
      </c>
      <c r="AG1299" s="186">
        <v>32508668.929999992</v>
      </c>
      <c r="AH1299" s="186">
        <v>34424556.635386452</v>
      </c>
      <c r="AI1299" s="187">
        <v>11648112.099999998</v>
      </c>
      <c r="AJ1299" s="186">
        <v>34944336.299999997</v>
      </c>
      <c r="AK1299" s="187">
        <v>31033151.529999986</v>
      </c>
      <c r="AL1299" s="186">
        <v>37239781.835999981</v>
      </c>
      <c r="AM1299" s="187">
        <v>28740029.029892907</v>
      </c>
      <c r="AN1299" s="187">
        <v>36717679.135493532</v>
      </c>
      <c r="AO1299" s="186">
        <v>36502873.577142842</v>
      </c>
      <c r="AP1299" s="186">
        <v>36645370.988378391</v>
      </c>
      <c r="AQ1299" s="186">
        <v>37370403.430170931</v>
      </c>
      <c r="AR1299" s="186">
        <v>-2426067.1301709339</v>
      </c>
      <c r="AS1299" s="188">
        <v>-6.9426619219290595E-2</v>
      </c>
      <c r="AT1299" s="186">
        <v>-2945846.7947844788</v>
      </c>
      <c r="AU1299" s="188">
        <v>-8.5573993762241188E-2</v>
      </c>
      <c r="AV1299" s="186">
        <v>-4861734.5001709387</v>
      </c>
      <c r="AW1299" s="188">
        <v>-0.14955193984224871</v>
      </c>
      <c r="AX1299" s="186">
        <v>-1701034.6883783937</v>
      </c>
      <c r="AY1299" s="188">
        <v>-4.8678408820670427E-2</v>
      </c>
      <c r="AZ1299" s="186">
        <v>-2220814.3529919386</v>
      </c>
      <c r="BA1299" s="188">
        <v>-6.4512504155509437E-2</v>
      </c>
      <c r="BB1299" s="186">
        <v>-725032.44179254025</v>
      </c>
      <c r="BC1299" s="188">
        <v>-1.9785103063152915E-2</v>
      </c>
      <c r="BE1299" s="186">
        <v>3105609.243759294</v>
      </c>
      <c r="BF1299" s="186">
        <v>3055114.4407140054</v>
      </c>
      <c r="BG1299" s="186">
        <v>3057224.2206537579</v>
      </c>
      <c r="BH1299" s="186">
        <v>3198735.659349008</v>
      </c>
      <c r="BI1299" s="186">
        <v>3095231.0087282485</v>
      </c>
      <c r="BJ1299" s="186">
        <v>3164931.3071552557</v>
      </c>
      <c r="BK1299" s="186">
        <v>3138707.2434823029</v>
      </c>
      <c r="BL1299" s="186">
        <v>3152915.7270574453</v>
      </c>
      <c r="BM1299" s="186">
        <v>3121533.653693899</v>
      </c>
      <c r="BN1299" s="186">
        <v>3116227.1915017548</v>
      </c>
      <c r="BO1299" s="186">
        <v>3095677.2618774162</v>
      </c>
      <c r="BP1299" s="186">
        <v>3068496.472198559</v>
      </c>
      <c r="BQ1299" s="189">
        <v>37370403.430170938</v>
      </c>
    </row>
    <row r="1300" spans="2:96" hidden="1" x14ac:dyDescent="0.25">
      <c r="B1300" s="150" t="s">
        <v>305</v>
      </c>
      <c r="C1300" s="150" t="s">
        <v>305</v>
      </c>
      <c r="D1300" s="150" t="s">
        <v>305</v>
      </c>
      <c r="E1300" s="150" t="s">
        <v>305</v>
      </c>
      <c r="F1300" s="150" t="s">
        <v>305</v>
      </c>
      <c r="G1300" s="150" t="s">
        <v>305</v>
      </c>
      <c r="H1300" s="150" t="s">
        <v>305</v>
      </c>
      <c r="I1300" s="150" t="s">
        <v>305</v>
      </c>
      <c r="J1300" s="150" t="s">
        <v>305</v>
      </c>
      <c r="L1300" s="57" t="s">
        <v>310</v>
      </c>
      <c r="AC1300" s="175"/>
      <c r="AD1300" s="168"/>
      <c r="AE1300" s="175"/>
      <c r="AH1300" s="168"/>
      <c r="AI1300" s="288"/>
      <c r="AK1300" s="289"/>
      <c r="AL1300" s="290"/>
      <c r="AM1300" s="291"/>
      <c r="AN1300" s="291"/>
      <c r="AO1300" s="290"/>
      <c r="AP1300" s="290"/>
      <c r="AQ1300" s="290"/>
      <c r="AR1300" s="290"/>
      <c r="AS1300" s="292"/>
      <c r="AT1300" s="290"/>
      <c r="AU1300" s="292"/>
      <c r="AV1300" s="290"/>
      <c r="AW1300" s="292"/>
      <c r="AX1300" s="290"/>
      <c r="AY1300" s="292"/>
      <c r="AZ1300" s="290"/>
      <c r="BA1300" s="292"/>
      <c r="BB1300" s="290"/>
      <c r="BC1300" s="292"/>
    </row>
    <row r="1301" spans="2:96" x14ac:dyDescent="0.25">
      <c r="B1301" s="150" t="s">
        <v>307</v>
      </c>
      <c r="C1301" s="150" t="s">
        <v>307</v>
      </c>
      <c r="D1301" s="150" t="s">
        <v>307</v>
      </c>
      <c r="E1301" s="150" t="s">
        <v>307</v>
      </c>
      <c r="F1301" s="150" t="s">
        <v>307</v>
      </c>
      <c r="G1301" s="150" t="s">
        <v>307</v>
      </c>
      <c r="H1301" s="150" t="s">
        <v>307</v>
      </c>
      <c r="I1301" s="150" t="s">
        <v>307</v>
      </c>
      <c r="J1301" s="150" t="s">
        <v>307</v>
      </c>
      <c r="AC1301" s="175"/>
      <c r="AD1301" s="168"/>
      <c r="AE1301" s="175"/>
      <c r="AS1301" s="271"/>
      <c r="AU1301" s="271"/>
      <c r="AW1301" s="271"/>
      <c r="AY1301" s="271"/>
      <c r="BA1301" s="271"/>
      <c r="BB1301" s="57"/>
      <c r="BC1301" s="271"/>
    </row>
    <row r="1302" spans="2:96" ht="17.25" x14ac:dyDescent="0.3">
      <c r="K1302" s="280" t="s">
        <v>486</v>
      </c>
      <c r="V1302" s="57">
        <v>0</v>
      </c>
      <c r="AB1302" s="166" t="s">
        <v>411</v>
      </c>
      <c r="AC1302" s="274" t="s">
        <v>486</v>
      </c>
      <c r="AD1302" s="168"/>
      <c r="AE1302" s="275">
        <v>158726332.73272005</v>
      </c>
      <c r="AF1302" s="276">
        <v>179892802.96000004</v>
      </c>
      <c r="AG1302" s="276">
        <v>184458947.9000001</v>
      </c>
      <c r="AH1302" s="276">
        <v>184632054.26774046</v>
      </c>
      <c r="AI1302" s="277">
        <v>62828637.949999973</v>
      </c>
      <c r="AJ1302" s="276">
        <v>188485913.8499999</v>
      </c>
      <c r="AK1302" s="276">
        <v>158242795.69</v>
      </c>
      <c r="AL1302" s="276">
        <v>189891354.82800001</v>
      </c>
      <c r="AM1302" s="277">
        <v>153986775.39256105</v>
      </c>
      <c r="AN1302" s="277">
        <v>188888074.56517941</v>
      </c>
      <c r="AO1302" s="276">
        <v>191377171.32571435</v>
      </c>
      <c r="AP1302" s="276">
        <v>194010531.23869106</v>
      </c>
      <c r="AQ1302" s="276">
        <v>200939305.29010239</v>
      </c>
      <c r="AR1302" s="276">
        <v>-12453391.440102488</v>
      </c>
      <c r="AS1302" s="278">
        <v>-6.6070674384787684E-2</v>
      </c>
      <c r="AT1302" s="276">
        <v>-16307251.022361934</v>
      </c>
      <c r="AU1302" s="278">
        <v>-8.8322968008113595E-2</v>
      </c>
      <c r="AV1302" s="276">
        <v>-16480357.390102297</v>
      </c>
      <c r="AW1302" s="278">
        <v>-8.934430981920552E-2</v>
      </c>
      <c r="AX1302" s="276">
        <v>-5524617.3886911571</v>
      </c>
      <c r="AY1302" s="278">
        <v>-2.9310505362685806E-2</v>
      </c>
      <c r="AZ1302" s="276">
        <v>-9378476.9709506035</v>
      </c>
      <c r="BA1302" s="278">
        <v>-5.07954970665635E-2</v>
      </c>
      <c r="BB1302" s="276">
        <v>-6928774.0514113307</v>
      </c>
      <c r="BC1302" s="278">
        <v>-3.5713391469903578E-2</v>
      </c>
      <c r="BE1302" s="342">
        <v>17098167.61289556</v>
      </c>
      <c r="BF1302" s="342">
        <v>16522807.632298147</v>
      </c>
      <c r="BG1302" s="342">
        <v>16892529.189577147</v>
      </c>
      <c r="BH1302" s="342">
        <v>17069402.09159768</v>
      </c>
      <c r="BI1302" s="342">
        <v>15872987.20126025</v>
      </c>
      <c r="BJ1302" s="342">
        <v>16939996.702189565</v>
      </c>
      <c r="BK1302" s="342">
        <v>16566655.905896727</v>
      </c>
      <c r="BL1302" s="342">
        <v>16897234.094985381</v>
      </c>
      <c r="BM1302" s="342">
        <v>16575183.216136571</v>
      </c>
      <c r="BN1302" s="342">
        <v>16979213.76037693</v>
      </c>
      <c r="BO1302" s="342">
        <v>16916485.393548023</v>
      </c>
      <c r="BP1302" s="342">
        <v>16608642.489340371</v>
      </c>
      <c r="BQ1302" s="342">
        <v>200939305.29010236</v>
      </c>
    </row>
    <row r="1303" spans="2:96" ht="17.25" x14ac:dyDescent="0.3">
      <c r="AB1303" s="166"/>
      <c r="AC1303" s="274"/>
      <c r="AD1303" s="168"/>
      <c r="AE1303" s="275"/>
      <c r="AF1303" s="276"/>
      <c r="AG1303" s="276"/>
      <c r="AH1303" s="276"/>
      <c r="AI1303" s="277"/>
      <c r="AJ1303" s="276"/>
      <c r="AK1303" s="277"/>
      <c r="AL1303" s="276"/>
      <c r="AM1303" s="277"/>
      <c r="AN1303" s="277"/>
      <c r="AO1303" s="276"/>
      <c r="AP1303" s="276"/>
      <c r="AQ1303" s="276"/>
      <c r="AR1303" s="276"/>
      <c r="AS1303" s="373"/>
      <c r="AT1303" s="276"/>
      <c r="AU1303" s="373"/>
      <c r="AV1303" s="276"/>
      <c r="AW1303" s="373"/>
      <c r="AX1303" s="276"/>
      <c r="AY1303" s="373"/>
      <c r="AZ1303" s="276"/>
      <c r="BA1303" s="373"/>
      <c r="BB1303" s="276"/>
      <c r="BC1303" s="373"/>
      <c r="BE1303" s="342"/>
      <c r="BF1303" s="342"/>
      <c r="BG1303" s="342"/>
      <c r="BH1303" s="342"/>
      <c r="BI1303" s="342"/>
      <c r="BJ1303" s="342"/>
      <c r="BK1303" s="342"/>
      <c r="BL1303" s="342"/>
      <c r="BM1303" s="342"/>
      <c r="BN1303" s="342"/>
      <c r="BO1303" s="342"/>
      <c r="BP1303" s="342"/>
      <c r="BQ1303" s="342"/>
    </row>
    <row r="1304" spans="2:96" x14ac:dyDescent="0.25">
      <c r="B1304" s="150" t="s">
        <v>307</v>
      </c>
      <c r="C1304" s="150" t="s">
        <v>307</v>
      </c>
      <c r="D1304" s="150" t="s">
        <v>307</v>
      </c>
      <c r="E1304" s="150" t="s">
        <v>307</v>
      </c>
      <c r="F1304" s="150" t="s">
        <v>307</v>
      </c>
      <c r="G1304" s="150" t="s">
        <v>307</v>
      </c>
      <c r="H1304" s="150" t="s">
        <v>307</v>
      </c>
      <c r="I1304" s="150" t="s">
        <v>307</v>
      </c>
      <c r="J1304" s="150" t="s">
        <v>307</v>
      </c>
      <c r="L1304" s="57" t="s">
        <v>2425</v>
      </c>
      <c r="AC1304" s="246"/>
      <c r="AD1304" s="294"/>
      <c r="AE1304" s="246"/>
      <c r="AF1304" s="247"/>
      <c r="AG1304" s="247"/>
      <c r="AS1304" s="271"/>
      <c r="AU1304" s="271"/>
      <c r="AW1304" s="271"/>
      <c r="AY1304" s="271"/>
      <c r="BA1304" s="271"/>
      <c r="BB1304" s="57"/>
      <c r="BC1304" s="271"/>
    </row>
    <row r="1305" spans="2:96" ht="21" x14ac:dyDescent="0.35">
      <c r="K1305" s="165" t="s">
        <v>308</v>
      </c>
      <c r="L1305" s="57" t="s">
        <v>487</v>
      </c>
      <c r="M1305" s="57" t="s">
        <v>2426</v>
      </c>
      <c r="V1305" s="57" t="s">
        <v>487</v>
      </c>
      <c r="AC1305" s="176" t="s">
        <v>488</v>
      </c>
      <c r="AD1305" s="177"/>
      <c r="AE1305" s="178"/>
      <c r="AF1305" s="177"/>
      <c r="AG1305" s="177"/>
      <c r="AH1305" s="177"/>
      <c r="AI1305" s="179"/>
      <c r="AJ1305" s="177"/>
      <c r="AK1305" s="180"/>
      <c r="AL1305" s="177"/>
      <c r="AM1305" s="180"/>
      <c r="AN1305" s="180"/>
      <c r="AO1305" s="177"/>
      <c r="AP1305" s="177"/>
      <c r="AQ1305" s="177"/>
      <c r="AR1305" s="177"/>
      <c r="AS1305" s="177"/>
      <c r="AT1305" s="177"/>
      <c r="AU1305" s="177"/>
      <c r="AV1305" s="177"/>
      <c r="AW1305" s="177"/>
      <c r="AX1305" s="177"/>
      <c r="AY1305" s="177"/>
      <c r="AZ1305" s="177"/>
      <c r="BA1305" s="177"/>
      <c r="BB1305" s="177"/>
      <c r="BC1305" s="177"/>
      <c r="BD1305" s="181"/>
      <c r="BE1305" s="178"/>
      <c r="BF1305" s="178"/>
      <c r="BG1305" s="178"/>
      <c r="BH1305" s="178"/>
      <c r="BI1305" s="178"/>
      <c r="BJ1305" s="178"/>
      <c r="BK1305" s="178"/>
      <c r="BL1305" s="178"/>
      <c r="BM1305" s="178"/>
      <c r="BN1305" s="178"/>
      <c r="BO1305" s="178"/>
      <c r="BP1305" s="178"/>
      <c r="BQ1305" s="178"/>
      <c r="BR1305" s="181"/>
      <c r="BS1305" s="57">
        <v>92552781.200000003</v>
      </c>
      <c r="BT1305" s="57">
        <v>100311521.90999998</v>
      </c>
      <c r="BU1305" s="57">
        <v>106859633.47</v>
      </c>
      <c r="BV1305" s="57">
        <v>109400887.47172599</v>
      </c>
      <c r="BW1305" s="57">
        <v>37895591.239999995</v>
      </c>
      <c r="BY1305" s="57">
        <v>98906381.86999999</v>
      </c>
      <c r="CA1305" s="57">
        <v>91241330.444087476</v>
      </c>
      <c r="CC1305" s="57">
        <v>114258200.74285707</v>
      </c>
      <c r="CD1305" s="57">
        <v>121506516.49753812</v>
      </c>
      <c r="CE1305" s="57">
        <v>124551638.61928338</v>
      </c>
      <c r="CG1305" s="57">
        <v>11443736.459126791</v>
      </c>
      <c r="CH1305" s="57">
        <v>10222536.045570157</v>
      </c>
      <c r="CI1305" s="57">
        <v>10383728.532002555</v>
      </c>
      <c r="CJ1305" s="57">
        <v>9656578.1422235481</v>
      </c>
      <c r="CK1305" s="57">
        <v>9964483.7277087737</v>
      </c>
      <c r="CL1305" s="57">
        <v>10461976.071038568</v>
      </c>
      <c r="CM1305" s="57">
        <v>10442490.866305985</v>
      </c>
      <c r="CN1305" s="57">
        <v>10402208.996761234</v>
      </c>
      <c r="CO1305" s="57">
        <v>10363760.611473035</v>
      </c>
      <c r="CP1305" s="57">
        <v>10493314.328544773</v>
      </c>
      <c r="CQ1305" s="57">
        <v>10431975.776105309</v>
      </c>
      <c r="CR1305" s="57">
        <v>10284849.062422644</v>
      </c>
    </row>
    <row r="1306" spans="2:96" ht="18.75" x14ac:dyDescent="0.3">
      <c r="K1306" s="165" t="s">
        <v>312</v>
      </c>
      <c r="M1306" s="57" t="s">
        <v>490</v>
      </c>
      <c r="N1306" s="57" t="s">
        <v>2427</v>
      </c>
      <c r="V1306" s="57" t="s">
        <v>487</v>
      </c>
      <c r="W1306" s="57" t="s">
        <v>491</v>
      </c>
      <c r="X1306" s="57">
        <v>300</v>
      </c>
      <c r="AB1306" s="166" t="s">
        <v>411</v>
      </c>
      <c r="AC1306" s="192" t="s">
        <v>492</v>
      </c>
      <c r="AD1306" s="168"/>
      <c r="AE1306" s="63"/>
      <c r="AI1306" s="193"/>
      <c r="AS1306" s="57"/>
      <c r="AU1306" s="57"/>
      <c r="AW1306" s="57"/>
      <c r="AY1306" s="57"/>
      <c r="BA1306" s="57"/>
      <c r="BB1306" s="57"/>
      <c r="BC1306" s="57"/>
      <c r="BE1306" s="63"/>
      <c r="BF1306" s="63"/>
      <c r="BG1306" s="63"/>
      <c r="BH1306" s="63"/>
      <c r="BI1306" s="63"/>
      <c r="BJ1306" s="63"/>
      <c r="BK1306" s="63"/>
      <c r="BL1306" s="63"/>
      <c r="BM1306" s="63"/>
      <c r="BN1306" s="63"/>
      <c r="BO1306" s="63"/>
      <c r="BP1306" s="63"/>
      <c r="BQ1306" s="194"/>
      <c r="BS1306" s="57">
        <v>11097959.460000001</v>
      </c>
      <c r="BT1306" s="57">
        <v>13570843.369999999</v>
      </c>
      <c r="BU1306" s="57">
        <v>14977394.970000001</v>
      </c>
      <c r="BV1306" s="57">
        <v>15521937.769890813</v>
      </c>
      <c r="BW1306" s="57">
        <v>5011021.83</v>
      </c>
      <c r="BX1306" s="57">
        <v>15033065.49</v>
      </c>
      <c r="BY1306" s="57">
        <v>12489948.07</v>
      </c>
      <c r="BZ1306" s="57">
        <v>14987937.684</v>
      </c>
      <c r="CA1306" s="57">
        <v>12951713.259248188</v>
      </c>
      <c r="CB1306" s="57">
        <v>15060172.580642626</v>
      </c>
      <c r="CC1306" s="57">
        <v>15118542.617142854</v>
      </c>
      <c r="CD1306" s="57">
        <v>15689285.654736616</v>
      </c>
      <c r="CE1306" s="57">
        <v>16164284.224378711</v>
      </c>
      <c r="CG1306" s="57">
        <v>1439524.4462846953</v>
      </c>
      <c r="CH1306" s="57">
        <v>1290231.5948319645</v>
      </c>
      <c r="CI1306" s="57">
        <v>1346594.6376723337</v>
      </c>
      <c r="CJ1306" s="57">
        <v>1341176.7470943483</v>
      </c>
      <c r="CK1306" s="57">
        <v>1261686.3993754454</v>
      </c>
      <c r="CL1306" s="57">
        <v>1353845.7876220243</v>
      </c>
      <c r="CM1306" s="57">
        <v>1378043.7970236707</v>
      </c>
      <c r="CN1306" s="57">
        <v>1347102.4581790885</v>
      </c>
      <c r="CO1306" s="57">
        <v>1337210.0275656823</v>
      </c>
      <c r="CP1306" s="57">
        <v>1383962.3274322925</v>
      </c>
      <c r="CQ1306" s="57">
        <v>1349948.8924628345</v>
      </c>
      <c r="CR1306" s="57">
        <v>1334957.1088343298</v>
      </c>
    </row>
    <row r="1307" spans="2:96" x14ac:dyDescent="0.25">
      <c r="K1307" s="165" t="s">
        <v>315</v>
      </c>
      <c r="N1307" s="57" t="s">
        <v>2428</v>
      </c>
      <c r="V1307" s="57" t="s">
        <v>487</v>
      </c>
      <c r="W1307" s="57" t="s">
        <v>491</v>
      </c>
      <c r="X1307" s="57">
        <v>300</v>
      </c>
      <c r="AB1307" s="166" t="s">
        <v>411</v>
      </c>
      <c r="AC1307" s="209">
        <v>6300301</v>
      </c>
      <c r="AD1307" s="210" t="s">
        <v>2429</v>
      </c>
      <c r="AE1307" s="169">
        <v>587.03</v>
      </c>
      <c r="AF1307" s="38">
        <v>38.479999999999997</v>
      </c>
      <c r="AG1307" s="38">
        <v>0</v>
      </c>
      <c r="AH1307" s="170">
        <v>0</v>
      </c>
      <c r="AI1307" s="171">
        <v>0</v>
      </c>
      <c r="AJ1307" s="172">
        <v>0</v>
      </c>
      <c r="AK1307" s="151">
        <v>0</v>
      </c>
      <c r="AL1307" s="172">
        <v>0</v>
      </c>
      <c r="AM1307" s="211">
        <v>0</v>
      </c>
      <c r="AN1307" s="171">
        <v>0</v>
      </c>
      <c r="AO1307" s="170">
        <v>0</v>
      </c>
      <c r="AP1307" s="170">
        <v>0</v>
      </c>
      <c r="AQ1307" s="170">
        <v>0</v>
      </c>
      <c r="AR1307" s="172">
        <v>0</v>
      </c>
      <c r="AS1307" s="173">
        <v>0</v>
      </c>
      <c r="AT1307" s="172">
        <v>0</v>
      </c>
      <c r="AU1307" s="173">
        <v>0</v>
      </c>
      <c r="AV1307" s="172">
        <v>0</v>
      </c>
      <c r="AW1307" s="173">
        <v>0</v>
      </c>
      <c r="AX1307" s="172">
        <v>0</v>
      </c>
      <c r="AY1307" s="173">
        <v>0</v>
      </c>
      <c r="AZ1307" s="172">
        <v>0</v>
      </c>
      <c r="BA1307" s="173">
        <v>0</v>
      </c>
      <c r="BB1307" s="172">
        <v>0</v>
      </c>
      <c r="BC1307" s="173">
        <v>0</v>
      </c>
      <c r="BE1307" s="169">
        <v>0</v>
      </c>
      <c r="BF1307" s="169">
        <v>0</v>
      </c>
      <c r="BG1307" s="169">
        <v>0</v>
      </c>
      <c r="BH1307" s="169">
        <v>0</v>
      </c>
      <c r="BI1307" s="169">
        <v>0</v>
      </c>
      <c r="BJ1307" s="169">
        <v>0</v>
      </c>
      <c r="BK1307" s="169">
        <v>0</v>
      </c>
      <c r="BL1307" s="169">
        <v>0</v>
      </c>
      <c r="BM1307" s="169">
        <v>0</v>
      </c>
      <c r="BN1307" s="169">
        <v>0</v>
      </c>
      <c r="BO1307" s="169">
        <v>0</v>
      </c>
      <c r="BP1307" s="169">
        <v>0</v>
      </c>
      <c r="BQ1307" s="174">
        <v>0</v>
      </c>
    </row>
    <row r="1308" spans="2:96" x14ac:dyDescent="0.25">
      <c r="K1308" s="165" t="s">
        <v>315</v>
      </c>
      <c r="N1308" s="57" t="s">
        <v>2430</v>
      </c>
      <c r="V1308" s="57" t="s">
        <v>487</v>
      </c>
      <c r="W1308" s="57" t="s">
        <v>491</v>
      </c>
      <c r="X1308" s="57">
        <v>300</v>
      </c>
      <c r="AB1308" s="166" t="s">
        <v>411</v>
      </c>
      <c r="AC1308" s="209">
        <v>6300302</v>
      </c>
      <c r="AD1308" s="210" t="s">
        <v>2431</v>
      </c>
      <c r="AE1308" s="169">
        <v>338146.06</v>
      </c>
      <c r="AF1308" s="38">
        <v>428807.66000000003</v>
      </c>
      <c r="AG1308" s="38">
        <v>431274.74000000005</v>
      </c>
      <c r="AH1308" s="170">
        <v>455586.41111304861</v>
      </c>
      <c r="AI1308" s="171">
        <v>155431.53000000003</v>
      </c>
      <c r="AJ1308" s="172">
        <v>466294.59000000008</v>
      </c>
      <c r="AK1308" s="151">
        <v>369986.68</v>
      </c>
      <c r="AL1308" s="172">
        <v>443984.01599999995</v>
      </c>
      <c r="AM1308" s="211">
        <v>380172.61627531744</v>
      </c>
      <c r="AN1308" s="171">
        <v>445400.47483773116</v>
      </c>
      <c r="AO1308" s="170">
        <v>459703.3542857141</v>
      </c>
      <c r="AP1308" s="170">
        <v>469776.16207957378</v>
      </c>
      <c r="AQ1308" s="170">
        <v>483869.4469419613</v>
      </c>
      <c r="AR1308" s="172">
        <v>-17574.856941961218</v>
      </c>
      <c r="AS1308" s="173">
        <v>-3.7690458604637073E-2</v>
      </c>
      <c r="AT1308" s="172">
        <v>-28283.035828912689</v>
      </c>
      <c r="AU1308" s="173">
        <v>-6.2080507976113829E-2</v>
      </c>
      <c r="AV1308" s="172">
        <v>-52594.706941961253</v>
      </c>
      <c r="AW1308" s="173">
        <v>-0.12195174459315945</v>
      </c>
      <c r="AX1308" s="172">
        <v>-3481.5720795736997</v>
      </c>
      <c r="AY1308" s="173">
        <v>-7.4664646646955503E-3</v>
      </c>
      <c r="AZ1308" s="172">
        <v>-14189.750966525171</v>
      </c>
      <c r="BA1308" s="173">
        <v>-3.1146124248653557E-2</v>
      </c>
      <c r="BB1308" s="172">
        <v>-14093.284862387518</v>
      </c>
      <c r="BC1308" s="173">
        <v>-3.0000000000000648E-2</v>
      </c>
      <c r="BE1308" s="169">
        <v>43424.349488875218</v>
      </c>
      <c r="BF1308" s="169">
        <v>38341.254306713832</v>
      </c>
      <c r="BG1308" s="169">
        <v>40161.875400705256</v>
      </c>
      <c r="BH1308" s="169">
        <v>40159.164539282996</v>
      </c>
      <c r="BI1308" s="169">
        <v>37958.501826607637</v>
      </c>
      <c r="BJ1308" s="169">
        <v>40165.110364501772</v>
      </c>
      <c r="BK1308" s="169">
        <v>41601.167864898947</v>
      </c>
      <c r="BL1308" s="169">
        <v>40161.736314882037</v>
      </c>
      <c r="BM1308" s="169">
        <v>39972.551708188577</v>
      </c>
      <c r="BN1308" s="169">
        <v>41788.364031683086</v>
      </c>
      <c r="BO1308" s="169">
        <v>40163.160538715973</v>
      </c>
      <c r="BP1308" s="169">
        <v>39972.210556905986</v>
      </c>
      <c r="BQ1308" s="174">
        <v>483869.4469419613</v>
      </c>
    </row>
    <row r="1309" spans="2:96" x14ac:dyDescent="0.25">
      <c r="K1309" s="165" t="s">
        <v>315</v>
      </c>
      <c r="N1309" s="57" t="s">
        <v>2432</v>
      </c>
      <c r="V1309" s="57" t="s">
        <v>487</v>
      </c>
      <c r="W1309" s="57" t="s">
        <v>491</v>
      </c>
      <c r="X1309" s="57">
        <v>300</v>
      </c>
      <c r="AB1309" s="166" t="s">
        <v>411</v>
      </c>
      <c r="AC1309" s="209">
        <v>6300303</v>
      </c>
      <c r="AD1309" s="210" t="s">
        <v>2433</v>
      </c>
      <c r="AE1309" s="169">
        <v>48132.5</v>
      </c>
      <c r="AF1309" s="38">
        <v>51971.24</v>
      </c>
      <c r="AG1309" s="38">
        <v>56434.84</v>
      </c>
      <c r="AH1309" s="170">
        <v>60484.639378335109</v>
      </c>
      <c r="AI1309" s="171">
        <v>16343.310000000001</v>
      </c>
      <c r="AJ1309" s="172">
        <v>49029.930000000008</v>
      </c>
      <c r="AK1309" s="151">
        <v>42277.42</v>
      </c>
      <c r="AL1309" s="172">
        <v>50732.904000000002</v>
      </c>
      <c r="AM1309" s="211">
        <v>50470.420360882599</v>
      </c>
      <c r="AN1309" s="171">
        <v>52291.639017452508</v>
      </c>
      <c r="AO1309" s="170">
        <v>48691.405714285756</v>
      </c>
      <c r="AP1309" s="170">
        <v>50112.102973353249</v>
      </c>
      <c r="AQ1309" s="170">
        <v>51615.466062553794</v>
      </c>
      <c r="AR1309" s="172">
        <v>-2585.5360625537869</v>
      </c>
      <c r="AS1309" s="173">
        <v>-5.2733831407750051E-2</v>
      </c>
      <c r="AT1309" s="172">
        <v>8869.1733157813142</v>
      </c>
      <c r="AU1309" s="173">
        <v>0.14663513591118721</v>
      </c>
      <c r="AV1309" s="172">
        <v>4819.373937446202</v>
      </c>
      <c r="AW1309" s="173">
        <v>8.5397140090167745E-2</v>
      </c>
      <c r="AX1309" s="172">
        <v>-1082.1729733532411</v>
      </c>
      <c r="AY1309" s="173">
        <v>-2.2071680978399132E-2</v>
      </c>
      <c r="AZ1309" s="172">
        <v>10372.53640498186</v>
      </c>
      <c r="BA1309" s="173">
        <v>0.17149042321474403</v>
      </c>
      <c r="BB1309" s="172">
        <v>-1503.3630892005458</v>
      </c>
      <c r="BC1309" s="173">
        <v>-2.9999999999998968E-2</v>
      </c>
      <c r="BE1309" s="169">
        <v>4605.579759355538</v>
      </c>
      <c r="BF1309" s="169">
        <v>4107.0171011129632</v>
      </c>
      <c r="BG1309" s="169">
        <v>4294.729644738004</v>
      </c>
      <c r="BH1309" s="169">
        <v>4293.0422045575087</v>
      </c>
      <c r="BI1309" s="169">
        <v>4039.9619575259485</v>
      </c>
      <c r="BJ1309" s="169">
        <v>4296.7433249091428</v>
      </c>
      <c r="BK1309" s="169">
        <v>4416.2733535872858</v>
      </c>
      <c r="BL1309" s="169">
        <v>4294.6430674586563</v>
      </c>
      <c r="BM1309" s="169">
        <v>4262.4797296437791</v>
      </c>
      <c r="BN1309" s="169">
        <v>4447.1989396780118</v>
      </c>
      <c r="BO1309" s="169">
        <v>4295.5296094647001</v>
      </c>
      <c r="BP1309" s="169">
        <v>4262.2673705222533</v>
      </c>
      <c r="BQ1309" s="174">
        <v>51615.466062553787</v>
      </c>
    </row>
    <row r="1310" spans="2:96" x14ac:dyDescent="0.25">
      <c r="K1310" s="165" t="s">
        <v>315</v>
      </c>
      <c r="N1310" s="57" t="s">
        <v>2434</v>
      </c>
      <c r="V1310" s="57" t="s">
        <v>487</v>
      </c>
      <c r="W1310" s="57" t="s">
        <v>491</v>
      </c>
      <c r="X1310" s="57">
        <v>300</v>
      </c>
      <c r="AB1310" s="166" t="s">
        <v>411</v>
      </c>
      <c r="AC1310" s="209">
        <v>6300304</v>
      </c>
      <c r="AD1310" s="210" t="s">
        <v>2435</v>
      </c>
      <c r="AE1310" s="169">
        <v>414285.50999999995</v>
      </c>
      <c r="AF1310" s="38">
        <v>401164.04000000004</v>
      </c>
      <c r="AG1310" s="38">
        <v>249935.39</v>
      </c>
      <c r="AH1310" s="170">
        <v>330010.40581165941</v>
      </c>
      <c r="AI1310" s="171">
        <v>76069.47</v>
      </c>
      <c r="AJ1310" s="172">
        <v>228208.41</v>
      </c>
      <c r="AK1310" s="151">
        <v>166261.22000000003</v>
      </c>
      <c r="AL1310" s="172">
        <v>199513.46400000004</v>
      </c>
      <c r="AM1310" s="211">
        <v>275172.51574815402</v>
      </c>
      <c r="AN1310" s="171">
        <v>221099.11006350542</v>
      </c>
      <c r="AO1310" s="170">
        <v>214619.24571428561</v>
      </c>
      <c r="AP1310" s="170">
        <v>240117.05904096083</v>
      </c>
      <c r="AQ1310" s="170">
        <v>247320.57081218966</v>
      </c>
      <c r="AR1310" s="172">
        <v>-19112.160812189657</v>
      </c>
      <c r="AS1310" s="173">
        <v>-8.3748713783990944E-2</v>
      </c>
      <c r="AT1310" s="172">
        <v>82689.834999469749</v>
      </c>
      <c r="AU1310" s="173">
        <v>0.25056735649318207</v>
      </c>
      <c r="AV1310" s="172">
        <v>2614.8191878103535</v>
      </c>
      <c r="AW1310" s="173">
        <v>1.046198054549359E-2</v>
      </c>
      <c r="AX1310" s="172">
        <v>-11908.649040960823</v>
      </c>
      <c r="AY1310" s="173">
        <v>-5.2183217266010586E-2</v>
      </c>
      <c r="AZ1310" s="172">
        <v>89893.346770698583</v>
      </c>
      <c r="BA1310" s="173">
        <v>0.27239549174095351</v>
      </c>
      <c r="BB1310" s="172">
        <v>-7203.5117712288338</v>
      </c>
      <c r="BC1310" s="173">
        <v>-3.0000000000000037E-2</v>
      </c>
      <c r="BE1310" s="169">
        <v>21543.519517928547</v>
      </c>
      <c r="BF1310" s="169">
        <v>20000.349163574312</v>
      </c>
      <c r="BG1310" s="169">
        <v>20779.763876677607</v>
      </c>
      <c r="BH1310" s="169">
        <v>20760.134343963586</v>
      </c>
      <c r="BI1310" s="169">
        <v>19140.644156895291</v>
      </c>
      <c r="BJ1310" s="169">
        <v>20838.968540757502</v>
      </c>
      <c r="BK1310" s="169">
        <v>20745.556163494181</v>
      </c>
      <c r="BL1310" s="169">
        <v>20814.536817008895</v>
      </c>
      <c r="BM1310" s="169">
        <v>20400.554075697608</v>
      </c>
      <c r="BN1310" s="169">
        <v>21145.148153186918</v>
      </c>
      <c r="BO1310" s="169">
        <v>20824.849719066777</v>
      </c>
      <c r="BP1310" s="169">
        <v>20326.546283938456</v>
      </c>
      <c r="BQ1310" s="174">
        <v>247320.57081218969</v>
      </c>
    </row>
    <row r="1311" spans="2:96" x14ac:dyDescent="0.25">
      <c r="K1311" s="165" t="s">
        <v>315</v>
      </c>
      <c r="N1311" s="57" t="s">
        <v>2436</v>
      </c>
      <c r="V1311" s="57" t="s">
        <v>487</v>
      </c>
      <c r="W1311" s="57" t="s">
        <v>491</v>
      </c>
      <c r="X1311" s="57">
        <v>300</v>
      </c>
      <c r="AB1311" s="166" t="s">
        <v>411</v>
      </c>
      <c r="AC1311" s="209">
        <v>6300305</v>
      </c>
      <c r="AD1311" s="210" t="s">
        <v>2437</v>
      </c>
      <c r="AE1311" s="169">
        <v>0</v>
      </c>
      <c r="AF1311" s="38">
        <v>5940</v>
      </c>
      <c r="AG1311" s="38">
        <v>0</v>
      </c>
      <c r="AH1311" s="170">
        <v>0</v>
      </c>
      <c r="AI1311" s="171">
        <v>0</v>
      </c>
      <c r="AJ1311" s="172">
        <v>0</v>
      </c>
      <c r="AK1311" s="151">
        <v>0</v>
      </c>
      <c r="AL1311" s="172">
        <v>0</v>
      </c>
      <c r="AM1311" s="211">
        <v>0</v>
      </c>
      <c r="AN1311" s="171">
        <v>0</v>
      </c>
      <c r="AO1311" s="170">
        <v>0</v>
      </c>
      <c r="AP1311" s="170">
        <v>75000</v>
      </c>
      <c r="AQ1311" s="170">
        <v>77250</v>
      </c>
      <c r="AR1311" s="172">
        <v>-77250</v>
      </c>
      <c r="AS1311" s="173">
        <v>0</v>
      </c>
      <c r="AT1311" s="172">
        <v>-77250</v>
      </c>
      <c r="AU1311" s="173">
        <v>0</v>
      </c>
      <c r="AV1311" s="172">
        <v>-77250</v>
      </c>
      <c r="AW1311" s="173">
        <v>0</v>
      </c>
      <c r="AX1311" s="172">
        <v>-75000</v>
      </c>
      <c r="AY1311" s="173">
        <v>0</v>
      </c>
      <c r="AZ1311" s="172">
        <v>-75000</v>
      </c>
      <c r="BA1311" s="173">
        <v>0</v>
      </c>
      <c r="BB1311" s="172">
        <v>-2250</v>
      </c>
      <c r="BC1311" s="173">
        <v>-0.03</v>
      </c>
      <c r="BE1311" s="169">
        <v>6945.7114373567701</v>
      </c>
      <c r="BF1311" s="169">
        <v>6112.9987333500003</v>
      </c>
      <c r="BG1311" s="169">
        <v>6406.6147975939903</v>
      </c>
      <c r="BH1311" s="169">
        <v>6406.6147975939903</v>
      </c>
      <c r="BI1311" s="169">
        <v>6064.86324426597</v>
      </c>
      <c r="BJ1311" s="169">
        <v>6406.6147975939903</v>
      </c>
      <c r="BK1311" s="169">
        <v>6652.0953729333696</v>
      </c>
      <c r="BL1311" s="169">
        <v>6406.6147975939903</v>
      </c>
      <c r="BM1311" s="169">
        <v>6382.5470531416804</v>
      </c>
      <c r="BN1311" s="169">
        <v>6676.1631173856704</v>
      </c>
      <c r="BO1311" s="169">
        <v>6406.6147975939903</v>
      </c>
      <c r="BP1311" s="169">
        <v>6382.5470535965796</v>
      </c>
      <c r="BQ1311" s="174">
        <v>77250</v>
      </c>
    </row>
    <row r="1312" spans="2:96" x14ac:dyDescent="0.25">
      <c r="K1312" s="165" t="s">
        <v>315</v>
      </c>
      <c r="N1312" s="57" t="s">
        <v>2438</v>
      </c>
      <c r="V1312" s="57" t="s">
        <v>487</v>
      </c>
      <c r="W1312" s="57" t="s">
        <v>491</v>
      </c>
      <c r="X1312" s="57">
        <v>300</v>
      </c>
      <c r="AB1312" s="166" t="s">
        <v>411</v>
      </c>
      <c r="AC1312" s="209">
        <v>6300306</v>
      </c>
      <c r="AD1312" s="210" t="s">
        <v>2439</v>
      </c>
      <c r="AE1312" s="169">
        <v>1010525.34</v>
      </c>
      <c r="AF1312" s="38">
        <v>1260204.54</v>
      </c>
      <c r="AG1312" s="38">
        <v>1238327.0300000003</v>
      </c>
      <c r="AH1312" s="170">
        <v>1543770.0781410031</v>
      </c>
      <c r="AI1312" s="171">
        <v>386780.71</v>
      </c>
      <c r="AJ1312" s="172">
        <v>1160342.1300000001</v>
      </c>
      <c r="AK1312" s="151">
        <v>947179.65</v>
      </c>
      <c r="AL1312" s="172">
        <v>1136615.58</v>
      </c>
      <c r="AM1312" s="211">
        <v>1288020.7984699465</v>
      </c>
      <c r="AN1312" s="171">
        <v>1202928.9296710566</v>
      </c>
      <c r="AO1312" s="170">
        <v>1132660.3028571429</v>
      </c>
      <c r="AP1312" s="170">
        <v>1359504.8699499853</v>
      </c>
      <c r="AQ1312" s="170">
        <v>1400290.0160484842</v>
      </c>
      <c r="AR1312" s="172">
        <v>-239947.88604848413</v>
      </c>
      <c r="AS1312" s="173">
        <v>-0.20679063514524298</v>
      </c>
      <c r="AT1312" s="172">
        <v>143480.0620925189</v>
      </c>
      <c r="AU1312" s="173">
        <v>9.2941341540507483E-2</v>
      </c>
      <c r="AV1312" s="172">
        <v>-161962.98604848399</v>
      </c>
      <c r="AW1312" s="173">
        <v>-0.13079177157950267</v>
      </c>
      <c r="AX1312" s="172">
        <v>-199162.73994998517</v>
      </c>
      <c r="AY1312" s="173">
        <v>-0.17164139334489661</v>
      </c>
      <c r="AZ1312" s="172">
        <v>184265.20819101785</v>
      </c>
      <c r="BA1312" s="173">
        <v>0.11936052576748261</v>
      </c>
      <c r="BB1312" s="172">
        <v>-40785.146098498954</v>
      </c>
      <c r="BC1312" s="173">
        <v>-2.9999999999999555E-2</v>
      </c>
      <c r="BE1312" s="169">
        <v>124946.37436019049</v>
      </c>
      <c r="BF1312" s="169">
        <v>111544.47323760242</v>
      </c>
      <c r="BG1312" s="169">
        <v>116537.54714974247</v>
      </c>
      <c r="BH1312" s="169">
        <v>116248.72717662611</v>
      </c>
      <c r="BI1312" s="169">
        <v>109542.64997201147</v>
      </c>
      <c r="BJ1312" s="169">
        <v>116882.20591727411</v>
      </c>
      <c r="BK1312" s="169">
        <v>119680.49718202524</v>
      </c>
      <c r="BL1312" s="169">
        <v>116522.72870000853</v>
      </c>
      <c r="BM1312" s="169">
        <v>115755.31749080744</v>
      </c>
      <c r="BN1312" s="169">
        <v>120236.0564845178</v>
      </c>
      <c r="BO1312" s="169">
        <v>116674.46802760763</v>
      </c>
      <c r="BP1312" s="169">
        <v>115718.97035007048</v>
      </c>
      <c r="BQ1312" s="174">
        <v>1400290.0160484842</v>
      </c>
    </row>
    <row r="1313" spans="11:69" x14ac:dyDescent="0.25">
      <c r="K1313" s="165" t="s">
        <v>315</v>
      </c>
      <c r="N1313" s="57" t="s">
        <v>2440</v>
      </c>
      <c r="V1313" s="57" t="s">
        <v>487</v>
      </c>
      <c r="W1313" s="57" t="s">
        <v>491</v>
      </c>
      <c r="X1313" s="57">
        <v>300</v>
      </c>
      <c r="AB1313" s="166" t="s">
        <v>411</v>
      </c>
      <c r="AC1313" s="209">
        <v>6300308</v>
      </c>
      <c r="AD1313" s="210" t="s">
        <v>2441</v>
      </c>
      <c r="AE1313" s="169">
        <v>29173.030000000002</v>
      </c>
      <c r="AF1313" s="38">
        <v>49743.12999999999</v>
      </c>
      <c r="AG1313" s="38">
        <v>34374.68</v>
      </c>
      <c r="AH1313" s="170">
        <v>57356.196368343721</v>
      </c>
      <c r="AI1313" s="171">
        <v>9131.36</v>
      </c>
      <c r="AJ1313" s="172">
        <v>27394.080000000002</v>
      </c>
      <c r="AK1313" s="151">
        <v>20129.43</v>
      </c>
      <c r="AL1313" s="172">
        <v>24155.315999999999</v>
      </c>
      <c r="AM1313" s="211">
        <v>47850.394800630653</v>
      </c>
      <c r="AN1313" s="171">
        <v>29635.231567713068</v>
      </c>
      <c r="AO1313" s="170">
        <v>31392.788571428577</v>
      </c>
      <c r="AP1313" s="170">
        <v>8624.8904933271187</v>
      </c>
      <c r="AQ1313" s="170">
        <v>8883.6372081269346</v>
      </c>
      <c r="AR1313" s="172">
        <v>18510.442791873065</v>
      </c>
      <c r="AS1313" s="173">
        <v>0.67570959827353438</v>
      </c>
      <c r="AT1313" s="172">
        <v>48472.559160216784</v>
      </c>
      <c r="AU1313" s="173">
        <v>0.84511460364149893</v>
      </c>
      <c r="AV1313" s="172">
        <v>25491.042791873064</v>
      </c>
      <c r="AW1313" s="173">
        <v>0.74156451178230787</v>
      </c>
      <c r="AX1313" s="172">
        <v>18769.189506672883</v>
      </c>
      <c r="AY1313" s="173">
        <v>0.6851549497801307</v>
      </c>
      <c r="AZ1313" s="172">
        <v>48731.305875016602</v>
      </c>
      <c r="BA1313" s="173">
        <v>0.8496258287781544</v>
      </c>
      <c r="BB1313" s="172">
        <v>-258.74671479981589</v>
      </c>
      <c r="BC1313" s="173">
        <v>-3.000000000000027E-2</v>
      </c>
      <c r="BE1313" s="169">
        <v>764.77256290854257</v>
      </c>
      <c r="BF1313" s="169">
        <v>726.97536569140016</v>
      </c>
      <c r="BG1313" s="169">
        <v>750.80445846370446</v>
      </c>
      <c r="BH1313" s="169">
        <v>744.72677390016281</v>
      </c>
      <c r="BI1313" s="169">
        <v>684.35240787073383</v>
      </c>
      <c r="BJ1313" s="169">
        <v>758.05716764622412</v>
      </c>
      <c r="BK1313" s="169">
        <v>735.20282768444417</v>
      </c>
      <c r="BL1313" s="169">
        <v>750.49263147254499</v>
      </c>
      <c r="BM1313" s="169">
        <v>734.09473906093058</v>
      </c>
      <c r="BN1313" s="169">
        <v>747.14268677770372</v>
      </c>
      <c r="BO1313" s="169">
        <v>753.68570624185679</v>
      </c>
      <c r="BP1313" s="169">
        <v>733.32988040868622</v>
      </c>
      <c r="BQ1313" s="174">
        <v>8883.6372081269346</v>
      </c>
    </row>
    <row r="1314" spans="11:69" x14ac:dyDescent="0.25">
      <c r="K1314" s="165" t="s">
        <v>315</v>
      </c>
      <c r="N1314" s="57" t="s">
        <v>2442</v>
      </c>
      <c r="V1314" s="57" t="s">
        <v>487</v>
      </c>
      <c r="W1314" s="57" t="s">
        <v>491</v>
      </c>
      <c r="X1314" s="57">
        <v>300</v>
      </c>
      <c r="AB1314" s="166" t="s">
        <v>411</v>
      </c>
      <c r="AC1314" s="209">
        <v>6300309</v>
      </c>
      <c r="AD1314" s="210" t="s">
        <v>2443</v>
      </c>
      <c r="AE1314" s="169">
        <v>78108.56</v>
      </c>
      <c r="AF1314" s="38">
        <v>33415</v>
      </c>
      <c r="AG1314" s="38">
        <v>108567</v>
      </c>
      <c r="AH1314" s="170">
        <v>86838.026683672259</v>
      </c>
      <c r="AI1314" s="171">
        <v>7060</v>
      </c>
      <c r="AJ1314" s="172">
        <v>21180</v>
      </c>
      <c r="AK1314" s="151">
        <v>34376.800000000003</v>
      </c>
      <c r="AL1314" s="172">
        <v>41252.160000000003</v>
      </c>
      <c r="AM1314" s="211">
        <v>72466.665723920974</v>
      </c>
      <c r="AN1314" s="171">
        <v>48748.160959751287</v>
      </c>
      <c r="AO1314" s="170">
        <v>23810.057142857098</v>
      </c>
      <c r="AP1314" s="170">
        <v>21302.111607351901</v>
      </c>
      <c r="AQ1314" s="170">
        <v>21941.17495557246</v>
      </c>
      <c r="AR1314" s="172">
        <v>-761.17495557246002</v>
      </c>
      <c r="AS1314" s="173">
        <v>-3.5938383171504253E-2</v>
      </c>
      <c r="AT1314" s="172">
        <v>64896.851728099798</v>
      </c>
      <c r="AU1314" s="173">
        <v>0.74733217930552132</v>
      </c>
      <c r="AV1314" s="172">
        <v>86625.825044427533</v>
      </c>
      <c r="AW1314" s="173">
        <v>0.7979019872007842</v>
      </c>
      <c r="AX1314" s="172">
        <v>-122.1116073519006</v>
      </c>
      <c r="AY1314" s="173">
        <v>-5.7654205548583852E-3</v>
      </c>
      <c r="AZ1314" s="172">
        <v>65535.915076320358</v>
      </c>
      <c r="BA1314" s="173">
        <v>0.75469143621895274</v>
      </c>
      <c r="BB1314" s="172">
        <v>-639.06334822055942</v>
      </c>
      <c r="BC1314" s="173">
        <v>-3.0000000000000113E-2</v>
      </c>
      <c r="BE1314" s="169">
        <v>1972.77760308046</v>
      </c>
      <c r="BF1314" s="169">
        <v>1736.2637503123001</v>
      </c>
      <c r="BG1314" s="169">
        <v>1819.65897924879</v>
      </c>
      <c r="BH1314" s="169">
        <v>1819.65897924879</v>
      </c>
      <c r="BI1314" s="169">
        <v>1722.5919161690699</v>
      </c>
      <c r="BJ1314" s="169">
        <v>1819.65897924879</v>
      </c>
      <c r="BK1314" s="169">
        <v>1889.38237409301</v>
      </c>
      <c r="BL1314" s="169">
        <v>1819.65897924879</v>
      </c>
      <c r="BM1314" s="169">
        <v>1812.8230622026599</v>
      </c>
      <c r="BN1314" s="169">
        <v>1896.2182911391501</v>
      </c>
      <c r="BO1314" s="169">
        <v>1819.65897924879</v>
      </c>
      <c r="BP1314" s="169">
        <v>1812.82306233186</v>
      </c>
      <c r="BQ1314" s="174">
        <v>21941.17495557246</v>
      </c>
    </row>
    <row r="1315" spans="11:69" x14ac:dyDescent="0.25">
      <c r="K1315" s="165" t="s">
        <v>315</v>
      </c>
      <c r="N1315" s="57" t="s">
        <v>2444</v>
      </c>
      <c r="V1315" s="57" t="s">
        <v>487</v>
      </c>
      <c r="W1315" s="57" t="s">
        <v>491</v>
      </c>
      <c r="X1315" s="57">
        <v>300</v>
      </c>
      <c r="AB1315" s="166" t="s">
        <v>411</v>
      </c>
      <c r="AC1315" s="209">
        <v>6300310</v>
      </c>
      <c r="AD1315" s="210" t="s">
        <v>2445</v>
      </c>
      <c r="AE1315" s="169">
        <v>3728160.64</v>
      </c>
      <c r="AF1315" s="38">
        <v>4438386.62</v>
      </c>
      <c r="AG1315" s="38">
        <v>5079484.8</v>
      </c>
      <c r="AH1315" s="170">
        <v>4527461.7571918583</v>
      </c>
      <c r="AI1315" s="171">
        <v>1717161.22</v>
      </c>
      <c r="AJ1315" s="172">
        <v>5151483.66</v>
      </c>
      <c r="AK1315" s="151">
        <v>4256996.6900000004</v>
      </c>
      <c r="AL1315" s="172">
        <v>5108396.0280000009</v>
      </c>
      <c r="AM1315" s="211">
        <v>3777939.7922108606</v>
      </c>
      <c r="AN1315" s="171">
        <v>5006518.6549809985</v>
      </c>
      <c r="AO1315" s="170">
        <v>5040150.188571427</v>
      </c>
      <c r="AP1315" s="170">
        <v>5367350.2378755426</v>
      </c>
      <c r="AQ1315" s="170">
        <v>5528370.7450118065</v>
      </c>
      <c r="AR1315" s="172">
        <v>-376887.08501180634</v>
      </c>
      <c r="AS1315" s="173">
        <v>-7.3160881386122131E-2</v>
      </c>
      <c r="AT1315" s="172">
        <v>-1000908.9878199482</v>
      </c>
      <c r="AU1315" s="173">
        <v>-0.22107508389883307</v>
      </c>
      <c r="AV1315" s="172">
        <v>-448885.94501180667</v>
      </c>
      <c r="AW1315" s="173">
        <v>-8.8372337488204847E-2</v>
      </c>
      <c r="AX1315" s="172">
        <v>-215866.57787554245</v>
      </c>
      <c r="AY1315" s="173">
        <v>-4.1903768336041355E-2</v>
      </c>
      <c r="AZ1315" s="172">
        <v>-839888.48068368435</v>
      </c>
      <c r="BA1315" s="173">
        <v>-0.18550979019304231</v>
      </c>
      <c r="BB1315" s="172">
        <v>-161020.50713626388</v>
      </c>
      <c r="BC1315" s="173">
        <v>-2.9999999999999555E-2</v>
      </c>
      <c r="BE1315" s="169">
        <v>488972.07891960331</v>
      </c>
      <c r="BF1315" s="169">
        <v>444256.20904989884</v>
      </c>
      <c r="BG1315" s="169">
        <v>461958.28894556774</v>
      </c>
      <c r="BH1315" s="169">
        <v>458347.03968623717</v>
      </c>
      <c r="BI1315" s="169">
        <v>430333.58499309182</v>
      </c>
      <c r="BJ1315" s="169">
        <v>466492.21828428598</v>
      </c>
      <c r="BK1315" s="169">
        <v>467858.96585959371</v>
      </c>
      <c r="BL1315" s="169">
        <v>461997.50893094955</v>
      </c>
      <c r="BM1315" s="169">
        <v>457955.76033748174</v>
      </c>
      <c r="BN1315" s="169">
        <v>469251.88058042014</v>
      </c>
      <c r="BO1315" s="169">
        <v>463894.7756902079</v>
      </c>
      <c r="BP1315" s="169">
        <v>457052.43373446865</v>
      </c>
      <c r="BQ1315" s="174">
        <v>5528370.7450118065</v>
      </c>
    </row>
    <row r="1316" spans="11:69" x14ac:dyDescent="0.25">
      <c r="K1316" s="165" t="s">
        <v>315</v>
      </c>
      <c r="N1316" s="57" t="s">
        <v>2446</v>
      </c>
      <c r="V1316" s="57" t="s">
        <v>487</v>
      </c>
      <c r="W1316" s="57" t="s">
        <v>491</v>
      </c>
      <c r="X1316" s="57">
        <v>300</v>
      </c>
      <c r="AB1316" s="166" t="s">
        <v>411</v>
      </c>
      <c r="AC1316" s="209">
        <v>6300311</v>
      </c>
      <c r="AD1316" s="210" t="s">
        <v>2447</v>
      </c>
      <c r="AE1316" s="169">
        <v>0</v>
      </c>
      <c r="AF1316" s="38">
        <v>0</v>
      </c>
      <c r="AG1316" s="38">
        <v>0</v>
      </c>
      <c r="AH1316" s="170">
        <v>0</v>
      </c>
      <c r="AI1316" s="171">
        <v>98</v>
      </c>
      <c r="AJ1316" s="172">
        <v>294</v>
      </c>
      <c r="AK1316" s="151">
        <v>98</v>
      </c>
      <c r="AL1316" s="172">
        <v>117.60000000000001</v>
      </c>
      <c r="AM1316" s="211">
        <v>0</v>
      </c>
      <c r="AN1316" s="171">
        <v>98</v>
      </c>
      <c r="AO1316" s="170">
        <v>168</v>
      </c>
      <c r="AP1316" s="170">
        <v>279.88312119959801</v>
      </c>
      <c r="AQ1316" s="170">
        <v>288.2796148355859</v>
      </c>
      <c r="AR1316" s="172">
        <v>5.7203851644140968</v>
      </c>
      <c r="AS1316" s="173">
        <v>1.9457092395966314E-2</v>
      </c>
      <c r="AT1316" s="172">
        <v>-288.2796148355859</v>
      </c>
      <c r="AU1316" s="173">
        <v>0</v>
      </c>
      <c r="AV1316" s="172">
        <v>-288.2796148355859</v>
      </c>
      <c r="AW1316" s="173">
        <v>0</v>
      </c>
      <c r="AX1316" s="172">
        <v>14.116878800401992</v>
      </c>
      <c r="AY1316" s="173">
        <v>4.8016594559190447E-2</v>
      </c>
      <c r="AZ1316" s="172">
        <v>-279.88312119959801</v>
      </c>
      <c r="BA1316" s="173">
        <v>0</v>
      </c>
      <c r="BB1316" s="172">
        <v>-8.3964936359878948</v>
      </c>
      <c r="BC1316" s="173">
        <v>-2.9999999999999836E-2</v>
      </c>
      <c r="BE1316" s="169">
        <v>25.762986944891505</v>
      </c>
      <c r="BF1316" s="169">
        <v>22.908670280473199</v>
      </c>
      <c r="BG1316" s="169">
        <v>23.970963240545601</v>
      </c>
      <c r="BH1316" s="169">
        <v>23.970963240545601</v>
      </c>
      <c r="BI1316" s="169">
        <v>22.576108064674202</v>
      </c>
      <c r="BJ1316" s="169">
        <v>23.970963240545601</v>
      </c>
      <c r="BK1316" s="169">
        <v>24.7006939848131</v>
      </c>
      <c r="BL1316" s="169">
        <v>23.970963240545601</v>
      </c>
      <c r="BM1316" s="169">
        <v>23.804682132643105</v>
      </c>
      <c r="BN1316" s="169">
        <v>24.866975092715599</v>
      </c>
      <c r="BO1316" s="169">
        <v>23.970963240545601</v>
      </c>
      <c r="BP1316" s="169">
        <v>23.804682132647201</v>
      </c>
      <c r="BQ1316" s="174">
        <v>288.2796148355859</v>
      </c>
    </row>
    <row r="1317" spans="11:69" x14ac:dyDescent="0.25">
      <c r="K1317" s="165" t="s">
        <v>315</v>
      </c>
      <c r="N1317" s="57" t="s">
        <v>2448</v>
      </c>
      <c r="V1317" s="57" t="s">
        <v>487</v>
      </c>
      <c r="W1317" s="57" t="s">
        <v>491</v>
      </c>
      <c r="X1317" s="57">
        <v>300</v>
      </c>
      <c r="AB1317" s="166" t="s">
        <v>411</v>
      </c>
      <c r="AC1317" s="209">
        <v>6300312</v>
      </c>
      <c r="AD1317" s="210" t="s">
        <v>2449</v>
      </c>
      <c r="AE1317" s="169">
        <v>313266.06</v>
      </c>
      <c r="AF1317" s="38">
        <v>323830.01</v>
      </c>
      <c r="AG1317" s="38">
        <v>373472.24</v>
      </c>
      <c r="AH1317" s="170">
        <v>376687.92323219817</v>
      </c>
      <c r="AI1317" s="171">
        <v>138435.22</v>
      </c>
      <c r="AJ1317" s="172">
        <v>415305.66000000003</v>
      </c>
      <c r="AK1317" s="151">
        <v>352307.36</v>
      </c>
      <c r="AL1317" s="172">
        <v>422768.83199999994</v>
      </c>
      <c r="AM1317" s="211">
        <v>314258.90399734618</v>
      </c>
      <c r="AN1317" s="171">
        <v>414736.37923485198</v>
      </c>
      <c r="AO1317" s="170">
        <v>411021.83999999991</v>
      </c>
      <c r="AP1317" s="170">
        <v>423998.57729126769</v>
      </c>
      <c r="AQ1317" s="170">
        <v>436718.53461000585</v>
      </c>
      <c r="AR1317" s="172">
        <v>-21412.87461000582</v>
      </c>
      <c r="AS1317" s="173">
        <v>-5.1559313229696459E-2</v>
      </c>
      <c r="AT1317" s="172">
        <v>-60030.611377807683</v>
      </c>
      <c r="AU1317" s="173">
        <v>-0.15936431107934296</v>
      </c>
      <c r="AV1317" s="172">
        <v>-63246.294610005862</v>
      </c>
      <c r="AW1317" s="173">
        <v>-0.16934670863356768</v>
      </c>
      <c r="AX1317" s="172">
        <v>-8692.9172912676586</v>
      </c>
      <c r="AY1317" s="173">
        <v>-2.0931372067666158E-2</v>
      </c>
      <c r="AZ1317" s="172">
        <v>-47310.654059069522</v>
      </c>
      <c r="BA1317" s="173">
        <v>-0.1255964185236336</v>
      </c>
      <c r="BB1317" s="172">
        <v>-12719.957318738161</v>
      </c>
      <c r="BC1317" s="173">
        <v>-3.0000000000000308E-2</v>
      </c>
      <c r="BE1317" s="169">
        <v>38728.585083962178</v>
      </c>
      <c r="BF1317" s="169">
        <v>34889.534633064453</v>
      </c>
      <c r="BG1317" s="169">
        <v>36433.859451301716</v>
      </c>
      <c r="BH1317" s="169">
        <v>36432.147698108536</v>
      </c>
      <c r="BI1317" s="169">
        <v>34091.465015813788</v>
      </c>
      <c r="BJ1317" s="169">
        <v>36437.531852223736</v>
      </c>
      <c r="BK1317" s="169">
        <v>37182.643089273821</v>
      </c>
      <c r="BL1317" s="169">
        <v>36435.401333797709</v>
      </c>
      <c r="BM1317" s="169">
        <v>36037.750415605871</v>
      </c>
      <c r="BN1317" s="169">
        <v>37579.038771637504</v>
      </c>
      <c r="BO1317" s="169">
        <v>36436.300649297758</v>
      </c>
      <c r="BP1317" s="169">
        <v>36034.276615918738</v>
      </c>
      <c r="BQ1317" s="174">
        <v>436718.53461000579</v>
      </c>
    </row>
    <row r="1318" spans="11:69" x14ac:dyDescent="0.25">
      <c r="K1318" s="165" t="s">
        <v>315</v>
      </c>
      <c r="N1318" s="57" t="s">
        <v>2450</v>
      </c>
      <c r="V1318" s="57" t="s">
        <v>487</v>
      </c>
      <c r="W1318" s="57" t="s">
        <v>491</v>
      </c>
      <c r="X1318" s="57">
        <v>300</v>
      </c>
      <c r="AB1318" s="166" t="s">
        <v>411</v>
      </c>
      <c r="AC1318" s="209">
        <v>6300314</v>
      </c>
      <c r="AD1318" s="210" t="s">
        <v>2451</v>
      </c>
      <c r="AE1318" s="169">
        <v>45133.86</v>
      </c>
      <c r="AF1318" s="38">
        <v>74092.28</v>
      </c>
      <c r="AG1318" s="38">
        <v>95268.79</v>
      </c>
      <c r="AH1318" s="170">
        <v>96446.578343083558</v>
      </c>
      <c r="AI1318" s="171">
        <v>36693</v>
      </c>
      <c r="AJ1318" s="172">
        <v>110079</v>
      </c>
      <c r="AK1318" s="151">
        <v>92922.96</v>
      </c>
      <c r="AL1318" s="172">
        <v>111507.552</v>
      </c>
      <c r="AM1318" s="211">
        <v>80485.038869709024</v>
      </c>
      <c r="AN1318" s="171">
        <v>108884.49947337454</v>
      </c>
      <c r="AO1318" s="170">
        <v>107251.45714285701</v>
      </c>
      <c r="AP1318" s="170">
        <v>110713.65172925798</v>
      </c>
      <c r="AQ1318" s="170">
        <v>114035.06128113612</v>
      </c>
      <c r="AR1318" s="172">
        <v>-3956.0612811361207</v>
      </c>
      <c r="AS1318" s="173">
        <v>-3.5938383171505196E-2</v>
      </c>
      <c r="AT1318" s="172">
        <v>-17588.482938052563</v>
      </c>
      <c r="AU1318" s="173">
        <v>-0.18236502777201821</v>
      </c>
      <c r="AV1318" s="172">
        <v>-18766.271281136127</v>
      </c>
      <c r="AW1318" s="173">
        <v>-0.19698236202156161</v>
      </c>
      <c r="AX1318" s="172">
        <v>-634.65172925798106</v>
      </c>
      <c r="AY1318" s="173">
        <v>-5.7654205548558855E-3</v>
      </c>
      <c r="AZ1318" s="172">
        <v>-14267.073386174423</v>
      </c>
      <c r="BA1318" s="173">
        <v>-0.14792721142913987</v>
      </c>
      <c r="BB1318" s="172">
        <v>-3321.4095518781396</v>
      </c>
      <c r="BC1318" s="173">
        <v>-3.0000000000003614E-2</v>
      </c>
      <c r="BE1318" s="169">
        <v>10253.134361165899</v>
      </c>
      <c r="BF1318" s="169">
        <v>9023.8988371401301</v>
      </c>
      <c r="BG1318" s="169">
        <v>9457.32959285779</v>
      </c>
      <c r="BH1318" s="169">
        <v>9457.32959285779</v>
      </c>
      <c r="BI1318" s="169">
        <v>8952.8420934832393</v>
      </c>
      <c r="BJ1318" s="169">
        <v>9457.32959285779</v>
      </c>
      <c r="BK1318" s="169">
        <v>9819.7036051834093</v>
      </c>
      <c r="BL1318" s="169">
        <v>9457.32959285779</v>
      </c>
      <c r="BM1318" s="169">
        <v>9421.8012211617715</v>
      </c>
      <c r="BN1318" s="169">
        <v>9855.2319768794296</v>
      </c>
      <c r="BO1318" s="169">
        <v>9457.32959285779</v>
      </c>
      <c r="BP1318" s="169">
        <v>9421.8012218332824</v>
      </c>
      <c r="BQ1318" s="174">
        <v>114035.06128113612</v>
      </c>
    </row>
    <row r="1319" spans="11:69" x14ac:dyDescent="0.25">
      <c r="K1319" s="165" t="s">
        <v>315</v>
      </c>
      <c r="N1319" s="57" t="s">
        <v>2452</v>
      </c>
      <c r="V1319" s="57" t="s">
        <v>487</v>
      </c>
      <c r="W1319" s="57" t="s">
        <v>491</v>
      </c>
      <c r="X1319" s="57">
        <v>300</v>
      </c>
      <c r="AB1319" s="166" t="s">
        <v>411</v>
      </c>
      <c r="AC1319" s="209">
        <v>6300315</v>
      </c>
      <c r="AD1319" s="210" t="s">
        <v>2453</v>
      </c>
      <c r="AE1319" s="169">
        <v>830356.95</v>
      </c>
      <c r="AF1319" s="38">
        <v>1210135.4900000002</v>
      </c>
      <c r="AG1319" s="38">
        <v>1267896.9899999998</v>
      </c>
      <c r="AH1319" s="170">
        <v>1490071.5882407143</v>
      </c>
      <c r="AI1319" s="171">
        <v>370192.36</v>
      </c>
      <c r="AJ1319" s="172">
        <v>1110577.08</v>
      </c>
      <c r="AK1319" s="151">
        <v>1018663.38</v>
      </c>
      <c r="AL1319" s="172">
        <v>1222396.0560000001</v>
      </c>
      <c r="AM1319" s="211">
        <v>1243470.4450746682</v>
      </c>
      <c r="AN1319" s="171">
        <v>1265264.523166046</v>
      </c>
      <c r="AO1319" s="170">
        <v>1163656.4914285699</v>
      </c>
      <c r="AP1319" s="170">
        <v>1116980.0239247901</v>
      </c>
      <c r="AQ1319" s="170">
        <v>1150489.4246425321</v>
      </c>
      <c r="AR1319" s="172">
        <v>-39912.344642532058</v>
      </c>
      <c r="AS1319" s="173">
        <v>-3.5938383171505807E-2</v>
      </c>
      <c r="AT1319" s="172">
        <v>339582.16359818215</v>
      </c>
      <c r="AU1319" s="173">
        <v>0.22789654287625019</v>
      </c>
      <c r="AV1319" s="172">
        <v>117407.56535746763</v>
      </c>
      <c r="AW1319" s="173">
        <v>9.2600239832943881E-2</v>
      </c>
      <c r="AX1319" s="172">
        <v>-6402.9439247900154</v>
      </c>
      <c r="AY1319" s="173">
        <v>-5.7654205548614557E-3</v>
      </c>
      <c r="AZ1319" s="172">
        <v>373091.56431592419</v>
      </c>
      <c r="BA1319" s="173">
        <v>0.25038499308373696</v>
      </c>
      <c r="BB1319" s="172">
        <v>-33509.400717742043</v>
      </c>
      <c r="BC1319" s="173">
        <v>-2.9999999999998514E-2</v>
      </c>
      <c r="BE1319" s="169">
        <v>103442.94569964601</v>
      </c>
      <c r="BF1319" s="169">
        <v>91041.299619059806</v>
      </c>
      <c r="BG1319" s="169">
        <v>95414.143331912506</v>
      </c>
      <c r="BH1319" s="169">
        <v>95414.143331912506</v>
      </c>
      <c r="BI1319" s="169">
        <v>90324.414555743599</v>
      </c>
      <c r="BJ1319" s="169">
        <v>95414.143331912506</v>
      </c>
      <c r="BK1319" s="169">
        <v>99070.101984121095</v>
      </c>
      <c r="BL1319" s="169">
        <v>95414.143331912506</v>
      </c>
      <c r="BM1319" s="169">
        <v>95055.700801590399</v>
      </c>
      <c r="BN1319" s="169">
        <v>99428.544514443201</v>
      </c>
      <c r="BO1319" s="169">
        <v>95414.143331912506</v>
      </c>
      <c r="BP1319" s="169">
        <v>95055.700808365305</v>
      </c>
      <c r="BQ1319" s="174">
        <v>1150489.4246425321</v>
      </c>
    </row>
    <row r="1320" spans="11:69" x14ac:dyDescent="0.25">
      <c r="K1320" s="165" t="s">
        <v>315</v>
      </c>
      <c r="N1320" s="57" t="s">
        <v>2454</v>
      </c>
      <c r="V1320" s="57" t="s">
        <v>487</v>
      </c>
      <c r="W1320" s="57" t="s">
        <v>491</v>
      </c>
      <c r="X1320" s="57">
        <v>300</v>
      </c>
      <c r="AB1320" s="166" t="s">
        <v>411</v>
      </c>
      <c r="AC1320" s="209">
        <v>6300320</v>
      </c>
      <c r="AD1320" s="210" t="s">
        <v>2455</v>
      </c>
      <c r="AE1320" s="169">
        <v>687114.15</v>
      </c>
      <c r="AF1320" s="38">
        <v>995670.29</v>
      </c>
      <c r="AG1320" s="38">
        <v>1138408.2300000002</v>
      </c>
      <c r="AH1320" s="170">
        <v>1499011.0112370159</v>
      </c>
      <c r="AI1320" s="171">
        <v>359715.39</v>
      </c>
      <c r="AJ1320" s="172">
        <v>1079146.17</v>
      </c>
      <c r="AK1320" s="151">
        <v>908411.54</v>
      </c>
      <c r="AL1320" s="172">
        <v>1090093.8480000002</v>
      </c>
      <c r="AM1320" s="211">
        <v>1250718.9881444743</v>
      </c>
      <c r="AN1320" s="171">
        <v>1156703.5630925416</v>
      </c>
      <c r="AO1320" s="170">
        <v>1094403.6171428571</v>
      </c>
      <c r="AP1320" s="170">
        <v>1190756.4989418911</v>
      </c>
      <c r="AQ1320" s="170">
        <v>1226479.193910148</v>
      </c>
      <c r="AR1320" s="172">
        <v>-147333.02391014807</v>
      </c>
      <c r="AS1320" s="173">
        <v>-0.13652740287272491</v>
      </c>
      <c r="AT1320" s="172">
        <v>272531.81732686795</v>
      </c>
      <c r="AU1320" s="173">
        <v>0.1818077487649466</v>
      </c>
      <c r="AV1320" s="172">
        <v>-88070.963910147781</v>
      </c>
      <c r="AW1320" s="173">
        <v>-7.7363252995937812E-2</v>
      </c>
      <c r="AX1320" s="172">
        <v>-111610.3289418912</v>
      </c>
      <c r="AY1320" s="173">
        <v>-0.10342466298322794</v>
      </c>
      <c r="AZ1320" s="172">
        <v>308254.51229512482</v>
      </c>
      <c r="BA1320" s="173">
        <v>0.20563859103392884</v>
      </c>
      <c r="BB1320" s="172">
        <v>-35722.694968256867</v>
      </c>
      <c r="BC1320" s="173">
        <v>-3.000000000000011E-2</v>
      </c>
      <c r="BE1320" s="169">
        <v>109450.6319772306</v>
      </c>
      <c r="BF1320" s="169">
        <v>97832.470973166885</v>
      </c>
      <c r="BG1320" s="169">
        <v>102081.98006609498</v>
      </c>
      <c r="BH1320" s="169">
        <v>101554.06864300856</v>
      </c>
      <c r="BI1320" s="169">
        <v>95926.189526932445</v>
      </c>
      <c r="BJ1320" s="169">
        <v>102711.95485102278</v>
      </c>
      <c r="BK1320" s="169">
        <v>104702.48714652435</v>
      </c>
      <c r="BL1320" s="169">
        <v>102054.89458165785</v>
      </c>
      <c r="BM1320" s="169">
        <v>101528.55100687328</v>
      </c>
      <c r="BN1320" s="169">
        <v>104841.60320256316</v>
      </c>
      <c r="BO1320" s="169">
        <v>102332.24702202645</v>
      </c>
      <c r="BP1320" s="169">
        <v>101462.11491304655</v>
      </c>
      <c r="BQ1320" s="174">
        <v>1226479.1939101478</v>
      </c>
    </row>
    <row r="1321" spans="11:69" x14ac:dyDescent="0.25">
      <c r="K1321" s="165" t="s">
        <v>315</v>
      </c>
      <c r="N1321" s="57" t="s">
        <v>2456</v>
      </c>
      <c r="V1321" s="57" t="s">
        <v>487</v>
      </c>
      <c r="W1321" s="57" t="s">
        <v>491</v>
      </c>
      <c r="X1321" s="57">
        <v>300</v>
      </c>
      <c r="AB1321" s="166" t="s">
        <v>411</v>
      </c>
      <c r="AC1321" s="209">
        <v>6300321</v>
      </c>
      <c r="AD1321" s="210" t="s">
        <v>2457</v>
      </c>
      <c r="AE1321" s="169">
        <v>1212533.3600000001</v>
      </c>
      <c r="AF1321" s="38">
        <v>1421820.58</v>
      </c>
      <c r="AG1321" s="38">
        <v>1721360.3600000003</v>
      </c>
      <c r="AH1321" s="170">
        <v>1924037.3161362731</v>
      </c>
      <c r="AI1321" s="171">
        <v>526497.57000000007</v>
      </c>
      <c r="AJ1321" s="172">
        <v>1579492.7100000002</v>
      </c>
      <c r="AK1321" s="151">
        <v>1357916.5999999999</v>
      </c>
      <c r="AL1321" s="172">
        <v>1629499.9199999997</v>
      </c>
      <c r="AM1321" s="211">
        <v>1605616.083391682</v>
      </c>
      <c r="AN1321" s="171">
        <v>1676337.8327445909</v>
      </c>
      <c r="AO1321" s="170">
        <v>1748542.6800000016</v>
      </c>
      <c r="AP1321" s="170">
        <v>1588607.2467686639</v>
      </c>
      <c r="AQ1321" s="170">
        <v>1636265.4641717221</v>
      </c>
      <c r="AR1321" s="172">
        <v>-56772.75417172187</v>
      </c>
      <c r="AS1321" s="173">
        <v>-3.5943663311824886E-2</v>
      </c>
      <c r="AT1321" s="172">
        <v>287771.85196455102</v>
      </c>
      <c r="AU1321" s="173">
        <v>0.14956666877045596</v>
      </c>
      <c r="AV1321" s="172">
        <v>85094.89582827827</v>
      </c>
      <c r="AW1321" s="173">
        <v>4.9434678412298427E-2</v>
      </c>
      <c r="AX1321" s="172">
        <v>-9114.5367686636746</v>
      </c>
      <c r="AY1321" s="173">
        <v>-5.7705469046854122E-3</v>
      </c>
      <c r="AZ1321" s="172">
        <v>335430.06936760922</v>
      </c>
      <c r="BA1321" s="173">
        <v>0.17433657162180105</v>
      </c>
      <c r="BB1321" s="172">
        <v>-47658.217403058195</v>
      </c>
      <c r="BC1321" s="173">
        <v>-2.9999999999998916E-2</v>
      </c>
      <c r="BE1321" s="169">
        <v>147120.33192871654</v>
      </c>
      <c r="BF1321" s="169">
        <v>129482.57336885735</v>
      </c>
      <c r="BG1321" s="169">
        <v>135701.27963629787</v>
      </c>
      <c r="BH1321" s="169">
        <v>135699.9899972975</v>
      </c>
      <c r="BI1321" s="169">
        <v>128462.31762947344</v>
      </c>
      <c r="BJ1321" s="169">
        <v>135702.81860669397</v>
      </c>
      <c r="BK1321" s="169">
        <v>140900.40753627932</v>
      </c>
      <c r="BL1321" s="169">
        <v>135701.21346895321</v>
      </c>
      <c r="BM1321" s="169">
        <v>135192.12822729783</v>
      </c>
      <c r="BN1321" s="169">
        <v>141408.54681675951</v>
      </c>
      <c r="BO1321" s="169">
        <v>135701.89101542847</v>
      </c>
      <c r="BP1321" s="169">
        <v>135191.96593966713</v>
      </c>
      <c r="BQ1321" s="174">
        <v>1636265.4641717221</v>
      </c>
    </row>
    <row r="1322" spans="11:69" x14ac:dyDescent="0.25">
      <c r="K1322" s="165" t="s">
        <v>315</v>
      </c>
      <c r="N1322" s="57" t="s">
        <v>2458</v>
      </c>
      <c r="V1322" s="57" t="s">
        <v>487</v>
      </c>
      <c r="W1322" s="57" t="s">
        <v>491</v>
      </c>
      <c r="X1322" s="57">
        <v>300</v>
      </c>
      <c r="AB1322" s="166" t="s">
        <v>411</v>
      </c>
      <c r="AC1322" s="209">
        <v>6300322</v>
      </c>
      <c r="AD1322" s="210" t="s">
        <v>2459</v>
      </c>
      <c r="AE1322" s="169">
        <v>82958.570000000007</v>
      </c>
      <c r="AF1322" s="38">
        <v>122484.54999999999</v>
      </c>
      <c r="AG1322" s="38">
        <v>124212.78000000001</v>
      </c>
      <c r="AH1322" s="170">
        <v>166890.21758551479</v>
      </c>
      <c r="AI1322" s="171">
        <v>30947.22</v>
      </c>
      <c r="AJ1322" s="172">
        <v>92841.66</v>
      </c>
      <c r="AK1322" s="151">
        <v>89032.93</v>
      </c>
      <c r="AL1322" s="172">
        <v>106839.516</v>
      </c>
      <c r="AM1322" s="211">
        <v>139257.09032988249</v>
      </c>
      <c r="AN1322" s="171">
        <v>116666.0572556323</v>
      </c>
      <c r="AO1322" s="170">
        <v>109108.71428571426</v>
      </c>
      <c r="AP1322" s="170">
        <v>102491.03688942247</v>
      </c>
      <c r="AQ1322" s="170">
        <v>105565.76799610505</v>
      </c>
      <c r="AR1322" s="172">
        <v>-12724.107996105042</v>
      </c>
      <c r="AS1322" s="173">
        <v>-0.13705170713346834</v>
      </c>
      <c r="AT1322" s="172">
        <v>61324.449589409749</v>
      </c>
      <c r="AU1322" s="173">
        <v>0.36745382968889123</v>
      </c>
      <c r="AV1322" s="172">
        <v>18647.012003894968</v>
      </c>
      <c r="AW1322" s="173">
        <v>0.15012152536876613</v>
      </c>
      <c r="AX1322" s="172">
        <v>-9649.3768894224631</v>
      </c>
      <c r="AY1322" s="173">
        <v>-0.10393369624608675</v>
      </c>
      <c r="AZ1322" s="172">
        <v>64399.180696092328</v>
      </c>
      <c r="BA1322" s="173">
        <v>0.385877504552321</v>
      </c>
      <c r="BB1322" s="172">
        <v>-3074.7311066825787</v>
      </c>
      <c r="BC1322" s="173">
        <v>-2.9999999999999069E-2</v>
      </c>
      <c r="BE1322" s="169">
        <v>9430.341632747999</v>
      </c>
      <c r="BF1322" s="169">
        <v>8391.408040307726</v>
      </c>
      <c r="BG1322" s="169">
        <v>8779.6243515834467</v>
      </c>
      <c r="BH1322" s="169">
        <v>8779.6243515834467</v>
      </c>
      <c r="BI1322" s="169">
        <v>8265.9844898139054</v>
      </c>
      <c r="BJ1322" s="169">
        <v>8779.332560506522</v>
      </c>
      <c r="BK1322" s="169">
        <v>9042.1253840034205</v>
      </c>
      <c r="BL1322" s="169">
        <v>8779.332560506522</v>
      </c>
      <c r="BM1322" s="169">
        <v>8716.6207853112919</v>
      </c>
      <c r="BN1322" s="169">
        <v>9104.8370965870217</v>
      </c>
      <c r="BO1322" s="169">
        <v>8779.332560506522</v>
      </c>
      <c r="BP1322" s="169">
        <v>8717.2041826472196</v>
      </c>
      <c r="BQ1322" s="174">
        <v>105565.76799610505</v>
      </c>
    </row>
    <row r="1323" spans="11:69" x14ac:dyDescent="0.25">
      <c r="K1323" s="165" t="s">
        <v>315</v>
      </c>
      <c r="N1323" s="57" t="s">
        <v>2460</v>
      </c>
      <c r="V1323" s="57" t="s">
        <v>487</v>
      </c>
      <c r="W1323" s="57" t="s">
        <v>491</v>
      </c>
      <c r="X1323" s="57">
        <v>300</v>
      </c>
      <c r="AB1323" s="166" t="s">
        <v>411</v>
      </c>
      <c r="AC1323" s="209">
        <v>6300324</v>
      </c>
      <c r="AD1323" s="210" t="s">
        <v>2461</v>
      </c>
      <c r="AE1323" s="169">
        <v>24166</v>
      </c>
      <c r="AF1323" s="38">
        <v>37947.14</v>
      </c>
      <c r="AG1323" s="38">
        <v>29951.43</v>
      </c>
      <c r="AH1323" s="170">
        <v>42722.312378671792</v>
      </c>
      <c r="AI1323" s="171">
        <v>12374.6</v>
      </c>
      <c r="AJ1323" s="172">
        <v>37123.800000000003</v>
      </c>
      <c r="AK1323" s="151">
        <v>27539.599999999999</v>
      </c>
      <c r="AL1323" s="172">
        <v>33047.520000000004</v>
      </c>
      <c r="AM1323" s="211">
        <v>35651.933240904182</v>
      </c>
      <c r="AN1323" s="171">
        <v>34609.979137767608</v>
      </c>
      <c r="AO1323" s="170">
        <v>40439.314285714303</v>
      </c>
      <c r="AP1323" s="170">
        <v>37337.834319594498</v>
      </c>
      <c r="AQ1323" s="170">
        <v>38457.969349182335</v>
      </c>
      <c r="AR1323" s="172">
        <v>-1334.1693491823316</v>
      </c>
      <c r="AS1323" s="173">
        <v>-3.5938383171505384E-2</v>
      </c>
      <c r="AT1323" s="172">
        <v>4264.343029489457</v>
      </c>
      <c r="AU1323" s="173">
        <v>9.9815360921763671E-2</v>
      </c>
      <c r="AV1323" s="172">
        <v>-8506.5393491823343</v>
      </c>
      <c r="AW1323" s="173">
        <v>-0.28401112565184145</v>
      </c>
      <c r="AX1323" s="172">
        <v>-214.03431959449517</v>
      </c>
      <c r="AY1323" s="173">
        <v>-5.7654205548595553E-3</v>
      </c>
      <c r="AZ1323" s="172">
        <v>5384.4780590772934</v>
      </c>
      <c r="BA1323" s="173">
        <v>0.12603433099200362</v>
      </c>
      <c r="BB1323" s="172">
        <v>-1120.1350295878365</v>
      </c>
      <c r="BC1323" s="173">
        <v>-3.0000000000000041E-2</v>
      </c>
      <c r="BE1323" s="169">
        <v>3457.8376383965301</v>
      </c>
      <c r="BF1323" s="169">
        <v>3043.2817853561801</v>
      </c>
      <c r="BG1323" s="169">
        <v>3189.4549581603601</v>
      </c>
      <c r="BH1323" s="169">
        <v>3189.4549581603601</v>
      </c>
      <c r="BI1323" s="169">
        <v>3019.3181198053499</v>
      </c>
      <c r="BJ1323" s="169">
        <v>3189.4549581603601</v>
      </c>
      <c r="BK1323" s="169">
        <v>3311.66446550303</v>
      </c>
      <c r="BL1323" s="169">
        <v>3189.4549581603601</v>
      </c>
      <c r="BM1323" s="169">
        <v>3177.4731254295998</v>
      </c>
      <c r="BN1323" s="169">
        <v>3323.6462982337798</v>
      </c>
      <c r="BO1323" s="169">
        <v>3189.4549581603601</v>
      </c>
      <c r="BP1323" s="169">
        <v>3177.4731256560704</v>
      </c>
      <c r="BQ1323" s="174">
        <v>38457.969349182335</v>
      </c>
    </row>
    <row r="1324" spans="11:69" x14ac:dyDescent="0.25">
      <c r="K1324" s="165" t="s">
        <v>315</v>
      </c>
      <c r="N1324" s="57" t="s">
        <v>2462</v>
      </c>
      <c r="V1324" s="57" t="s">
        <v>487</v>
      </c>
      <c r="W1324" s="57" t="s">
        <v>491</v>
      </c>
      <c r="X1324" s="57">
        <v>300</v>
      </c>
      <c r="AB1324" s="166" t="s">
        <v>411</v>
      </c>
      <c r="AC1324" s="209">
        <v>6300327</v>
      </c>
      <c r="AD1324" s="210" t="s">
        <v>2463</v>
      </c>
      <c r="AE1324" s="169">
        <v>46157.69</v>
      </c>
      <c r="AF1324" s="38">
        <v>50321.599999999999</v>
      </c>
      <c r="AG1324" s="38">
        <v>62843.09</v>
      </c>
      <c r="AH1324" s="170">
        <v>72522.265753215586</v>
      </c>
      <c r="AI1324" s="171">
        <v>21266.82</v>
      </c>
      <c r="AJ1324" s="172">
        <v>63800.46</v>
      </c>
      <c r="AK1324" s="151">
        <v>53611.55000000001</v>
      </c>
      <c r="AL1324" s="172">
        <v>64333.860000000008</v>
      </c>
      <c r="AM1324" s="211">
        <v>60457.699444150297</v>
      </c>
      <c r="AN1324" s="171">
        <v>65676.116309065299</v>
      </c>
      <c r="AO1324" s="170">
        <v>61627.851428571441</v>
      </c>
      <c r="AP1324" s="170">
        <v>64666.380750391916</v>
      </c>
      <c r="AQ1324" s="170">
        <v>66606.372172903692</v>
      </c>
      <c r="AR1324" s="172">
        <v>-2805.9121729036924</v>
      </c>
      <c r="AS1324" s="173">
        <v>-4.3979497528759078E-2</v>
      </c>
      <c r="AT1324" s="172">
        <v>5915.8935803118948</v>
      </c>
      <c r="AU1324" s="173">
        <v>8.157347979781765E-2</v>
      </c>
      <c r="AV1324" s="172">
        <v>-3763.282172903695</v>
      </c>
      <c r="AW1324" s="173">
        <v>-5.9883786314512785E-2</v>
      </c>
      <c r="AX1324" s="172">
        <v>-865.92075039191695</v>
      </c>
      <c r="AY1324" s="173">
        <v>-1.3572327697824075E-2</v>
      </c>
      <c r="AZ1324" s="172">
        <v>7855.8850028236702</v>
      </c>
      <c r="BA1324" s="173">
        <v>0.10832376679399797</v>
      </c>
      <c r="BB1324" s="172">
        <v>-1939.9914225117755</v>
      </c>
      <c r="BC1324" s="173">
        <v>-3.0000000000000276E-2</v>
      </c>
      <c r="BE1324" s="169">
        <v>5754.9088269778013</v>
      </c>
      <c r="BF1324" s="169">
        <v>5414.2110704339757</v>
      </c>
      <c r="BG1324" s="169">
        <v>5617.4695180471008</v>
      </c>
      <c r="BH1324" s="169">
        <v>5617.4695180471008</v>
      </c>
      <c r="BI1324" s="169">
        <v>5144.4202170326753</v>
      </c>
      <c r="BJ1324" s="169">
        <v>5618.1827851240232</v>
      </c>
      <c r="BK1324" s="169">
        <v>5551.6502263113925</v>
      </c>
      <c r="BL1324" s="169">
        <v>5618.1827851240232</v>
      </c>
      <c r="BM1324" s="169">
        <v>5483.287358436467</v>
      </c>
      <c r="BN1324" s="169">
        <v>5686.5458060495921</v>
      </c>
      <c r="BO1324" s="169">
        <v>5618.1827851240232</v>
      </c>
      <c r="BP1324" s="169">
        <v>5481.8612761955083</v>
      </c>
      <c r="BQ1324" s="174">
        <v>66606.372172903677</v>
      </c>
    </row>
    <row r="1325" spans="11:69" x14ac:dyDescent="0.25">
      <c r="K1325" s="165" t="s">
        <v>315</v>
      </c>
      <c r="N1325" s="57" t="s">
        <v>2464</v>
      </c>
      <c r="V1325" s="57" t="s">
        <v>487</v>
      </c>
      <c r="W1325" s="57" t="s">
        <v>491</v>
      </c>
      <c r="X1325" s="57">
        <v>300</v>
      </c>
      <c r="AB1325" s="166" t="s">
        <v>411</v>
      </c>
      <c r="AC1325" s="209">
        <v>6300331</v>
      </c>
      <c r="AD1325" s="210" t="s">
        <v>2465</v>
      </c>
      <c r="AE1325" s="169">
        <v>161637.03</v>
      </c>
      <c r="AF1325" s="38">
        <v>269918.78000000003</v>
      </c>
      <c r="AG1325" s="38">
        <v>381961.85</v>
      </c>
      <c r="AH1325" s="170">
        <v>266108.75312252977</v>
      </c>
      <c r="AI1325" s="171">
        <v>240992.6</v>
      </c>
      <c r="AJ1325" s="172">
        <v>722977.8</v>
      </c>
      <c r="AK1325" s="151">
        <v>544883.81999999995</v>
      </c>
      <c r="AL1325" s="172">
        <v>653860.58400000003</v>
      </c>
      <c r="AM1325" s="211">
        <v>222068.77326895378</v>
      </c>
      <c r="AN1325" s="171">
        <v>588923.79985357588</v>
      </c>
      <c r="AO1325" s="170">
        <v>780565.02857142896</v>
      </c>
      <c r="AP1325" s="170">
        <v>727146.07106882695</v>
      </c>
      <c r="AQ1325" s="170">
        <v>748960.45320089255</v>
      </c>
      <c r="AR1325" s="172">
        <v>-25982.653200892499</v>
      </c>
      <c r="AS1325" s="173">
        <v>-3.5938383171506091E-2</v>
      </c>
      <c r="AT1325" s="172">
        <v>-482851.70007836277</v>
      </c>
      <c r="AU1325" s="173">
        <v>-1.8144901075690423</v>
      </c>
      <c r="AV1325" s="172">
        <v>-366998.60320089257</v>
      </c>
      <c r="AW1325" s="173">
        <v>-0.96082528451700766</v>
      </c>
      <c r="AX1325" s="172">
        <v>-4168.2710688268999</v>
      </c>
      <c r="AY1325" s="173">
        <v>-5.7654205548592222E-3</v>
      </c>
      <c r="AZ1325" s="172">
        <v>-461037.31794629717</v>
      </c>
      <c r="BA1325" s="173">
        <v>-1.7325146675427567</v>
      </c>
      <c r="BB1325" s="172">
        <v>-21814.382132065599</v>
      </c>
      <c r="BC1325" s="173">
        <v>-3.0000000000001088E-2</v>
      </c>
      <c r="BE1325" s="169">
        <v>67340.623766023898</v>
      </c>
      <c r="BF1325" s="169">
        <v>59267.240152055601</v>
      </c>
      <c r="BG1325" s="169">
        <v>62113.930385625099</v>
      </c>
      <c r="BH1325" s="169">
        <v>62113.930385625099</v>
      </c>
      <c r="BI1325" s="169">
        <v>58800.553061836603</v>
      </c>
      <c r="BJ1325" s="169">
        <v>62113.930385625099</v>
      </c>
      <c r="BK1325" s="169">
        <v>64493.933530715003</v>
      </c>
      <c r="BL1325" s="169">
        <v>62113.930385625099</v>
      </c>
      <c r="BM1325" s="169">
        <v>61880.586841385302</v>
      </c>
      <c r="BN1325" s="169">
        <v>64727.2770749548</v>
      </c>
      <c r="BO1325" s="169">
        <v>62113.930385625099</v>
      </c>
      <c r="BP1325" s="169">
        <v>61880.586845795697</v>
      </c>
      <c r="BQ1325" s="174">
        <v>748960.45320089255</v>
      </c>
    </row>
    <row r="1326" spans="11:69" x14ac:dyDescent="0.25">
      <c r="K1326" s="165" t="s">
        <v>315</v>
      </c>
      <c r="N1326" s="57" t="s">
        <v>2466</v>
      </c>
      <c r="V1326" s="57" t="s">
        <v>487</v>
      </c>
      <c r="W1326" s="57" t="s">
        <v>491</v>
      </c>
      <c r="X1326" s="57">
        <v>300</v>
      </c>
      <c r="AB1326" s="166" t="s">
        <v>411</v>
      </c>
      <c r="AC1326" s="209">
        <v>6300332</v>
      </c>
      <c r="AD1326" s="210" t="s">
        <v>2467</v>
      </c>
      <c r="AE1326" s="169">
        <v>12248.6</v>
      </c>
      <c r="AF1326" s="38">
        <v>18065.830000000002</v>
      </c>
      <c r="AG1326" s="38">
        <v>106821.3</v>
      </c>
      <c r="AH1326" s="170">
        <v>22561.693366345262</v>
      </c>
      <c r="AI1326" s="171">
        <v>9664.48</v>
      </c>
      <c r="AJ1326" s="172">
        <v>28993.439999999999</v>
      </c>
      <c r="AK1326" s="151">
        <v>17226.32</v>
      </c>
      <c r="AL1326" s="172">
        <v>20671.584000000003</v>
      </c>
      <c r="AM1326" s="211">
        <v>18827.819490881669</v>
      </c>
      <c r="AN1326" s="171">
        <v>20960.193875463592</v>
      </c>
      <c r="AO1326" s="170">
        <v>22751.931428571399</v>
      </c>
      <c r="AP1326" s="170">
        <v>29160.599374932099</v>
      </c>
      <c r="AQ1326" s="170">
        <v>30035.417356180067</v>
      </c>
      <c r="AR1326" s="172">
        <v>-1041.9773561800685</v>
      </c>
      <c r="AS1326" s="173">
        <v>-3.5938383171505987E-2</v>
      </c>
      <c r="AT1326" s="172">
        <v>-7473.7239898348053</v>
      </c>
      <c r="AU1326" s="173">
        <v>-0.33125722739336494</v>
      </c>
      <c r="AV1326" s="172">
        <v>76785.882643819932</v>
      </c>
      <c r="AW1326" s="173">
        <v>0.71882557733167385</v>
      </c>
      <c r="AX1326" s="172">
        <v>-167.15937493210004</v>
      </c>
      <c r="AY1326" s="173">
        <v>-5.7654205548599976E-3</v>
      </c>
      <c r="AZ1326" s="172">
        <v>-6598.9060085868368</v>
      </c>
      <c r="BA1326" s="173">
        <v>-0.29248274504210164</v>
      </c>
      <c r="BB1326" s="172">
        <v>-874.81798124796842</v>
      </c>
      <c r="BC1326" s="173">
        <v>-3.0000000000000186E-2</v>
      </c>
      <c r="BE1326" s="169">
        <v>2700.5481146485899</v>
      </c>
      <c r="BF1326" s="169">
        <v>2376.78276056916</v>
      </c>
      <c r="BG1326" s="169">
        <v>2490.9430328286699</v>
      </c>
      <c r="BH1326" s="169">
        <v>2490.9430328286699</v>
      </c>
      <c r="BI1326" s="169">
        <v>2358.0672977305499</v>
      </c>
      <c r="BJ1326" s="169">
        <v>2490.9430328286699</v>
      </c>
      <c r="BK1326" s="169">
        <v>2586.38784231932</v>
      </c>
      <c r="BL1326" s="169">
        <v>2490.9430328286699</v>
      </c>
      <c r="BM1326" s="169">
        <v>2481.58530144424</v>
      </c>
      <c r="BN1326" s="169">
        <v>2595.7455737037494</v>
      </c>
      <c r="BO1326" s="169">
        <v>2490.9430328286699</v>
      </c>
      <c r="BP1326" s="169">
        <v>2481.5853016211099</v>
      </c>
      <c r="BQ1326" s="174">
        <v>30035.417356180067</v>
      </c>
    </row>
    <row r="1327" spans="11:69" x14ac:dyDescent="0.25">
      <c r="K1327" s="165" t="s">
        <v>315</v>
      </c>
      <c r="N1327" s="57" t="s">
        <v>2468</v>
      </c>
      <c r="V1327" s="57" t="s">
        <v>487</v>
      </c>
      <c r="W1327" s="57" t="s">
        <v>491</v>
      </c>
      <c r="X1327" s="57">
        <v>300</v>
      </c>
      <c r="AB1327" s="166" t="s">
        <v>411</v>
      </c>
      <c r="AC1327" s="209">
        <v>6300333</v>
      </c>
      <c r="AD1327" s="210" t="s">
        <v>2469</v>
      </c>
      <c r="AE1327" s="169">
        <v>113247.30000000002</v>
      </c>
      <c r="AF1327" s="38">
        <v>201666.15</v>
      </c>
      <c r="AG1327" s="38">
        <v>152472.49999999997</v>
      </c>
      <c r="AH1327" s="170">
        <v>127388.1704465553</v>
      </c>
      <c r="AI1327" s="171">
        <v>36331.08</v>
      </c>
      <c r="AJ1327" s="172">
        <v>108993.24</v>
      </c>
      <c r="AK1327" s="151">
        <v>123756.38</v>
      </c>
      <c r="AL1327" s="172">
        <v>148507.65600000002</v>
      </c>
      <c r="AM1327" s="211">
        <v>106305.9159388767</v>
      </c>
      <c r="AN1327" s="171">
        <v>144838.63450767862</v>
      </c>
      <c r="AO1327" s="170">
        <v>127724.88</v>
      </c>
      <c r="AP1327" s="170">
        <v>109621.631866237</v>
      </c>
      <c r="AQ1327" s="170">
        <v>112910.28082222397</v>
      </c>
      <c r="AR1327" s="172">
        <v>-3917.0408222239639</v>
      </c>
      <c r="AS1327" s="173">
        <v>-3.5938383171506452E-2</v>
      </c>
      <c r="AT1327" s="172">
        <v>14477.889624331336</v>
      </c>
      <c r="AU1327" s="173">
        <v>0.11365175882171429</v>
      </c>
      <c r="AV1327" s="172">
        <v>39562.219177776002</v>
      </c>
      <c r="AW1327" s="173">
        <v>0.25947117793553598</v>
      </c>
      <c r="AX1327" s="172">
        <v>-628.39186623699788</v>
      </c>
      <c r="AY1327" s="173">
        <v>-5.7654205548619145E-3</v>
      </c>
      <c r="AZ1327" s="172">
        <v>17766.538580318302</v>
      </c>
      <c r="BA1327" s="173">
        <v>0.139467727011372</v>
      </c>
      <c r="BB1327" s="172">
        <v>-3288.648955986966</v>
      </c>
      <c r="BC1327" s="173">
        <v>-2.9999999999998687E-2</v>
      </c>
      <c r="BE1327" s="169">
        <v>10152.0029631338</v>
      </c>
      <c r="BF1327" s="169">
        <v>8934.8919566142104</v>
      </c>
      <c r="BG1327" s="169">
        <v>9364.0475846751197</v>
      </c>
      <c r="BH1327" s="169">
        <v>9364.0475846751197</v>
      </c>
      <c r="BI1327" s="169">
        <v>8864.5360784265995</v>
      </c>
      <c r="BJ1327" s="169">
        <v>9364.0475846751197</v>
      </c>
      <c r="BK1327" s="169">
        <v>9722.8473348106509</v>
      </c>
      <c r="BL1327" s="169">
        <v>9364.0475846751197</v>
      </c>
      <c r="BM1327" s="169">
        <v>9328.8696457124297</v>
      </c>
      <c r="BN1327" s="169">
        <v>9758.0252737733299</v>
      </c>
      <c r="BO1327" s="169">
        <v>9364.0475846751197</v>
      </c>
      <c r="BP1327" s="169">
        <v>9328.8696463773213</v>
      </c>
      <c r="BQ1327" s="174">
        <v>112910.28082222395</v>
      </c>
    </row>
    <row r="1328" spans="11:69" x14ac:dyDescent="0.25">
      <c r="K1328" s="165" t="s">
        <v>315</v>
      </c>
      <c r="N1328" s="57" t="s">
        <v>2470</v>
      </c>
      <c r="V1328" s="57" t="s">
        <v>487</v>
      </c>
      <c r="W1328" s="57" t="s">
        <v>491</v>
      </c>
      <c r="X1328" s="57">
        <v>300</v>
      </c>
      <c r="AB1328" s="166" t="s">
        <v>411</v>
      </c>
      <c r="AC1328" s="209">
        <v>6300334</v>
      </c>
      <c r="AD1328" s="210" t="s">
        <v>2471</v>
      </c>
      <c r="AE1328" s="169">
        <v>248006.62999999998</v>
      </c>
      <c r="AF1328" s="38">
        <v>381973.4</v>
      </c>
      <c r="AG1328" s="38">
        <v>223266.78000000003</v>
      </c>
      <c r="AH1328" s="170">
        <v>168494.96601060996</v>
      </c>
      <c r="AI1328" s="171">
        <v>80287</v>
      </c>
      <c r="AJ1328" s="172">
        <v>240861</v>
      </c>
      <c r="AK1328" s="151">
        <v>219035.2</v>
      </c>
      <c r="AL1328" s="172">
        <v>262842.23999999999</v>
      </c>
      <c r="AM1328" s="211">
        <v>140609.21473359384</v>
      </c>
      <c r="AN1328" s="171">
        <v>246920.95127701614</v>
      </c>
      <c r="AO1328" s="170">
        <v>197204.57142857101</v>
      </c>
      <c r="AP1328" s="170">
        <v>242871.66496026402</v>
      </c>
      <c r="AQ1328" s="170">
        <v>250157.81490907189</v>
      </c>
      <c r="AR1328" s="172">
        <v>-9296.8149090718944</v>
      </c>
      <c r="AS1328" s="173">
        <v>-3.8598257538878834E-2</v>
      </c>
      <c r="AT1328" s="172">
        <v>-81662.848898461933</v>
      </c>
      <c r="AU1328" s="173">
        <v>-0.48466046690866543</v>
      </c>
      <c r="AV1328" s="172">
        <v>-26891.034909071866</v>
      </c>
      <c r="AW1328" s="173">
        <v>-0.12044351116217049</v>
      </c>
      <c r="AX1328" s="172">
        <v>-2010.6649602640246</v>
      </c>
      <c r="AY1328" s="173">
        <v>-8.3478228532806245E-3</v>
      </c>
      <c r="AZ1328" s="172">
        <v>-74376.698949654063</v>
      </c>
      <c r="BA1328" s="173">
        <v>-0.44141792903753951</v>
      </c>
      <c r="BB1328" s="172">
        <v>-7286.1499488078698</v>
      </c>
      <c r="BC1328" s="173">
        <v>-2.9999999999999791E-2</v>
      </c>
      <c r="BE1328" s="169">
        <v>22491.289209235285</v>
      </c>
      <c r="BF1328" s="169">
        <v>19798.333253085904</v>
      </c>
      <c r="BG1328" s="169">
        <v>20747.192983623012</v>
      </c>
      <c r="BH1328" s="169">
        <v>20743.085274748548</v>
      </c>
      <c r="BI1328" s="169">
        <v>19638.672576288136</v>
      </c>
      <c r="BJ1328" s="169">
        <v>20752.094853333667</v>
      </c>
      <c r="BK1328" s="169">
        <v>21538.549565020439</v>
      </c>
      <c r="BL1328" s="169">
        <v>20746.98222992471</v>
      </c>
      <c r="BM1328" s="169">
        <v>20670.472824754332</v>
      </c>
      <c r="BN1328" s="169">
        <v>21612.045930795237</v>
      </c>
      <c r="BO1328" s="169">
        <v>20749.140325072556</v>
      </c>
      <c r="BP1328" s="169">
        <v>20669.955883190058</v>
      </c>
      <c r="BQ1328" s="174">
        <v>250157.81490907187</v>
      </c>
    </row>
    <row r="1329" spans="11:69" x14ac:dyDescent="0.25">
      <c r="K1329" s="165" t="s">
        <v>315</v>
      </c>
      <c r="N1329" s="57" t="s">
        <v>2472</v>
      </c>
      <c r="V1329" s="57" t="s">
        <v>487</v>
      </c>
      <c r="W1329" s="57" t="s">
        <v>491</v>
      </c>
      <c r="X1329" s="57">
        <v>300</v>
      </c>
      <c r="AB1329" s="166" t="s">
        <v>411</v>
      </c>
      <c r="AC1329" s="209">
        <v>6300335</v>
      </c>
      <c r="AD1329" s="210" t="s">
        <v>2473</v>
      </c>
      <c r="AE1329" s="169">
        <v>0</v>
      </c>
      <c r="AF1329" s="38">
        <v>448.08</v>
      </c>
      <c r="AG1329" s="38">
        <v>1995</v>
      </c>
      <c r="AH1329" s="170">
        <v>6844.5285936520158</v>
      </c>
      <c r="AI1329" s="171">
        <v>0</v>
      </c>
      <c r="AJ1329" s="172">
        <v>0</v>
      </c>
      <c r="AK1329" s="151">
        <v>0</v>
      </c>
      <c r="AL1329" s="172">
        <v>0</v>
      </c>
      <c r="AM1329" s="211">
        <v>5711.7853154447603</v>
      </c>
      <c r="AN1329" s="171">
        <v>1132.7432782072556</v>
      </c>
      <c r="AO1329" s="170">
        <v>0</v>
      </c>
      <c r="AP1329" s="170">
        <v>0</v>
      </c>
      <c r="AQ1329" s="170">
        <v>0</v>
      </c>
      <c r="AR1329" s="172">
        <v>0</v>
      </c>
      <c r="AS1329" s="173">
        <v>0</v>
      </c>
      <c r="AT1329" s="172">
        <v>6844.5285936520158</v>
      </c>
      <c r="AU1329" s="173">
        <v>1</v>
      </c>
      <c r="AV1329" s="172">
        <v>1995</v>
      </c>
      <c r="AW1329" s="173">
        <v>1</v>
      </c>
      <c r="AX1329" s="172">
        <v>0</v>
      </c>
      <c r="AY1329" s="173">
        <v>0</v>
      </c>
      <c r="AZ1329" s="172">
        <v>6844.5285936520158</v>
      </c>
      <c r="BA1329" s="173">
        <v>1</v>
      </c>
      <c r="BB1329" s="172">
        <v>0</v>
      </c>
      <c r="BC1329" s="173">
        <v>0</v>
      </c>
      <c r="BE1329" s="169">
        <v>0</v>
      </c>
      <c r="BF1329" s="169">
        <v>0</v>
      </c>
      <c r="BG1329" s="169">
        <v>0</v>
      </c>
      <c r="BH1329" s="169">
        <v>0</v>
      </c>
      <c r="BI1329" s="169">
        <v>0</v>
      </c>
      <c r="BJ1329" s="169">
        <v>0</v>
      </c>
      <c r="BK1329" s="169">
        <v>0</v>
      </c>
      <c r="BL1329" s="169">
        <v>0</v>
      </c>
      <c r="BM1329" s="169">
        <v>0</v>
      </c>
      <c r="BN1329" s="169">
        <v>0</v>
      </c>
      <c r="BO1329" s="169">
        <v>0</v>
      </c>
      <c r="BP1329" s="169">
        <v>0</v>
      </c>
      <c r="BQ1329" s="174">
        <v>0</v>
      </c>
    </row>
    <row r="1330" spans="11:69" x14ac:dyDescent="0.25">
      <c r="K1330" s="165" t="s">
        <v>315</v>
      </c>
      <c r="N1330" s="57" t="s">
        <v>2474</v>
      </c>
      <c r="V1330" s="57" t="s">
        <v>487</v>
      </c>
      <c r="W1330" s="57" t="s">
        <v>491</v>
      </c>
      <c r="X1330" s="57">
        <v>300</v>
      </c>
      <c r="AB1330" s="166" t="s">
        <v>411</v>
      </c>
      <c r="AC1330" s="209">
        <v>6300336</v>
      </c>
      <c r="AD1330" s="210" t="s">
        <v>2475</v>
      </c>
      <c r="AE1330" s="169">
        <v>0</v>
      </c>
      <c r="AF1330" s="38">
        <v>-33250</v>
      </c>
      <c r="AG1330" s="38">
        <v>0</v>
      </c>
      <c r="AH1330" s="170">
        <v>0</v>
      </c>
      <c r="AI1330" s="171">
        <v>0</v>
      </c>
      <c r="AJ1330" s="172">
        <v>0</v>
      </c>
      <c r="AK1330" s="151">
        <v>18100</v>
      </c>
      <c r="AL1330" s="172">
        <v>21720</v>
      </c>
      <c r="AM1330" s="211">
        <v>0</v>
      </c>
      <c r="AN1330" s="171">
        <v>18100</v>
      </c>
      <c r="AO1330" s="170">
        <v>0</v>
      </c>
      <c r="AP1330" s="170">
        <v>0</v>
      </c>
      <c r="AQ1330" s="170">
        <v>0</v>
      </c>
      <c r="AR1330" s="172">
        <v>0</v>
      </c>
      <c r="AS1330" s="173">
        <v>0</v>
      </c>
      <c r="AT1330" s="172">
        <v>0</v>
      </c>
      <c r="AU1330" s="173">
        <v>0</v>
      </c>
      <c r="AV1330" s="172">
        <v>0</v>
      </c>
      <c r="AW1330" s="173">
        <v>0</v>
      </c>
      <c r="AX1330" s="172">
        <v>0</v>
      </c>
      <c r="AY1330" s="173">
        <v>0</v>
      </c>
      <c r="AZ1330" s="172">
        <v>0</v>
      </c>
      <c r="BA1330" s="173">
        <v>0</v>
      </c>
      <c r="BB1330" s="172">
        <v>0</v>
      </c>
      <c r="BC1330" s="173">
        <v>0</v>
      </c>
      <c r="BE1330" s="169">
        <v>0</v>
      </c>
      <c r="BF1330" s="169">
        <v>0</v>
      </c>
      <c r="BG1330" s="169">
        <v>0</v>
      </c>
      <c r="BH1330" s="169">
        <v>0</v>
      </c>
      <c r="BI1330" s="169">
        <v>0</v>
      </c>
      <c r="BJ1330" s="169">
        <v>0</v>
      </c>
      <c r="BK1330" s="169">
        <v>0</v>
      </c>
      <c r="BL1330" s="169">
        <v>0</v>
      </c>
      <c r="BM1330" s="169">
        <v>0</v>
      </c>
      <c r="BN1330" s="169">
        <v>0</v>
      </c>
      <c r="BO1330" s="169">
        <v>0</v>
      </c>
      <c r="BP1330" s="169">
        <v>0</v>
      </c>
      <c r="BQ1330" s="174">
        <v>0</v>
      </c>
    </row>
    <row r="1331" spans="11:69" x14ac:dyDescent="0.25">
      <c r="K1331" s="165" t="s">
        <v>315</v>
      </c>
      <c r="N1331" s="57" t="s">
        <v>2476</v>
      </c>
      <c r="V1331" s="57" t="s">
        <v>487</v>
      </c>
      <c r="W1331" s="57" t="s">
        <v>491</v>
      </c>
      <c r="X1331" s="57">
        <v>300</v>
      </c>
      <c r="AB1331" s="166" t="s">
        <v>411</v>
      </c>
      <c r="AC1331" s="209">
        <v>6300339</v>
      </c>
      <c r="AD1331" s="210" t="s">
        <v>2477</v>
      </c>
      <c r="AE1331" s="169">
        <v>69050.210000000006</v>
      </c>
      <c r="AF1331" s="38">
        <v>91229.4</v>
      </c>
      <c r="AG1331" s="38">
        <v>83912.750000000015</v>
      </c>
      <c r="AH1331" s="170">
        <v>139566.86832419338</v>
      </c>
      <c r="AI1331" s="171">
        <v>148970.00000000003</v>
      </c>
      <c r="AJ1331" s="172">
        <v>446910.00000000012</v>
      </c>
      <c r="AK1331" s="151">
        <v>225562.98999999996</v>
      </c>
      <c r="AL1331" s="172">
        <v>270675.58799999993</v>
      </c>
      <c r="AM1331" s="211">
        <v>116469.08594349129</v>
      </c>
      <c r="AN1331" s="171">
        <v>248660.77238070205</v>
      </c>
      <c r="AO1331" s="170">
        <v>314001.77142857108</v>
      </c>
      <c r="AP1331" s="170">
        <v>449486.62410017202</v>
      </c>
      <c r="AQ1331" s="170">
        <v>462971.22282317776</v>
      </c>
      <c r="AR1331" s="172">
        <v>-16061.222823177639</v>
      </c>
      <c r="AS1331" s="173">
        <v>-3.5938383171505751E-2</v>
      </c>
      <c r="AT1331" s="172">
        <v>-323404.35449898441</v>
      </c>
      <c r="AU1331" s="173">
        <v>-2.3172000517183169</v>
      </c>
      <c r="AV1331" s="172">
        <v>-379058.47282317776</v>
      </c>
      <c r="AW1331" s="173">
        <v>-4.5172929360934742</v>
      </c>
      <c r="AX1331" s="172">
        <v>-2576.6241001719027</v>
      </c>
      <c r="AY1331" s="173">
        <v>-5.7654205548587009E-3</v>
      </c>
      <c r="AZ1331" s="172">
        <v>-309919.75577597867</v>
      </c>
      <c r="BA1331" s="173">
        <v>-2.2205825744837986</v>
      </c>
      <c r="BB1331" s="172">
        <v>-13484.598723005736</v>
      </c>
      <c r="BC1331" s="173">
        <v>-3.0000000000001279E-2</v>
      </c>
      <c r="BE1331" s="169">
        <v>41626.7251460193</v>
      </c>
      <c r="BF1331" s="169">
        <v>36636.148850428297</v>
      </c>
      <c r="BG1331" s="169">
        <v>38395.835430409803</v>
      </c>
      <c r="BH1331" s="169">
        <v>38395.835430409803</v>
      </c>
      <c r="BI1331" s="169">
        <v>36347.665403924402</v>
      </c>
      <c r="BJ1331" s="169">
        <v>38395.835430409803</v>
      </c>
      <c r="BK1331" s="169">
        <v>39867.038564962597</v>
      </c>
      <c r="BL1331" s="169">
        <v>38395.835430409803</v>
      </c>
      <c r="BM1331" s="169">
        <v>38251.593707695509</v>
      </c>
      <c r="BN1331" s="169">
        <v>40011.280287676898</v>
      </c>
      <c r="BO1331" s="169">
        <v>38395.835430409803</v>
      </c>
      <c r="BP1331" s="169">
        <v>38251.593710421708</v>
      </c>
      <c r="BQ1331" s="174">
        <v>462971.22282317776</v>
      </c>
    </row>
    <row r="1332" spans="11:69" x14ac:dyDescent="0.25">
      <c r="K1332" s="165" t="s">
        <v>315</v>
      </c>
      <c r="N1332" s="57" t="s">
        <v>2478</v>
      </c>
      <c r="V1332" s="57" t="s">
        <v>487</v>
      </c>
      <c r="W1332" s="57" t="s">
        <v>491</v>
      </c>
      <c r="X1332" s="57">
        <v>300</v>
      </c>
      <c r="AB1332" s="166" t="s">
        <v>411</v>
      </c>
      <c r="AC1332" s="209">
        <v>6300340</v>
      </c>
      <c r="AD1332" s="210" t="s">
        <v>2479</v>
      </c>
      <c r="AE1332" s="169">
        <v>115241.14</v>
      </c>
      <c r="AF1332" s="38">
        <v>150051.81000000003</v>
      </c>
      <c r="AG1332" s="38">
        <v>157917.68</v>
      </c>
      <c r="AH1332" s="170">
        <v>146168.56114976224</v>
      </c>
      <c r="AI1332" s="171">
        <v>47146.31</v>
      </c>
      <c r="AJ1332" s="172">
        <v>141438.93</v>
      </c>
      <c r="AK1332" s="151">
        <v>148549.85999999999</v>
      </c>
      <c r="AL1332" s="172">
        <v>178259.83199999999</v>
      </c>
      <c r="AM1332" s="211">
        <v>121833.93774464969</v>
      </c>
      <c r="AN1332" s="171">
        <v>172884.48340511252</v>
      </c>
      <c r="AO1332" s="170">
        <v>145985.53714285715</v>
      </c>
      <c r="AP1332" s="170">
        <v>137009.31862248416</v>
      </c>
      <c r="AQ1332" s="170">
        <v>141119.59818115862</v>
      </c>
      <c r="AR1332" s="172">
        <v>319.33181884136866</v>
      </c>
      <c r="AS1332" s="173">
        <v>2.2577363872971091E-3</v>
      </c>
      <c r="AT1332" s="172">
        <v>5048.9629686036205</v>
      </c>
      <c r="AU1332" s="173">
        <v>3.4542058352962264E-2</v>
      </c>
      <c r="AV1332" s="172">
        <v>16798.081818841369</v>
      </c>
      <c r="AW1332" s="173">
        <v>0.10637239490120023</v>
      </c>
      <c r="AX1332" s="172">
        <v>4429.6113775158301</v>
      </c>
      <c r="AY1332" s="173">
        <v>3.1318190667278312E-2</v>
      </c>
      <c r="AZ1332" s="172">
        <v>9159.242527278082</v>
      </c>
      <c r="BA1332" s="173">
        <v>6.2662192575691097E-2</v>
      </c>
      <c r="BB1332" s="172">
        <v>-4110.2795586744614</v>
      </c>
      <c r="BC1332" s="173">
        <v>-2.9999999999999537E-2</v>
      </c>
      <c r="BE1332" s="169">
        <v>12098.958960102835</v>
      </c>
      <c r="BF1332" s="169">
        <v>11529.184271492613</v>
      </c>
      <c r="BG1332" s="169">
        <v>11939.985920474533</v>
      </c>
      <c r="BH1332" s="169">
        <v>11939.985920474533</v>
      </c>
      <c r="BI1332" s="169">
        <v>10866.554013136692</v>
      </c>
      <c r="BJ1332" s="169">
        <v>11939.985920474533</v>
      </c>
      <c r="BK1332" s="169">
        <v>11688.157311121306</v>
      </c>
      <c r="BL1332" s="169">
        <v>11939.985920474533</v>
      </c>
      <c r="BM1332" s="169">
        <v>11608.67079130696</v>
      </c>
      <c r="BN1332" s="169">
        <v>12019.472440288881</v>
      </c>
      <c r="BO1332" s="169">
        <v>11939.985920474533</v>
      </c>
      <c r="BP1332" s="169">
        <v>11608.670791336674</v>
      </c>
      <c r="BQ1332" s="174">
        <v>141119.59818115862</v>
      </c>
    </row>
    <row r="1333" spans="11:69" x14ac:dyDescent="0.25">
      <c r="K1333" s="165" t="s">
        <v>315</v>
      </c>
      <c r="N1333" s="57" t="s">
        <v>2480</v>
      </c>
      <c r="V1333" s="57" t="s">
        <v>487</v>
      </c>
      <c r="W1333" s="57" t="s">
        <v>491</v>
      </c>
      <c r="X1333" s="57">
        <v>300</v>
      </c>
      <c r="AB1333" s="166" t="s">
        <v>411</v>
      </c>
      <c r="AC1333" s="209">
        <v>6300341</v>
      </c>
      <c r="AD1333" s="210" t="s">
        <v>2481</v>
      </c>
      <c r="AE1333" s="169">
        <v>115936.40000000002</v>
      </c>
      <c r="AF1333" s="38">
        <v>116381.73000000001</v>
      </c>
      <c r="AG1333" s="38">
        <v>127230.52</v>
      </c>
      <c r="AH1333" s="170">
        <v>126407.92376987854</v>
      </c>
      <c r="AI1333" s="171">
        <v>43806.559999999998</v>
      </c>
      <c r="AJ1333" s="172">
        <v>131419.68</v>
      </c>
      <c r="AK1333" s="151">
        <v>102820.7</v>
      </c>
      <c r="AL1333" s="172">
        <v>123384.84</v>
      </c>
      <c r="AM1333" s="211">
        <v>105434.96594913778</v>
      </c>
      <c r="AN1333" s="171">
        <v>123793.65782074076</v>
      </c>
      <c r="AO1333" s="170">
        <v>120224.67428571434</v>
      </c>
      <c r="AP1333" s="170">
        <v>134318.85944901424</v>
      </c>
      <c r="AQ1333" s="170">
        <v>138348.42523248467</v>
      </c>
      <c r="AR1333" s="172">
        <v>-6928.7452324846818</v>
      </c>
      <c r="AS1333" s="173">
        <v>-5.2722280502316567E-2</v>
      </c>
      <c r="AT1333" s="172">
        <v>-11940.501462606131</v>
      </c>
      <c r="AU1333" s="173">
        <v>-9.4460071065983336E-2</v>
      </c>
      <c r="AV1333" s="172">
        <v>-11117.905232484671</v>
      </c>
      <c r="AW1333" s="173">
        <v>-8.738394869788059E-2</v>
      </c>
      <c r="AX1333" s="172">
        <v>-2899.1794490142493</v>
      </c>
      <c r="AY1333" s="173">
        <v>-2.2060466507103423E-2</v>
      </c>
      <c r="AZ1333" s="172">
        <v>-7910.9356791356986</v>
      </c>
      <c r="BA1333" s="173">
        <v>-6.258259326794495E-2</v>
      </c>
      <c r="BB1333" s="172">
        <v>-4029.5657834704325</v>
      </c>
      <c r="BC1333" s="173">
        <v>-3.0000000000000041E-2</v>
      </c>
      <c r="BE1333" s="169">
        <v>12221.495708981662</v>
      </c>
      <c r="BF1333" s="169">
        <v>11078.424583807513</v>
      </c>
      <c r="BG1333" s="169">
        <v>11555.826570145766</v>
      </c>
      <c r="BH1333" s="169">
        <v>11555.826570145766</v>
      </c>
      <c r="BI1333" s="169">
        <v>10772.754922065384</v>
      </c>
      <c r="BJ1333" s="169">
        <v>11572.361397838074</v>
      </c>
      <c r="BK1333" s="169">
        <v>11744.090174964578</v>
      </c>
      <c r="BL1333" s="169">
        <v>11572.361397838074</v>
      </c>
      <c r="BM1333" s="169">
        <v>11419.52656722842</v>
      </c>
      <c r="BN1333" s="169">
        <v>11896.928553566633</v>
      </c>
      <c r="BO1333" s="169">
        <v>11572.361397838074</v>
      </c>
      <c r="BP1333" s="169">
        <v>11386.467388064739</v>
      </c>
      <c r="BQ1333" s="174">
        <v>138348.42523248465</v>
      </c>
    </row>
    <row r="1334" spans="11:69" x14ac:dyDescent="0.25">
      <c r="K1334" s="165" t="s">
        <v>315</v>
      </c>
      <c r="N1334" s="57" t="s">
        <v>2482</v>
      </c>
      <c r="V1334" s="57" t="s">
        <v>487</v>
      </c>
      <c r="W1334" s="57" t="s">
        <v>491</v>
      </c>
      <c r="X1334" s="57">
        <v>300</v>
      </c>
      <c r="AB1334" s="166" t="s">
        <v>411</v>
      </c>
      <c r="AC1334" s="209">
        <v>6300342</v>
      </c>
      <c r="AD1334" s="210" t="s">
        <v>2483</v>
      </c>
      <c r="AE1334" s="169">
        <v>2911.8</v>
      </c>
      <c r="AF1334" s="38">
        <v>11365.81</v>
      </c>
      <c r="AG1334" s="38">
        <v>15511.54</v>
      </c>
      <c r="AH1334" s="170">
        <v>20404.031547023696</v>
      </c>
      <c r="AI1334" s="171">
        <v>6544.7</v>
      </c>
      <c r="AJ1334" s="172">
        <v>19634.099999999999</v>
      </c>
      <c r="AK1334" s="151">
        <v>17456.29</v>
      </c>
      <c r="AL1334" s="172">
        <v>20947.548000000003</v>
      </c>
      <c r="AM1334" s="211">
        <v>17014.82981977853</v>
      </c>
      <c r="AN1334" s="171">
        <v>20845.491727245168</v>
      </c>
      <c r="AO1334" s="170">
        <v>21064.80000000005</v>
      </c>
      <c r="AP1334" s="170">
        <v>20676.343940288127</v>
      </c>
      <c r="AQ1334" s="170">
        <v>21296.634258496779</v>
      </c>
      <c r="AR1334" s="172">
        <v>-1662.5342584967802</v>
      </c>
      <c r="AS1334" s="173">
        <v>-8.4675857742233171E-2</v>
      </c>
      <c r="AT1334" s="172">
        <v>-892.60271147308231</v>
      </c>
      <c r="AU1334" s="173">
        <v>-4.3746389502288575E-2</v>
      </c>
      <c r="AV1334" s="172">
        <v>-5785.0942584967779</v>
      </c>
      <c r="AW1334" s="173">
        <v>-0.37295421721484634</v>
      </c>
      <c r="AX1334" s="172">
        <v>-1042.2439402881282</v>
      </c>
      <c r="AY1334" s="173">
        <v>-5.3083357031293937E-2</v>
      </c>
      <c r="AZ1334" s="172">
        <v>-272.31239326443028</v>
      </c>
      <c r="BA1334" s="173">
        <v>-1.3346009225522495E-2</v>
      </c>
      <c r="BB1334" s="172">
        <v>-620.29031820865202</v>
      </c>
      <c r="BC1334" s="173">
        <v>-3.0000000000000398E-2</v>
      </c>
      <c r="BE1334" s="169">
        <v>1869.7260937726719</v>
      </c>
      <c r="BF1334" s="169">
        <v>1719.6125750040324</v>
      </c>
      <c r="BG1334" s="169">
        <v>1785.403115496099</v>
      </c>
      <c r="BH1334" s="169">
        <v>1772.425830264461</v>
      </c>
      <c r="BI1334" s="169">
        <v>1653.2806805593261</v>
      </c>
      <c r="BJ1334" s="169">
        <v>1800.8893545036792</v>
      </c>
      <c r="BK1334" s="169">
        <v>1791.6779321786919</v>
      </c>
      <c r="BL1334" s="169">
        <v>1784.7372915684352</v>
      </c>
      <c r="BM1334" s="169">
        <v>1762.0630065976325</v>
      </c>
      <c r="BN1334" s="169">
        <v>1804.8332680596595</v>
      </c>
      <c r="BO1334" s="169">
        <v>1791.5552568007672</v>
      </c>
      <c r="BP1334" s="169">
        <v>1760.4298536913248</v>
      </c>
      <c r="BQ1334" s="174">
        <v>21296.634258496779</v>
      </c>
    </row>
    <row r="1335" spans="11:69" x14ac:dyDescent="0.25">
      <c r="K1335" s="165" t="s">
        <v>315</v>
      </c>
      <c r="N1335" s="57" t="s">
        <v>2484</v>
      </c>
      <c r="V1335" s="57" t="s">
        <v>487</v>
      </c>
      <c r="W1335" s="57" t="s">
        <v>491</v>
      </c>
      <c r="X1335" s="57">
        <v>300</v>
      </c>
      <c r="AB1335" s="166" t="s">
        <v>411</v>
      </c>
      <c r="AC1335" s="209">
        <v>6300350</v>
      </c>
      <c r="AD1335" s="210" t="s">
        <v>2485</v>
      </c>
      <c r="AE1335" s="169">
        <v>75793.889999999985</v>
      </c>
      <c r="AF1335" s="38">
        <v>109891.22</v>
      </c>
      <c r="AG1335" s="38">
        <v>154560.50999999998</v>
      </c>
      <c r="AH1335" s="170">
        <v>326256.3928957805</v>
      </c>
      <c r="AI1335" s="171">
        <v>11540.37</v>
      </c>
      <c r="AJ1335" s="172">
        <v>34621.11</v>
      </c>
      <c r="AK1335" s="151">
        <v>47532.76</v>
      </c>
      <c r="AL1335" s="172">
        <v>57039.311999999998</v>
      </c>
      <c r="AM1335" s="211">
        <v>272250.34016266186</v>
      </c>
      <c r="AN1335" s="171">
        <v>101538.81273311866</v>
      </c>
      <c r="AO1335" s="170">
        <v>64371.95999999997</v>
      </c>
      <c r="AP1335" s="170">
        <v>46628.193074860668</v>
      </c>
      <c r="AQ1335" s="170">
        <v>48027.038867106465</v>
      </c>
      <c r="AR1335" s="172">
        <v>-13405.928867106464</v>
      </c>
      <c r="AS1335" s="173">
        <v>-0.38721834358015855</v>
      </c>
      <c r="AT1335" s="172">
        <v>278229.35402867402</v>
      </c>
      <c r="AU1335" s="173">
        <v>0.85279356998700018</v>
      </c>
      <c r="AV1335" s="172">
        <v>106533.47113289352</v>
      </c>
      <c r="AW1335" s="173">
        <v>0.68926707820059296</v>
      </c>
      <c r="AX1335" s="172">
        <v>-12007.083074860668</v>
      </c>
      <c r="AY1335" s="173">
        <v>-0.34681392580597986</v>
      </c>
      <c r="AZ1335" s="172">
        <v>279628.19982091984</v>
      </c>
      <c r="BA1335" s="173">
        <v>0.85708113590970891</v>
      </c>
      <c r="BB1335" s="172">
        <v>-1398.8457922457965</v>
      </c>
      <c r="BC1335" s="173">
        <v>-2.9999999999999496E-2</v>
      </c>
      <c r="BE1335" s="169">
        <v>4240.1691591964664</v>
      </c>
      <c r="BF1335" s="169">
        <v>3848.4425908566191</v>
      </c>
      <c r="BG1335" s="169">
        <v>4014.3590315861379</v>
      </c>
      <c r="BH1335" s="169">
        <v>4014.3590315861379</v>
      </c>
      <c r="BI1335" s="169">
        <v>3742.4198364243844</v>
      </c>
      <c r="BJ1335" s="169">
        <v>4014.3590315861379</v>
      </c>
      <c r="BK1335" s="169">
        <v>4074.2527182531148</v>
      </c>
      <c r="BL1335" s="169">
        <v>4014.3590315861379</v>
      </c>
      <c r="BM1335" s="169">
        <v>3961.3476545548569</v>
      </c>
      <c r="BN1335" s="169">
        <v>4127.2640952843758</v>
      </c>
      <c r="BO1335" s="169">
        <v>4014.3590315861379</v>
      </c>
      <c r="BP1335" s="169">
        <v>3961.3476546059551</v>
      </c>
      <c r="BQ1335" s="174">
        <v>48027.038867106457</v>
      </c>
    </row>
    <row r="1336" spans="11:69" x14ac:dyDescent="0.25">
      <c r="K1336" s="165" t="s">
        <v>315</v>
      </c>
      <c r="N1336" s="57" t="s">
        <v>2486</v>
      </c>
      <c r="V1336" s="57" t="s">
        <v>487</v>
      </c>
      <c r="W1336" s="57" t="s">
        <v>491</v>
      </c>
      <c r="X1336" s="57">
        <v>300</v>
      </c>
      <c r="AB1336" s="166" t="s">
        <v>411</v>
      </c>
      <c r="AC1336" s="209">
        <v>6300360</v>
      </c>
      <c r="AD1336" s="210" t="s">
        <v>2487</v>
      </c>
      <c r="AE1336" s="169">
        <v>46.53</v>
      </c>
      <c r="AF1336" s="38">
        <v>75.95</v>
      </c>
      <c r="AG1336" s="38">
        <v>119.1</v>
      </c>
      <c r="AH1336" s="170">
        <v>0</v>
      </c>
      <c r="AI1336" s="171">
        <v>0</v>
      </c>
      <c r="AJ1336" s="172">
        <v>0</v>
      </c>
      <c r="AK1336" s="151">
        <v>0</v>
      </c>
      <c r="AL1336" s="172">
        <v>0</v>
      </c>
      <c r="AM1336" s="211">
        <v>0</v>
      </c>
      <c r="AN1336" s="171">
        <v>0</v>
      </c>
      <c r="AO1336" s="170">
        <v>0</v>
      </c>
      <c r="AP1336" s="170">
        <v>0</v>
      </c>
      <c r="AQ1336" s="170">
        <v>0</v>
      </c>
      <c r="AR1336" s="172">
        <v>0</v>
      </c>
      <c r="AS1336" s="173">
        <v>0</v>
      </c>
      <c r="AT1336" s="172">
        <v>0</v>
      </c>
      <c r="AU1336" s="173">
        <v>0</v>
      </c>
      <c r="AV1336" s="172">
        <v>119.1</v>
      </c>
      <c r="AW1336" s="173">
        <v>1</v>
      </c>
      <c r="AX1336" s="172">
        <v>0</v>
      </c>
      <c r="AY1336" s="173">
        <v>0</v>
      </c>
      <c r="AZ1336" s="172">
        <v>0</v>
      </c>
      <c r="BA1336" s="173">
        <v>0</v>
      </c>
      <c r="BB1336" s="172">
        <v>0</v>
      </c>
      <c r="BC1336" s="173">
        <v>0</v>
      </c>
      <c r="BE1336" s="169">
        <v>0</v>
      </c>
      <c r="BF1336" s="169">
        <v>0</v>
      </c>
      <c r="BG1336" s="169">
        <v>0</v>
      </c>
      <c r="BH1336" s="169">
        <v>0</v>
      </c>
      <c r="BI1336" s="169">
        <v>0</v>
      </c>
      <c r="BJ1336" s="169">
        <v>0</v>
      </c>
      <c r="BK1336" s="169">
        <v>0</v>
      </c>
      <c r="BL1336" s="169">
        <v>0</v>
      </c>
      <c r="BM1336" s="169">
        <v>0</v>
      </c>
      <c r="BN1336" s="169">
        <v>0</v>
      </c>
      <c r="BO1336" s="169">
        <v>0</v>
      </c>
      <c r="BP1336" s="169">
        <v>0</v>
      </c>
      <c r="BQ1336" s="174">
        <v>0</v>
      </c>
    </row>
    <row r="1337" spans="11:69" x14ac:dyDescent="0.25">
      <c r="K1337" s="165" t="s">
        <v>315</v>
      </c>
      <c r="N1337" s="57" t="s">
        <v>2488</v>
      </c>
      <c r="V1337" s="57" t="s">
        <v>487</v>
      </c>
      <c r="W1337" s="57" t="s">
        <v>491</v>
      </c>
      <c r="X1337" s="57">
        <v>300</v>
      </c>
      <c r="AB1337" s="166" t="s">
        <v>411</v>
      </c>
      <c r="AC1337" s="209">
        <v>6300370</v>
      </c>
      <c r="AD1337" s="210" t="s">
        <v>2489</v>
      </c>
      <c r="AE1337" s="169">
        <v>257221.32999999996</v>
      </c>
      <c r="AF1337" s="38">
        <v>334096.59000000003</v>
      </c>
      <c r="AG1337" s="38">
        <v>338458.14999999997</v>
      </c>
      <c r="AH1337" s="170">
        <v>364736.32657497225</v>
      </c>
      <c r="AI1337" s="171">
        <v>130296.60000000002</v>
      </c>
      <c r="AJ1337" s="172">
        <v>390889.80000000005</v>
      </c>
      <c r="AK1337" s="151">
        <v>228327.33</v>
      </c>
      <c r="AL1337" s="172">
        <v>273992.79599999997</v>
      </c>
      <c r="AM1337" s="211">
        <v>304373.0050336846</v>
      </c>
      <c r="AN1337" s="171">
        <v>288690.65154128766</v>
      </c>
      <c r="AO1337" s="170">
        <v>377650.88571428572</v>
      </c>
      <c r="AP1337" s="170">
        <v>396215.46978024417</v>
      </c>
      <c r="AQ1337" s="170">
        <v>408101.93387365196</v>
      </c>
      <c r="AR1337" s="172">
        <v>-17212.13387365191</v>
      </c>
      <c r="AS1337" s="173">
        <v>-4.4033213129766775E-2</v>
      </c>
      <c r="AT1337" s="172">
        <v>-43365.607298679708</v>
      </c>
      <c r="AU1337" s="173">
        <v>-0.11889577247734281</v>
      </c>
      <c r="AV1337" s="172">
        <v>-69643.783873651992</v>
      </c>
      <c r="AW1337" s="173">
        <v>-0.20576778509736579</v>
      </c>
      <c r="AX1337" s="172">
        <v>-5325.6697802441195</v>
      </c>
      <c r="AY1337" s="173">
        <v>-1.3624478766762701E-2</v>
      </c>
      <c r="AZ1337" s="172">
        <v>-31479.143205271917</v>
      </c>
      <c r="BA1337" s="173">
        <v>-8.6306575220719939E-2</v>
      </c>
      <c r="BB1337" s="172">
        <v>-11886.464093407791</v>
      </c>
      <c r="BC1337" s="173">
        <v>-3.0000000000001175E-2</v>
      </c>
      <c r="BE1337" s="169">
        <v>36692.553707133753</v>
      </c>
      <c r="BF1337" s="169">
        <v>32294.660623858243</v>
      </c>
      <c r="BG1337" s="169">
        <v>33845.635652876896</v>
      </c>
      <c r="BH1337" s="169">
        <v>33845.635652876896</v>
      </c>
      <c r="BI1337" s="169">
        <v>32039.628618256091</v>
      </c>
      <c r="BJ1337" s="169">
        <v>33845.635652876896</v>
      </c>
      <c r="BK1337" s="169">
        <v>35141.57867720128</v>
      </c>
      <c r="BL1337" s="169">
        <v>33845.635652876896</v>
      </c>
      <c r="BM1337" s="169">
        <v>33718.119650529756</v>
      </c>
      <c r="BN1337" s="169">
        <v>35269.094679548412</v>
      </c>
      <c r="BO1337" s="169">
        <v>33845.635652876896</v>
      </c>
      <c r="BP1337" s="169">
        <v>33718.119652739966</v>
      </c>
      <c r="BQ1337" s="174">
        <v>408101.9338736519</v>
      </c>
    </row>
    <row r="1338" spans="11:69" x14ac:dyDescent="0.25">
      <c r="K1338" s="165" t="s">
        <v>315</v>
      </c>
      <c r="N1338" s="57" t="s">
        <v>2490</v>
      </c>
      <c r="V1338" s="57" t="s">
        <v>487</v>
      </c>
      <c r="W1338" s="57" t="s">
        <v>491</v>
      </c>
      <c r="X1338" s="57">
        <v>300</v>
      </c>
      <c r="AB1338" s="166" t="s">
        <v>411</v>
      </c>
      <c r="AC1338" s="209">
        <v>6300380</v>
      </c>
      <c r="AD1338" s="210" t="s">
        <v>2491</v>
      </c>
      <c r="AE1338" s="169">
        <v>349890.37</v>
      </c>
      <c r="AF1338" s="38">
        <v>447304.52</v>
      </c>
      <c r="AG1338" s="38">
        <v>430873.87</v>
      </c>
      <c r="AH1338" s="170">
        <v>431833.2303255474</v>
      </c>
      <c r="AI1338" s="171">
        <v>137445.93</v>
      </c>
      <c r="AJ1338" s="172">
        <v>412337.79</v>
      </c>
      <c r="AK1338" s="151">
        <v>390232.38999999996</v>
      </c>
      <c r="AL1338" s="172">
        <v>468278.8679999999</v>
      </c>
      <c r="AM1338" s="211">
        <v>360272.5944026456</v>
      </c>
      <c r="AN1338" s="171">
        <v>461793.02592290175</v>
      </c>
      <c r="AO1338" s="170">
        <v>496369.85142857162</v>
      </c>
      <c r="AP1338" s="170">
        <v>429688.41598587378</v>
      </c>
      <c r="AQ1338" s="170">
        <v>442579.06846544938</v>
      </c>
      <c r="AR1338" s="172">
        <v>-30241.278465449403</v>
      </c>
      <c r="AS1338" s="173">
        <v>-7.3341030579441691E-2</v>
      </c>
      <c r="AT1338" s="172">
        <v>-10745.838139901985</v>
      </c>
      <c r="AU1338" s="173">
        <v>-2.4884231655356834E-2</v>
      </c>
      <c r="AV1338" s="172">
        <v>-11705.198465449386</v>
      </c>
      <c r="AW1338" s="173">
        <v>-2.7166183146472508E-2</v>
      </c>
      <c r="AX1338" s="172">
        <v>-17350.625985873805</v>
      </c>
      <c r="AY1338" s="173">
        <v>-4.2078670465478814E-2</v>
      </c>
      <c r="AZ1338" s="172">
        <v>2144.8143396736123</v>
      </c>
      <c r="BA1338" s="173">
        <v>4.96676538314732E-3</v>
      </c>
      <c r="BB1338" s="172">
        <v>-12890.652479575598</v>
      </c>
      <c r="BC1338" s="173">
        <v>-2.9999999999998566E-2</v>
      </c>
      <c r="BE1338" s="169">
        <v>39603.321871464876</v>
      </c>
      <c r="BF1338" s="169">
        <v>35223.855307154823</v>
      </c>
      <c r="BG1338" s="169">
        <v>36794.917004521041</v>
      </c>
      <c r="BH1338" s="169">
        <v>36629.591397536227</v>
      </c>
      <c r="BI1338" s="169">
        <v>34647.144031202639</v>
      </c>
      <c r="BJ1338" s="169">
        <v>36992.205714612574</v>
      </c>
      <c r="BK1338" s="169">
        <v>37876.102809801967</v>
      </c>
      <c r="BL1338" s="169">
        <v>36786.434664569249</v>
      </c>
      <c r="BM1338" s="169">
        <v>36631.738755689687</v>
      </c>
      <c r="BN1338" s="169">
        <v>37909.530979856005</v>
      </c>
      <c r="BO1338" s="169">
        <v>36873.292911137549</v>
      </c>
      <c r="BP1338" s="169">
        <v>36610.933017902869</v>
      </c>
      <c r="BQ1338" s="174">
        <v>442579.0684654495</v>
      </c>
    </row>
    <row r="1339" spans="11:69" x14ac:dyDescent="0.25">
      <c r="K1339" s="165" t="s">
        <v>315</v>
      </c>
      <c r="N1339" s="57" t="s">
        <v>2492</v>
      </c>
      <c r="V1339" s="57" t="s">
        <v>487</v>
      </c>
      <c r="W1339" s="57" t="s">
        <v>491</v>
      </c>
      <c r="X1339" s="57">
        <v>300</v>
      </c>
      <c r="AB1339" s="166" t="s">
        <v>411</v>
      </c>
      <c r="AC1339" s="209">
        <v>6300390</v>
      </c>
      <c r="AD1339" s="210" t="s">
        <v>2493</v>
      </c>
      <c r="AE1339" s="169">
        <v>215316.95</v>
      </c>
      <c r="AF1339" s="38">
        <v>274088.3</v>
      </c>
      <c r="AG1339" s="38">
        <v>284478.21999999997</v>
      </c>
      <c r="AH1339" s="170">
        <v>241755.39370052097</v>
      </c>
      <c r="AI1339" s="171">
        <v>103890.41</v>
      </c>
      <c r="AJ1339" s="172">
        <v>311671.23</v>
      </c>
      <c r="AK1339" s="151">
        <v>201426.52</v>
      </c>
      <c r="AL1339" s="172">
        <v>241711.82399999996</v>
      </c>
      <c r="AM1339" s="211">
        <v>201861.16630704602</v>
      </c>
      <c r="AN1339" s="171">
        <v>241320.74739347494</v>
      </c>
      <c r="AO1339" s="170">
        <v>257276.74285714322</v>
      </c>
      <c r="AP1339" s="170">
        <v>332455.25119415123</v>
      </c>
      <c r="AQ1339" s="170">
        <v>342428.90872997593</v>
      </c>
      <c r="AR1339" s="172">
        <v>-30757.678729975945</v>
      </c>
      <c r="AS1339" s="173">
        <v>-9.8686294304340977E-2</v>
      </c>
      <c r="AT1339" s="172">
        <v>-100673.51502945495</v>
      </c>
      <c r="AU1339" s="173">
        <v>-0.41642717247568906</v>
      </c>
      <c r="AV1339" s="172">
        <v>-57950.688729975955</v>
      </c>
      <c r="AW1339" s="173">
        <v>-0.20370870124952259</v>
      </c>
      <c r="AX1339" s="172">
        <v>-20784.021194151253</v>
      </c>
      <c r="AY1339" s="173">
        <v>-6.6685722625573277E-2</v>
      </c>
      <c r="AZ1339" s="172">
        <v>-90699.857493630261</v>
      </c>
      <c r="BA1339" s="173">
        <v>-0.37517201211231882</v>
      </c>
      <c r="BB1339" s="172">
        <v>-9973.6575358246919</v>
      </c>
      <c r="BC1339" s="173">
        <v>-3.0000000000000467E-2</v>
      </c>
      <c r="BE1339" s="169">
        <v>29833.112439432716</v>
      </c>
      <c r="BF1339" s="169">
        <v>27961.290937520622</v>
      </c>
      <c r="BG1339" s="169">
        <v>28685.460218508735</v>
      </c>
      <c r="BH1339" s="169">
        <v>27957.025775340906</v>
      </c>
      <c r="BI1339" s="169">
        <v>26087.966754464687</v>
      </c>
      <c r="BJ1339" s="169">
        <v>30056.723361012268</v>
      </c>
      <c r="BK1339" s="169">
        <v>28420.796823367673</v>
      </c>
      <c r="BL1339" s="169">
        <v>29150.083893648076</v>
      </c>
      <c r="BM1339" s="169">
        <v>28802.33450503886</v>
      </c>
      <c r="BN1339" s="169">
        <v>28234.341069593229</v>
      </c>
      <c r="BO1339" s="169">
        <v>29532.786486594348</v>
      </c>
      <c r="BP1339" s="169">
        <v>27706.986465453792</v>
      </c>
      <c r="BQ1339" s="174">
        <v>342428.90872997598</v>
      </c>
    </row>
    <row r="1340" spans="11:69" x14ac:dyDescent="0.25">
      <c r="K1340" s="165" t="s">
        <v>315</v>
      </c>
      <c r="N1340" s="57" t="s">
        <v>2494</v>
      </c>
      <c r="V1340" s="57" t="s">
        <v>487</v>
      </c>
      <c r="W1340" s="57" t="s">
        <v>491</v>
      </c>
      <c r="X1340" s="57">
        <v>300</v>
      </c>
      <c r="AB1340" s="166" t="s">
        <v>411</v>
      </c>
      <c r="AC1340" s="209">
        <v>6300391</v>
      </c>
      <c r="AD1340" s="210" t="s">
        <v>2495</v>
      </c>
      <c r="AE1340" s="169">
        <v>70714.73</v>
      </c>
      <c r="AF1340" s="38">
        <v>75062.390000000014</v>
      </c>
      <c r="AG1340" s="38">
        <v>70895.06</v>
      </c>
      <c r="AH1340" s="170">
        <v>79644.274315026269</v>
      </c>
      <c r="AI1340" s="171">
        <v>25427.71</v>
      </c>
      <c r="AJ1340" s="172">
        <v>76283.13</v>
      </c>
      <c r="AK1340" s="151">
        <v>65831.72</v>
      </c>
      <c r="AL1340" s="172">
        <v>78998.064000000013</v>
      </c>
      <c r="AM1340" s="211">
        <v>66393.001263593411</v>
      </c>
      <c r="AN1340" s="171">
        <v>79082.993051432859</v>
      </c>
      <c r="AO1340" s="170">
        <v>88704.994285714303</v>
      </c>
      <c r="AP1340" s="170">
        <v>83217.311747512271</v>
      </c>
      <c r="AQ1340" s="170">
        <v>85713.831099937641</v>
      </c>
      <c r="AR1340" s="172">
        <v>-9430.7010999376362</v>
      </c>
      <c r="AS1340" s="173">
        <v>-0.12362761071730585</v>
      </c>
      <c r="AT1340" s="172">
        <v>-6069.5567849113722</v>
      </c>
      <c r="AU1340" s="173">
        <v>-7.6208325546463618E-2</v>
      </c>
      <c r="AV1340" s="172">
        <v>-14818.771099937643</v>
      </c>
      <c r="AW1340" s="173">
        <v>-0.20902402931794745</v>
      </c>
      <c r="AX1340" s="172">
        <v>-6934.1817475122662</v>
      </c>
      <c r="AY1340" s="173">
        <v>-9.0900592929423138E-2</v>
      </c>
      <c r="AZ1340" s="172">
        <v>-3573.0374324860022</v>
      </c>
      <c r="BA1340" s="173">
        <v>-4.4862451986857857E-2</v>
      </c>
      <c r="BB1340" s="172">
        <v>-2496.51935242537</v>
      </c>
      <c r="BC1340" s="173">
        <v>-3.0000000000000023E-2</v>
      </c>
      <c r="BE1340" s="169">
        <v>7403.9866125338003</v>
      </c>
      <c r="BF1340" s="169">
        <v>6987.1758551962812</v>
      </c>
      <c r="BG1340" s="169">
        <v>7231.8584805532419</v>
      </c>
      <c r="BH1340" s="169">
        <v>7194.4382352372022</v>
      </c>
      <c r="BI1340" s="169">
        <v>6611.1998518329319</v>
      </c>
      <c r="BJ1340" s="169">
        <v>7280.2525897456017</v>
      </c>
      <c r="BK1340" s="169">
        <v>7123.9581045260256</v>
      </c>
      <c r="BL1340" s="169">
        <v>7233.6778133876487</v>
      </c>
      <c r="BM1340" s="169">
        <v>7075.9427164866956</v>
      </c>
      <c r="BN1340" s="169">
        <v>7254.2459355831479</v>
      </c>
      <c r="BO1340" s="169">
        <v>7253.3375439858555</v>
      </c>
      <c r="BP1340" s="169">
        <v>7063.7573608692092</v>
      </c>
      <c r="BQ1340" s="174">
        <v>85713.831099937626</v>
      </c>
    </row>
    <row r="1341" spans="11:69" x14ac:dyDescent="0.25">
      <c r="K1341" s="165" t="s">
        <v>315</v>
      </c>
      <c r="N1341" s="57" t="s">
        <v>2496</v>
      </c>
      <c r="V1341" s="57" t="s">
        <v>487</v>
      </c>
      <c r="W1341" s="57" t="s">
        <v>491</v>
      </c>
      <c r="X1341" s="57">
        <v>300</v>
      </c>
      <c r="AB1341" s="166" t="s">
        <v>411</v>
      </c>
      <c r="AC1341" s="209">
        <v>6300395</v>
      </c>
      <c r="AD1341" s="210" t="s">
        <v>2497</v>
      </c>
      <c r="AE1341" s="169">
        <v>82.610000000000014</v>
      </c>
      <c r="AF1341" s="38">
        <v>81.42</v>
      </c>
      <c r="AG1341" s="38">
        <v>41.15</v>
      </c>
      <c r="AH1341" s="170">
        <v>137.46216884368988</v>
      </c>
      <c r="AI1341" s="171">
        <v>0</v>
      </c>
      <c r="AJ1341" s="172">
        <v>0</v>
      </c>
      <c r="AK1341" s="151">
        <v>0</v>
      </c>
      <c r="AL1341" s="172">
        <v>0</v>
      </c>
      <c r="AM1341" s="211">
        <v>114.71507146462939</v>
      </c>
      <c r="AN1341" s="171">
        <v>22.747097379060492</v>
      </c>
      <c r="AO1341" s="170">
        <v>0</v>
      </c>
      <c r="AP1341" s="170">
        <v>0</v>
      </c>
      <c r="AQ1341" s="170">
        <v>0</v>
      </c>
      <c r="AR1341" s="172">
        <v>0</v>
      </c>
      <c r="AS1341" s="173">
        <v>0</v>
      </c>
      <c r="AT1341" s="172">
        <v>137.46216884368988</v>
      </c>
      <c r="AU1341" s="173">
        <v>1</v>
      </c>
      <c r="AV1341" s="172">
        <v>41.15</v>
      </c>
      <c r="AW1341" s="173">
        <v>1</v>
      </c>
      <c r="AX1341" s="172">
        <v>0</v>
      </c>
      <c r="AY1341" s="173">
        <v>0</v>
      </c>
      <c r="AZ1341" s="172">
        <v>137.46216884368988</v>
      </c>
      <c r="BA1341" s="173">
        <v>1</v>
      </c>
      <c r="BB1341" s="172">
        <v>0</v>
      </c>
      <c r="BC1341" s="173">
        <v>0</v>
      </c>
      <c r="BE1341" s="169">
        <v>0</v>
      </c>
      <c r="BF1341" s="169">
        <v>0</v>
      </c>
      <c r="BG1341" s="169">
        <v>0</v>
      </c>
      <c r="BH1341" s="169">
        <v>0</v>
      </c>
      <c r="BI1341" s="169">
        <v>0</v>
      </c>
      <c r="BJ1341" s="169">
        <v>0</v>
      </c>
      <c r="BK1341" s="169">
        <v>0</v>
      </c>
      <c r="BL1341" s="169">
        <v>0</v>
      </c>
      <c r="BM1341" s="169">
        <v>0</v>
      </c>
      <c r="BN1341" s="169">
        <v>0</v>
      </c>
      <c r="BO1341" s="169">
        <v>0</v>
      </c>
      <c r="BP1341" s="169">
        <v>0</v>
      </c>
      <c r="BQ1341" s="174">
        <v>0</v>
      </c>
    </row>
    <row r="1342" spans="11:69" x14ac:dyDescent="0.25">
      <c r="K1342" s="165" t="s">
        <v>315</v>
      </c>
      <c r="N1342" s="57" t="s">
        <v>2498</v>
      </c>
      <c r="V1342" s="57" t="s">
        <v>487</v>
      </c>
      <c r="W1342" s="57" t="s">
        <v>491</v>
      </c>
      <c r="X1342" s="57">
        <v>300</v>
      </c>
      <c r="AB1342" s="166" t="s">
        <v>411</v>
      </c>
      <c r="AC1342" s="209">
        <v>6300396</v>
      </c>
      <c r="AD1342" s="210" t="s">
        <v>2499</v>
      </c>
      <c r="AE1342" s="169">
        <v>-106275.86000000002</v>
      </c>
      <c r="AF1342" s="38">
        <v>-173218.92</v>
      </c>
      <c r="AG1342" s="38">
        <v>-139902.72</v>
      </c>
      <c r="AH1342" s="170">
        <v>-147794.35021801799</v>
      </c>
      <c r="AI1342" s="171">
        <v>-23763.759999999998</v>
      </c>
      <c r="AJ1342" s="172">
        <v>-71291.28</v>
      </c>
      <c r="AK1342" s="151">
        <v>-56645.05</v>
      </c>
      <c r="AL1342" s="172">
        <v>-67974.06</v>
      </c>
      <c r="AM1342" s="211">
        <v>-123161.95851501499</v>
      </c>
      <c r="AN1342" s="171">
        <v>-81277.441703003002</v>
      </c>
      <c r="AO1342" s="170">
        <v>-78316.491428571404</v>
      </c>
      <c r="AP1342" s="170">
        <v>-144000</v>
      </c>
      <c r="AQ1342" s="170">
        <v>-144000</v>
      </c>
      <c r="AR1342" s="172">
        <v>72708.72</v>
      </c>
      <c r="AS1342" s="173">
        <v>1.0198823755163324</v>
      </c>
      <c r="AT1342" s="172">
        <v>-3794.350218017993</v>
      </c>
      <c r="AU1342" s="173">
        <v>-2.5673175005815708E-2</v>
      </c>
      <c r="AV1342" s="172">
        <v>4097.2799999999988</v>
      </c>
      <c r="AW1342" s="173">
        <v>2.9286635742321512E-2</v>
      </c>
      <c r="AX1342" s="172">
        <v>72708.72</v>
      </c>
      <c r="AY1342" s="173">
        <v>1.0198823755163324</v>
      </c>
      <c r="AZ1342" s="172">
        <v>-3794.350218017993</v>
      </c>
      <c r="BA1342" s="173">
        <v>-2.5673175005815708E-2</v>
      </c>
      <c r="BB1342" s="172">
        <v>0</v>
      </c>
      <c r="BC1342" s="173">
        <v>0</v>
      </c>
      <c r="BE1342" s="169">
        <v>-12000</v>
      </c>
      <c r="BF1342" s="169">
        <v>-12000</v>
      </c>
      <c r="BG1342" s="169">
        <v>-12000</v>
      </c>
      <c r="BH1342" s="169">
        <v>-12000</v>
      </c>
      <c r="BI1342" s="169">
        <v>-12000</v>
      </c>
      <c r="BJ1342" s="169">
        <v>-12000</v>
      </c>
      <c r="BK1342" s="169">
        <v>-12000</v>
      </c>
      <c r="BL1342" s="169">
        <v>-12000</v>
      </c>
      <c r="BM1342" s="169">
        <v>-12000</v>
      </c>
      <c r="BN1342" s="169">
        <v>-12000</v>
      </c>
      <c r="BO1342" s="169">
        <v>-12000</v>
      </c>
      <c r="BP1342" s="169">
        <v>-12000</v>
      </c>
      <c r="BQ1342" s="174">
        <v>-144000</v>
      </c>
    </row>
    <row r="1343" spans="11:69" x14ac:dyDescent="0.25">
      <c r="K1343" s="165" t="s">
        <v>315</v>
      </c>
      <c r="N1343" s="57" t="s">
        <v>2500</v>
      </c>
      <c r="V1343" s="57" t="s">
        <v>487</v>
      </c>
      <c r="W1343" s="57" t="s">
        <v>491</v>
      </c>
      <c r="X1343" s="57">
        <v>300</v>
      </c>
      <c r="AB1343" s="166" t="s">
        <v>411</v>
      </c>
      <c r="AC1343" s="209">
        <v>6300399</v>
      </c>
      <c r="AD1343" s="210" t="s">
        <v>2501</v>
      </c>
      <c r="AE1343" s="169">
        <v>12389.39</v>
      </c>
      <c r="AF1343" s="38">
        <v>-58292.71</v>
      </c>
      <c r="AG1343" s="38">
        <v>35055.410000000003</v>
      </c>
      <c r="AH1343" s="170">
        <v>0</v>
      </c>
      <c r="AI1343" s="171">
        <v>1591.92</v>
      </c>
      <c r="AJ1343" s="172">
        <v>4775.76</v>
      </c>
      <c r="AK1343" s="151">
        <v>8679.8300000000036</v>
      </c>
      <c r="AL1343" s="172">
        <v>10415.796000000006</v>
      </c>
      <c r="AM1343" s="211">
        <v>0</v>
      </c>
      <c r="AN1343" s="171">
        <v>8679.8300000000036</v>
      </c>
      <c r="AO1343" s="170">
        <v>852.35999999999376</v>
      </c>
      <c r="AP1343" s="170">
        <v>12395</v>
      </c>
      <c r="AQ1343" s="170">
        <v>12766.849999999991</v>
      </c>
      <c r="AR1343" s="172">
        <v>-7991.0899999999911</v>
      </c>
      <c r="AS1343" s="173">
        <v>-1.673260381593713</v>
      </c>
      <c r="AT1343" s="172">
        <v>-12766.849999999991</v>
      </c>
      <c r="AU1343" s="173">
        <v>0</v>
      </c>
      <c r="AV1343" s="172">
        <v>22288.560000000012</v>
      </c>
      <c r="AW1343" s="173">
        <v>0.63580942285370534</v>
      </c>
      <c r="AX1343" s="172">
        <v>-7619.24</v>
      </c>
      <c r="AY1343" s="173">
        <v>-1.595398428731762</v>
      </c>
      <c r="AZ1343" s="172">
        <v>-12395</v>
      </c>
      <c r="BA1343" s="173">
        <v>0</v>
      </c>
      <c r="BB1343" s="172">
        <v>-371.84999999999127</v>
      </c>
      <c r="BC1343" s="173">
        <v>-2.9999999999999295E-2</v>
      </c>
      <c r="BE1343" s="169">
        <v>1063.904166666666</v>
      </c>
      <c r="BF1343" s="169">
        <v>1063.904166666666</v>
      </c>
      <c r="BG1343" s="169">
        <v>1063.904166666666</v>
      </c>
      <c r="BH1343" s="169">
        <v>1063.904166666666</v>
      </c>
      <c r="BI1343" s="169">
        <v>1063.904166666666</v>
      </c>
      <c r="BJ1343" s="169">
        <v>1063.904166666666</v>
      </c>
      <c r="BK1343" s="169">
        <v>1063.904166666666</v>
      </c>
      <c r="BL1343" s="169">
        <v>1063.904166666666</v>
      </c>
      <c r="BM1343" s="169">
        <v>1063.904166666666</v>
      </c>
      <c r="BN1343" s="169">
        <v>1063.904166666666</v>
      </c>
      <c r="BO1343" s="169">
        <v>1063.904166666666</v>
      </c>
      <c r="BP1343" s="169">
        <v>1063.904166666666</v>
      </c>
      <c r="BQ1343" s="174">
        <v>12766.849999999989</v>
      </c>
    </row>
    <row r="1344" spans="11:69" x14ac:dyDescent="0.25">
      <c r="K1344" s="165" t="s">
        <v>315</v>
      </c>
      <c r="N1344" s="57" t="s">
        <v>2502</v>
      </c>
      <c r="V1344" s="57" t="s">
        <v>487</v>
      </c>
      <c r="W1344" s="57" t="s">
        <v>491</v>
      </c>
      <c r="X1344" s="57">
        <v>300</v>
      </c>
      <c r="AB1344" s="166" t="s">
        <v>411</v>
      </c>
      <c r="AC1344" s="209">
        <v>6320330</v>
      </c>
      <c r="AD1344" s="210" t="s">
        <v>2503</v>
      </c>
      <c r="AE1344" s="169">
        <v>109338.48</v>
      </c>
      <c r="AF1344" s="38">
        <v>96745.549999999988</v>
      </c>
      <c r="AG1344" s="38">
        <v>110775.76999999999</v>
      </c>
      <c r="AH1344" s="170">
        <v>107974.12083480078</v>
      </c>
      <c r="AI1344" s="171">
        <v>39275.35</v>
      </c>
      <c r="AJ1344" s="172">
        <v>117826.04999999999</v>
      </c>
      <c r="AK1344" s="151">
        <v>104750.56999999999</v>
      </c>
      <c r="AL1344" s="172">
        <v>125700.68399999998</v>
      </c>
      <c r="AM1344" s="211">
        <v>90069.263756115921</v>
      </c>
      <c r="AN1344" s="171">
        <v>122655.42707868485</v>
      </c>
      <c r="AO1344" s="170">
        <v>122281.88571428564</v>
      </c>
      <c r="AP1344" s="170">
        <v>122981.64799569882</v>
      </c>
      <c r="AQ1344" s="170">
        <v>126671.09743556977</v>
      </c>
      <c r="AR1344" s="172">
        <v>-8845.0474355697806</v>
      </c>
      <c r="AS1344" s="173">
        <v>-7.5068691817894106E-2</v>
      </c>
      <c r="AT1344" s="172">
        <v>-18696.97660076899</v>
      </c>
      <c r="AU1344" s="173">
        <v>-0.17316164703369208</v>
      </c>
      <c r="AV1344" s="172">
        <v>-15895.327435569779</v>
      </c>
      <c r="AW1344" s="173">
        <v>-0.14349101284125385</v>
      </c>
      <c r="AX1344" s="172">
        <v>-5155.5979956988303</v>
      </c>
      <c r="AY1344" s="173">
        <v>-4.3756011473683715E-2</v>
      </c>
      <c r="AZ1344" s="172">
        <v>-15007.52716089804</v>
      </c>
      <c r="BA1344" s="173">
        <v>-0.13899189032397302</v>
      </c>
      <c r="BB1344" s="172">
        <v>-3689.4494398709503</v>
      </c>
      <c r="BC1344" s="173">
        <v>-2.9999999999999884E-2</v>
      </c>
      <c r="BE1344" s="169">
        <v>11155.507346129707</v>
      </c>
      <c r="BF1344" s="169">
        <v>10167.604330740251</v>
      </c>
      <c r="BG1344" s="169">
        <v>10598.67576271838</v>
      </c>
      <c r="BH1344" s="169">
        <v>10597.838367027143</v>
      </c>
      <c r="BI1344" s="169">
        <v>9859.8713202255385</v>
      </c>
      <c r="BJ1344" s="169">
        <v>10600.865995558888</v>
      </c>
      <c r="BK1344" s="169">
        <v>10723.644701200834</v>
      </c>
      <c r="BL1344" s="169">
        <v>10599.823738440768</v>
      </c>
      <c r="BM1344" s="169">
        <v>10446.634237179982</v>
      </c>
      <c r="BN1344" s="169">
        <v>10876.220221148227</v>
      </c>
      <c r="BO1344" s="169">
        <v>10600.263686750961</v>
      </c>
      <c r="BP1344" s="169">
        <v>10444.147728449088</v>
      </c>
      <c r="BQ1344" s="174">
        <v>126671.09743556975</v>
      </c>
    </row>
    <row r="1345" spans="2:96" x14ac:dyDescent="0.25">
      <c r="K1345" s="165" t="s">
        <v>315</v>
      </c>
      <c r="N1345" s="57" t="s">
        <v>2504</v>
      </c>
      <c r="V1345" s="57" t="s">
        <v>487</v>
      </c>
      <c r="W1345" s="57" t="s">
        <v>491</v>
      </c>
      <c r="X1345" s="57">
        <v>300</v>
      </c>
      <c r="AB1345" s="166" t="s">
        <v>411</v>
      </c>
      <c r="AC1345" s="209">
        <v>6320331</v>
      </c>
      <c r="AD1345" s="210" t="s">
        <v>2505</v>
      </c>
      <c r="AE1345" s="169">
        <v>355145.89</v>
      </c>
      <c r="AF1345" s="38">
        <v>310426.32</v>
      </c>
      <c r="AG1345" s="38">
        <v>381730.79</v>
      </c>
      <c r="AH1345" s="170">
        <v>310220.59326794342</v>
      </c>
      <c r="AI1345" s="171">
        <v>89528</v>
      </c>
      <c r="AJ1345" s="172">
        <v>268584</v>
      </c>
      <c r="AK1345" s="151">
        <v>298862.32</v>
      </c>
      <c r="AL1345" s="172">
        <v>358634.78399999999</v>
      </c>
      <c r="AM1345" s="211">
        <v>258753.53437546742</v>
      </c>
      <c r="AN1345" s="171">
        <v>350329.37889247597</v>
      </c>
      <c r="AO1345" s="170">
        <v>318552.01714285702</v>
      </c>
      <c r="AP1345" s="170">
        <v>268362.288591435</v>
      </c>
      <c r="AQ1345" s="170">
        <v>276413.1572491781</v>
      </c>
      <c r="AR1345" s="172">
        <v>-7829.1572491780971</v>
      </c>
      <c r="AS1345" s="173">
        <v>-2.9149752960630926E-2</v>
      </c>
      <c r="AT1345" s="172">
        <v>33807.436018765322</v>
      </c>
      <c r="AU1345" s="173">
        <v>0.10897869694151864</v>
      </c>
      <c r="AV1345" s="172">
        <v>105317.63275082188</v>
      </c>
      <c r="AW1345" s="173">
        <v>0.27589504307688117</v>
      </c>
      <c r="AX1345" s="172">
        <v>221.71140856499551</v>
      </c>
      <c r="AY1345" s="173">
        <v>8.2548256249439839E-4</v>
      </c>
      <c r="AZ1345" s="172">
        <v>41858.304676508415</v>
      </c>
      <c r="BA1345" s="173">
        <v>0.13493077372962989</v>
      </c>
      <c r="BB1345" s="172">
        <v>-8050.8686577430926</v>
      </c>
      <c r="BC1345" s="173">
        <v>-3.0000000000000158E-2</v>
      </c>
      <c r="BE1345" s="169">
        <v>24311.941135891</v>
      </c>
      <c r="BF1345" s="169">
        <v>22205.565919578701</v>
      </c>
      <c r="BG1345" s="169">
        <v>23140.921405053701</v>
      </c>
      <c r="BH1345" s="169">
        <v>23140.921405053701</v>
      </c>
      <c r="BI1345" s="169">
        <v>21505.874678831598</v>
      </c>
      <c r="BJ1345" s="169">
        <v>23140.921405053701</v>
      </c>
      <c r="BK1345" s="169">
        <v>23376.585650098797</v>
      </c>
      <c r="BL1345" s="169">
        <v>23140.921405053701</v>
      </c>
      <c r="BM1345" s="169">
        <v>22791.0757848387</v>
      </c>
      <c r="BN1345" s="169">
        <v>23726.431270313798</v>
      </c>
      <c r="BO1345" s="169">
        <v>23140.921405053701</v>
      </c>
      <c r="BP1345" s="169">
        <v>22791.075784356999</v>
      </c>
      <c r="BQ1345" s="174">
        <v>276413.1572491781</v>
      </c>
    </row>
    <row r="1346" spans="2:96" x14ac:dyDescent="0.25">
      <c r="K1346" s="165" t="s">
        <v>315</v>
      </c>
      <c r="N1346" s="57" t="s">
        <v>2506</v>
      </c>
      <c r="V1346" s="57" t="s">
        <v>487</v>
      </c>
      <c r="W1346" s="57" t="s">
        <v>491</v>
      </c>
      <c r="X1346" s="57">
        <v>300</v>
      </c>
      <c r="AB1346" s="166" t="s">
        <v>411</v>
      </c>
      <c r="AC1346" s="209">
        <v>6320335</v>
      </c>
      <c r="AD1346" s="210" t="s">
        <v>2507</v>
      </c>
      <c r="AE1346" s="169">
        <v>1398.75</v>
      </c>
      <c r="AF1346" s="38">
        <v>1119</v>
      </c>
      <c r="AG1346" s="38">
        <v>1958.25</v>
      </c>
      <c r="AH1346" s="170">
        <v>-201.93438025949601</v>
      </c>
      <c r="AI1346" s="171">
        <v>279.75</v>
      </c>
      <c r="AJ1346" s="172">
        <v>839.25</v>
      </c>
      <c r="AK1346" s="151">
        <v>839.25</v>
      </c>
      <c r="AL1346" s="172">
        <v>1007.0999999999999</v>
      </c>
      <c r="AM1346" s="211">
        <v>-168.53443377329179</v>
      </c>
      <c r="AN1346" s="171">
        <v>805.85005351379573</v>
      </c>
      <c r="AO1346" s="170">
        <v>479.57142857142901</v>
      </c>
      <c r="AP1346" s="170">
        <v>1114.8871649170801</v>
      </c>
      <c r="AQ1346" s="170">
        <v>1148.3337798645889</v>
      </c>
      <c r="AR1346" s="172">
        <v>-309.08377986458891</v>
      </c>
      <c r="AS1346" s="173">
        <v>-0.36828570731556615</v>
      </c>
      <c r="AT1346" s="172">
        <v>-1350.2681601240849</v>
      </c>
      <c r="AU1346" s="173">
        <v>-6.6866680076414982</v>
      </c>
      <c r="AV1346" s="172">
        <v>809.91622013541109</v>
      </c>
      <c r="AW1346" s="173">
        <v>0.41359183972190022</v>
      </c>
      <c r="AX1346" s="172">
        <v>-275.6371649170801</v>
      </c>
      <c r="AY1346" s="173">
        <v>-0.32843272554909753</v>
      </c>
      <c r="AZ1346" s="172">
        <v>-1316.8215451765761</v>
      </c>
      <c r="BA1346" s="173">
        <v>-6.521036900622831</v>
      </c>
      <c r="BB1346" s="172">
        <v>-33.446614947508806</v>
      </c>
      <c r="BC1346" s="173">
        <v>-2.9999999999996772E-2</v>
      </c>
      <c r="BE1346" s="169">
        <v>101.58072937460901</v>
      </c>
      <c r="BF1346" s="169">
        <v>95.669959512255502</v>
      </c>
      <c r="BG1346" s="169">
        <v>96.532392255306902</v>
      </c>
      <c r="BH1346" s="169">
        <v>89.169639994380702</v>
      </c>
      <c r="BI1346" s="169">
        <v>88.171783928040199</v>
      </c>
      <c r="BJ1346" s="169">
        <v>105.318616741482</v>
      </c>
      <c r="BK1346" s="169">
        <v>93.763850781450103</v>
      </c>
      <c r="BL1346" s="169">
        <v>96.1546324587637</v>
      </c>
      <c r="BM1346" s="169">
        <v>98.358061568519503</v>
      </c>
      <c r="BN1346" s="169">
        <v>86.159780267745603</v>
      </c>
      <c r="BO1346" s="169">
        <v>100.022852046547</v>
      </c>
      <c r="BP1346" s="169">
        <v>97.431480935488807</v>
      </c>
      <c r="BQ1346" s="174">
        <v>1148.3337798645889</v>
      </c>
    </row>
    <row r="1347" spans="2:96" x14ac:dyDescent="0.25">
      <c r="K1347" s="165" t="s">
        <v>315</v>
      </c>
      <c r="N1347" s="57" t="s">
        <v>2508</v>
      </c>
      <c r="V1347" s="57" t="s">
        <v>487</v>
      </c>
      <c r="W1347" s="57" t="s">
        <v>491</v>
      </c>
      <c r="X1347" s="57">
        <v>300</v>
      </c>
      <c r="AB1347" s="166" t="s">
        <v>411</v>
      </c>
      <c r="AC1347" s="209">
        <v>6320336</v>
      </c>
      <c r="AD1347" s="210" t="s">
        <v>2509</v>
      </c>
      <c r="AE1347" s="169">
        <v>29811.98</v>
      </c>
      <c r="AF1347" s="38">
        <v>39640.1</v>
      </c>
      <c r="AG1347" s="38">
        <v>45449.1</v>
      </c>
      <c r="AH1347" s="170">
        <v>53534.036480496703</v>
      </c>
      <c r="AI1347" s="171">
        <v>17569.04</v>
      </c>
      <c r="AJ1347" s="172">
        <v>52707.12</v>
      </c>
      <c r="AK1347" s="151">
        <v>45007.06</v>
      </c>
      <c r="AL1347" s="172">
        <v>54008.472000000002</v>
      </c>
      <c r="AM1347" s="211">
        <v>44670.417536959663</v>
      </c>
      <c r="AN1347" s="171">
        <v>53870.678943537037</v>
      </c>
      <c r="AO1347" s="170">
        <v>53548.337142857148</v>
      </c>
      <c r="AP1347" s="170">
        <v>62317.508063130132</v>
      </c>
      <c r="AQ1347" s="170">
        <v>64187.033305024001</v>
      </c>
      <c r="AR1347" s="172">
        <v>-11479.913305023998</v>
      </c>
      <c r="AS1347" s="173">
        <v>-0.21780574057212759</v>
      </c>
      <c r="AT1347" s="172">
        <v>-10652.996824527298</v>
      </c>
      <c r="AU1347" s="173">
        <v>-0.19899483627408429</v>
      </c>
      <c r="AV1347" s="172">
        <v>-18737.933305024002</v>
      </c>
      <c r="AW1347" s="173">
        <v>-0.41228392432466215</v>
      </c>
      <c r="AX1347" s="172">
        <v>-9610.388063130129</v>
      </c>
      <c r="AY1347" s="173">
        <v>-0.18233567045837695</v>
      </c>
      <c r="AZ1347" s="172">
        <v>-8783.4715826334286</v>
      </c>
      <c r="BA1347" s="173">
        <v>-0.16407265657678152</v>
      </c>
      <c r="BB1347" s="172">
        <v>-1869.525241893869</v>
      </c>
      <c r="BC1347" s="173">
        <v>-2.9999999999999437E-2</v>
      </c>
      <c r="BE1347" s="169">
        <v>5777.3553698662363</v>
      </c>
      <c r="BF1347" s="169">
        <v>5075.6790318997728</v>
      </c>
      <c r="BG1347" s="169">
        <v>5320.8134120815421</v>
      </c>
      <c r="BH1347" s="169">
        <v>5320.4758382304344</v>
      </c>
      <c r="BI1347" s="169">
        <v>5041.4560690440176</v>
      </c>
      <c r="BJ1347" s="169">
        <v>5321.2162505217593</v>
      </c>
      <c r="BK1347" s="169">
        <v>5531.9021361853502</v>
      </c>
      <c r="BL1347" s="169">
        <v>5320.796092222773</v>
      </c>
      <c r="BM1347" s="169">
        <v>5303.9575269400148</v>
      </c>
      <c r="BN1347" s="169">
        <v>5548.4930881772289</v>
      </c>
      <c r="BO1347" s="169">
        <v>5320.9734457092</v>
      </c>
      <c r="BP1347" s="169">
        <v>5303.9150441456795</v>
      </c>
      <c r="BQ1347" s="174">
        <v>64187.033305024008</v>
      </c>
    </row>
    <row r="1348" spans="2:96" ht="18.75" hidden="1" x14ac:dyDescent="0.3">
      <c r="B1348" s="150" t="s">
        <v>305</v>
      </c>
      <c r="C1348" s="150" t="s">
        <v>305</v>
      </c>
      <c r="J1348" s="150" t="s">
        <v>305</v>
      </c>
      <c r="K1348" s="165" t="s">
        <v>308</v>
      </c>
      <c r="N1348" s="57" t="s">
        <v>310</v>
      </c>
      <c r="AC1348" s="175"/>
      <c r="AD1348" s="195"/>
      <c r="AE1348" s="38"/>
      <c r="AI1348" s="193"/>
      <c r="AS1348" s="57"/>
      <c r="AU1348" s="57"/>
      <c r="AW1348" s="57"/>
      <c r="AY1348" s="57"/>
      <c r="BA1348" s="57"/>
      <c r="BB1348" s="57"/>
      <c r="BC1348" s="57"/>
      <c r="BE1348" s="38"/>
      <c r="BF1348" s="38"/>
      <c r="BG1348" s="38"/>
      <c r="BH1348" s="38"/>
      <c r="BI1348" s="38"/>
      <c r="BJ1348" s="38"/>
      <c r="BK1348" s="38"/>
      <c r="BL1348" s="38"/>
      <c r="BM1348" s="38"/>
      <c r="BN1348" s="38"/>
      <c r="BO1348" s="38"/>
      <c r="BP1348" s="38"/>
      <c r="BQ1348" s="196"/>
    </row>
    <row r="1349" spans="2:96" ht="17.25" x14ac:dyDescent="0.3">
      <c r="K1349" s="165" t="s">
        <v>312</v>
      </c>
      <c r="V1349" s="57" t="s">
        <v>487</v>
      </c>
      <c r="W1349" s="57" t="s">
        <v>491</v>
      </c>
      <c r="AB1349" s="166" t="s">
        <v>411</v>
      </c>
      <c r="AC1349" s="197" t="s">
        <v>2510</v>
      </c>
      <c r="AD1349" s="168"/>
      <c r="AE1349" s="198">
        <v>11097959.460000005</v>
      </c>
      <c r="AF1349" s="198">
        <v>13570843.370000005</v>
      </c>
      <c r="AG1349" s="198">
        <v>14977394.969999995</v>
      </c>
      <c r="AH1349" s="199">
        <v>15521937.769890811</v>
      </c>
      <c r="AI1349" s="200">
        <v>5011021.83</v>
      </c>
      <c r="AJ1349" s="199">
        <v>15033065.49</v>
      </c>
      <c r="AK1349" s="200">
        <v>12489948.07</v>
      </c>
      <c r="AL1349" s="199">
        <v>14987937.684</v>
      </c>
      <c r="AM1349" s="200">
        <v>12951713.259248186</v>
      </c>
      <c r="AN1349" s="200">
        <v>15060172.580642626</v>
      </c>
      <c r="AO1349" s="199">
        <v>15118542.617142858</v>
      </c>
      <c r="AP1349" s="199">
        <v>15689285.654736616</v>
      </c>
      <c r="AQ1349" s="199">
        <v>16164284.224378711</v>
      </c>
      <c r="AR1349" s="199">
        <v>-1131218.7343787104</v>
      </c>
      <c r="AS1349" s="201">
        <v>-7.5248706601537624E-2</v>
      </c>
      <c r="AT1349" s="199">
        <v>-642346.45448789932</v>
      </c>
      <c r="AU1349" s="201">
        <v>-4.1383135534399061E-2</v>
      </c>
      <c r="AV1349" s="199">
        <v>-1186889.2543787155</v>
      </c>
      <c r="AW1349" s="201">
        <v>-7.9245373227859531E-2</v>
      </c>
      <c r="AX1349" s="199">
        <v>-656220.16473661549</v>
      </c>
      <c r="AY1349" s="201">
        <v>-4.3651786468510589E-2</v>
      </c>
      <c r="AZ1349" s="199">
        <v>-167347.88484580442</v>
      </c>
      <c r="BA1349" s="201">
        <v>-1.078137841593612E-2</v>
      </c>
      <c r="BB1349" s="199">
        <v>-474998.5696420949</v>
      </c>
      <c r="BC1349" s="201">
        <v>-3.0275347144227194E-2</v>
      </c>
      <c r="BE1349" s="198">
        <v>1439524.4462846948</v>
      </c>
      <c r="BF1349" s="198">
        <v>1290231.5948319645</v>
      </c>
      <c r="BG1349" s="198">
        <v>1346594.6376723333</v>
      </c>
      <c r="BH1349" s="198">
        <v>1341176.7470943485</v>
      </c>
      <c r="BI1349" s="198">
        <v>1261686.3993754452</v>
      </c>
      <c r="BJ1349" s="198">
        <v>1353845.7876220243</v>
      </c>
      <c r="BK1349" s="198">
        <v>1378043.79702367</v>
      </c>
      <c r="BL1349" s="198">
        <v>1347102.4581790883</v>
      </c>
      <c r="BM1349" s="198">
        <v>1337210.0275656821</v>
      </c>
      <c r="BN1349" s="198">
        <v>1383962.3274322925</v>
      </c>
      <c r="BO1349" s="198">
        <v>1349948.892462834</v>
      </c>
      <c r="BP1349" s="198">
        <v>1334957.10883433</v>
      </c>
      <c r="BQ1349" s="202">
        <v>16164284.224378711</v>
      </c>
    </row>
    <row r="1350" spans="2:96" ht="18.75" x14ac:dyDescent="0.3">
      <c r="K1350" s="165" t="s">
        <v>312</v>
      </c>
      <c r="AC1350" s="175"/>
      <c r="AD1350" s="203"/>
      <c r="AE1350" s="204"/>
      <c r="AI1350" s="205"/>
      <c r="AS1350" s="57"/>
      <c r="AU1350" s="57"/>
      <c r="AW1350" s="57"/>
      <c r="AY1350" s="57"/>
      <c r="BA1350" s="57"/>
      <c r="BB1350" s="57"/>
      <c r="BC1350" s="57"/>
      <c r="BE1350" s="204"/>
      <c r="BF1350" s="204"/>
      <c r="BG1350" s="204"/>
      <c r="BH1350" s="204"/>
      <c r="BI1350" s="204"/>
      <c r="BJ1350" s="204"/>
      <c r="BK1350" s="204"/>
      <c r="BL1350" s="204"/>
      <c r="BM1350" s="204"/>
      <c r="BN1350" s="204"/>
      <c r="BO1350" s="204"/>
      <c r="BP1350" s="204"/>
      <c r="BQ1350" s="206"/>
    </row>
    <row r="1351" spans="2:96" ht="18.75" x14ac:dyDescent="0.3">
      <c r="K1351" s="165" t="s">
        <v>312</v>
      </c>
      <c r="M1351" s="57" t="s">
        <v>493</v>
      </c>
      <c r="N1351" s="57" t="s">
        <v>2511</v>
      </c>
      <c r="V1351" s="57" t="s">
        <v>487</v>
      </c>
      <c r="W1351" s="57" t="s">
        <v>494</v>
      </c>
      <c r="X1351" s="57">
        <v>302</v>
      </c>
      <c r="AB1351" s="166" t="s">
        <v>411</v>
      </c>
      <c r="AC1351" s="192" t="s">
        <v>495</v>
      </c>
      <c r="AD1351" s="168"/>
      <c r="AE1351" s="63"/>
      <c r="AI1351" s="193"/>
      <c r="AS1351" s="57"/>
      <c r="AU1351" s="57"/>
      <c r="AW1351" s="57"/>
      <c r="AY1351" s="57"/>
      <c r="BA1351" s="57"/>
      <c r="BB1351" s="57"/>
      <c r="BC1351" s="57"/>
      <c r="BE1351" s="63"/>
      <c r="BF1351" s="63"/>
      <c r="BG1351" s="63"/>
      <c r="BH1351" s="63"/>
      <c r="BI1351" s="63"/>
      <c r="BJ1351" s="63"/>
      <c r="BK1351" s="63"/>
      <c r="BL1351" s="63"/>
      <c r="BM1351" s="63"/>
      <c r="BN1351" s="63"/>
      <c r="BO1351" s="63"/>
      <c r="BP1351" s="63"/>
      <c r="BQ1351" s="194"/>
      <c r="BS1351" s="57">
        <v>21841849.839999996</v>
      </c>
      <c r="BT1351" s="57">
        <v>23716946.809999999</v>
      </c>
      <c r="BU1351" s="57">
        <v>24600066.569999993</v>
      </c>
      <c r="BV1351" s="57">
        <v>25519459.483463164</v>
      </c>
      <c r="BW1351" s="57">
        <v>9608534.4999999981</v>
      </c>
      <c r="BX1351" s="57">
        <v>28825603.499999993</v>
      </c>
      <c r="BY1351" s="57">
        <v>23855822.069999997</v>
      </c>
      <c r="BZ1351" s="57">
        <v>28626986.483999994</v>
      </c>
      <c r="CA1351" s="57">
        <v>21295886.861936748</v>
      </c>
      <c r="CB1351" s="57">
        <v>28079394.691526413</v>
      </c>
      <c r="CC1351" s="57">
        <v>26476160.125714272</v>
      </c>
      <c r="CD1351" s="57">
        <v>30177126.387033243</v>
      </c>
      <c r="CE1351" s="57">
        <v>31388211.442514576</v>
      </c>
      <c r="CG1351" s="57">
        <v>2732002.1613301663</v>
      </c>
      <c r="CH1351" s="57">
        <v>2551269.1931099468</v>
      </c>
      <c r="CI1351" s="57">
        <v>2641286.4514649534</v>
      </c>
      <c r="CJ1351" s="57">
        <v>2617788.2871383652</v>
      </c>
      <c r="CK1351" s="57">
        <v>2427413.1866453546</v>
      </c>
      <c r="CL1351" s="57">
        <v>2669327.6158922971</v>
      </c>
      <c r="CM1351" s="57">
        <v>2619789.8452584534</v>
      </c>
      <c r="CN1351" s="57">
        <v>2640080.8341277707</v>
      </c>
      <c r="CO1351" s="57">
        <v>2597150.2404730087</v>
      </c>
      <c r="CP1351" s="57">
        <v>2645484.335526655</v>
      </c>
      <c r="CQ1351" s="57">
        <v>2652426.2256748187</v>
      </c>
      <c r="CR1351" s="57">
        <v>2594193.0658727898</v>
      </c>
    </row>
    <row r="1352" spans="2:96" x14ac:dyDescent="0.25">
      <c r="K1352" s="165" t="s">
        <v>315</v>
      </c>
      <c r="N1352" s="57" t="s">
        <v>2512</v>
      </c>
      <c r="V1352" s="57" t="s">
        <v>487</v>
      </c>
      <c r="W1352" s="57" t="s">
        <v>494</v>
      </c>
      <c r="X1352" s="57">
        <v>302</v>
      </c>
      <c r="AB1352" s="166" t="s">
        <v>411</v>
      </c>
      <c r="AC1352" s="209">
        <v>6320320</v>
      </c>
      <c r="AD1352" s="210" t="s">
        <v>2513</v>
      </c>
      <c r="AE1352" s="169">
        <v>21941010.519999996</v>
      </c>
      <c r="AF1352" s="38">
        <v>23832799.59</v>
      </c>
      <c r="AG1352" s="38">
        <v>24727466.009999994</v>
      </c>
      <c r="AH1352" s="170">
        <v>25597706.351042472</v>
      </c>
      <c r="AI1352" s="171">
        <v>9614902.6099999994</v>
      </c>
      <c r="AJ1352" s="172">
        <v>28844707.829999998</v>
      </c>
      <c r="AK1352" s="151">
        <v>23876090.419999998</v>
      </c>
      <c r="AL1352" s="172">
        <v>28651308.504000001</v>
      </c>
      <c r="AM1352" s="211">
        <v>21361053.403812185</v>
      </c>
      <c r="AN1352" s="171">
        <v>28112743.367230285</v>
      </c>
      <c r="AO1352" s="170">
        <v>26499631.5942857</v>
      </c>
      <c r="AP1352" s="170">
        <v>30197463.557949979</v>
      </c>
      <c r="AQ1352" s="170">
        <v>31405362.100267984</v>
      </c>
      <c r="AR1352" s="172">
        <v>-2560654.2702679858</v>
      </c>
      <c r="AS1352" s="173">
        <v>-8.8773798138623267E-2</v>
      </c>
      <c r="AT1352" s="172">
        <v>-5807655.7492255121</v>
      </c>
      <c r="AU1352" s="173">
        <v>-0.22688188033647766</v>
      </c>
      <c r="AV1352" s="172">
        <v>-6677896.0902679898</v>
      </c>
      <c r="AW1352" s="173">
        <v>-0.27005986329401455</v>
      </c>
      <c r="AX1352" s="172">
        <v>-1352755.7279499806</v>
      </c>
      <c r="AY1352" s="173">
        <v>-4.6897882825599098E-2</v>
      </c>
      <c r="AZ1352" s="172">
        <v>-4599757.206907507</v>
      </c>
      <c r="BA1352" s="173">
        <v>-0.17969411570815136</v>
      </c>
      <c r="BB1352" s="172">
        <v>-1207898.5423180051</v>
      </c>
      <c r="BC1352" s="173">
        <v>-4.0000000000000195E-2</v>
      </c>
      <c r="BE1352" s="169">
        <v>2733139.8104955191</v>
      </c>
      <c r="BF1352" s="169">
        <v>2552890.7509662965</v>
      </c>
      <c r="BG1352" s="169">
        <v>2642647.1144946753</v>
      </c>
      <c r="BH1352" s="169">
        <v>2619148.9501680871</v>
      </c>
      <c r="BI1352" s="169">
        <v>2429333.5202905908</v>
      </c>
      <c r="BJ1352" s="169">
        <v>2670688.2789220191</v>
      </c>
      <c r="BK1352" s="169">
        <v>2621188.3892504331</v>
      </c>
      <c r="BL1352" s="169">
        <v>2641441.4971574927</v>
      </c>
      <c r="BM1352" s="169">
        <v>2598660.2913971734</v>
      </c>
      <c r="BN1352" s="169">
        <v>2646733.4916241919</v>
      </c>
      <c r="BO1352" s="169">
        <v>2653786.8887045411</v>
      </c>
      <c r="BP1352" s="169">
        <v>2595703.1167969597</v>
      </c>
      <c r="BQ1352" s="174">
        <v>31405362.10026798</v>
      </c>
    </row>
    <row r="1353" spans="2:96" x14ac:dyDescent="0.25">
      <c r="K1353" s="165" t="s">
        <v>315</v>
      </c>
      <c r="N1353" s="57" t="s">
        <v>2514</v>
      </c>
      <c r="V1353" s="57" t="s">
        <v>487</v>
      </c>
      <c r="W1353" s="57" t="s">
        <v>494</v>
      </c>
      <c r="X1353" s="57">
        <v>302</v>
      </c>
      <c r="AB1353" s="166" t="s">
        <v>411</v>
      </c>
      <c r="AC1353" s="209">
        <v>6320322</v>
      </c>
      <c r="AD1353" s="210" t="s">
        <v>2515</v>
      </c>
      <c r="AE1353" s="169">
        <v>-3175.1100000000006</v>
      </c>
      <c r="AF1353" s="38">
        <v>51887.44</v>
      </c>
      <c r="AG1353" s="38">
        <v>34650.129999999997</v>
      </c>
      <c r="AH1353" s="170">
        <v>44227.41439153289</v>
      </c>
      <c r="AI1353" s="171">
        <v>22987.81</v>
      </c>
      <c r="AJ1353" s="172">
        <v>68963.430000000008</v>
      </c>
      <c r="AK1353" s="151">
        <v>56033.73</v>
      </c>
      <c r="AL1353" s="172">
        <v>67240.47600000001</v>
      </c>
      <c r="AM1353" s="211">
        <v>36890.831335136631</v>
      </c>
      <c r="AN1353" s="171">
        <v>63370.313056396262</v>
      </c>
      <c r="AO1353" s="170">
        <v>81403.542857142893</v>
      </c>
      <c r="AP1353" s="170">
        <v>72085.722970151895</v>
      </c>
      <c r="AQ1353" s="170">
        <v>74969.151888958004</v>
      </c>
      <c r="AR1353" s="172">
        <v>-6005.7218889579963</v>
      </c>
      <c r="AS1353" s="173">
        <v>-8.7085603035666814E-2</v>
      </c>
      <c r="AT1353" s="172">
        <v>-30741.737497425114</v>
      </c>
      <c r="AU1353" s="173">
        <v>-0.69508330795187656</v>
      </c>
      <c r="AV1353" s="172">
        <v>-40319.021888958006</v>
      </c>
      <c r="AW1353" s="173">
        <v>-1.1636037697104746</v>
      </c>
      <c r="AX1353" s="172">
        <v>-3122.2929701518879</v>
      </c>
      <c r="AY1353" s="173">
        <v>-4.5274618303525326E-2</v>
      </c>
      <c r="AZ1353" s="172">
        <v>-27858.308578619006</v>
      </c>
      <c r="BA1353" s="173">
        <v>-0.62988779610757295</v>
      </c>
      <c r="BB1353" s="172">
        <v>-2883.4289188061084</v>
      </c>
      <c r="BC1353" s="173">
        <v>-4.0000000000000452E-2</v>
      </c>
      <c r="BE1353" s="169">
        <v>6511.2688249066996</v>
      </c>
      <c r="BF1353" s="169">
        <v>6073.3869640256398</v>
      </c>
      <c r="BG1353" s="169">
        <v>6309.4668574089701</v>
      </c>
      <c r="BH1353" s="169">
        <v>6309.4668574089701</v>
      </c>
      <c r="BI1353" s="169">
        <v>5803.02914475527</v>
      </c>
      <c r="BJ1353" s="169">
        <v>6309.4668574089701</v>
      </c>
      <c r="BK1353" s="169">
        <v>6275.1889315233702</v>
      </c>
      <c r="BL1353" s="169">
        <v>6309.4668574089701</v>
      </c>
      <c r="BM1353" s="169">
        <v>6174.2879477745</v>
      </c>
      <c r="BN1353" s="169">
        <v>6410.3678411578403</v>
      </c>
      <c r="BO1353" s="169">
        <v>6309.4668574089701</v>
      </c>
      <c r="BP1353" s="169">
        <v>6174.2879477698198</v>
      </c>
      <c r="BQ1353" s="174">
        <v>74969.151888958004</v>
      </c>
    </row>
    <row r="1354" spans="2:96" x14ac:dyDescent="0.25">
      <c r="K1354" s="165" t="s">
        <v>315</v>
      </c>
      <c r="N1354" s="57" t="s">
        <v>2516</v>
      </c>
      <c r="V1354" s="57" t="s">
        <v>487</v>
      </c>
      <c r="W1354" s="57" t="s">
        <v>494</v>
      </c>
      <c r="X1354" s="57">
        <v>302</v>
      </c>
      <c r="AB1354" s="166" t="s">
        <v>411</v>
      </c>
      <c r="AC1354" s="209">
        <v>6320325</v>
      </c>
      <c r="AD1354" s="210" t="s">
        <v>2517</v>
      </c>
      <c r="AE1354" s="169">
        <v>-96129.060000000012</v>
      </c>
      <c r="AF1354" s="38">
        <v>-173679.18999999997</v>
      </c>
      <c r="AG1354" s="38">
        <v>-167084.26999999999</v>
      </c>
      <c r="AH1354" s="170">
        <v>-128253.946208526</v>
      </c>
      <c r="AI1354" s="171">
        <v>-31893.040000000001</v>
      </c>
      <c r="AJ1354" s="172">
        <v>-95679.12</v>
      </c>
      <c r="AK1354" s="151">
        <v>-81605.140000000014</v>
      </c>
      <c r="AL1354" s="172">
        <v>-97926.168000000005</v>
      </c>
      <c r="AM1354" s="211">
        <v>-106878.28850710501</v>
      </c>
      <c r="AN1354" s="171">
        <v>-102980.797701421</v>
      </c>
      <c r="AO1354" s="170">
        <v>-111487.61142857101</v>
      </c>
      <c r="AP1354" s="170">
        <v>-100000</v>
      </c>
      <c r="AQ1354" s="170">
        <v>-99999.999999999956</v>
      </c>
      <c r="AR1354" s="172">
        <v>4320.879999999961</v>
      </c>
      <c r="AS1354" s="173">
        <v>4.5160114348877387E-2</v>
      </c>
      <c r="AT1354" s="172">
        <v>-28253.946208526046</v>
      </c>
      <c r="AU1354" s="173">
        <v>-0.22029689568060865</v>
      </c>
      <c r="AV1354" s="172">
        <v>-67084.270000000033</v>
      </c>
      <c r="AW1354" s="173">
        <v>-0.40149961453582694</v>
      </c>
      <c r="AX1354" s="172">
        <v>4320.8800000000047</v>
      </c>
      <c r="AY1354" s="173">
        <v>4.5160114348877844E-2</v>
      </c>
      <c r="AZ1354" s="172">
        <v>-28253.946208526002</v>
      </c>
      <c r="BA1354" s="173">
        <v>-0.22029689568060831</v>
      </c>
      <c r="BB1354" s="172">
        <v>-4.3655745685100555E-11</v>
      </c>
      <c r="BC1354" s="173">
        <v>-4.3655745685100557E-16</v>
      </c>
      <c r="BE1354" s="169">
        <v>-8333.3333333333303</v>
      </c>
      <c r="BF1354" s="169">
        <v>-8333.3333333333303</v>
      </c>
      <c r="BG1354" s="169">
        <v>-8333.3333333333303</v>
      </c>
      <c r="BH1354" s="169">
        <v>-8333.3333333333303</v>
      </c>
      <c r="BI1354" s="169">
        <v>-8333.3333333333303</v>
      </c>
      <c r="BJ1354" s="169">
        <v>-8333.3333333333303</v>
      </c>
      <c r="BK1354" s="169">
        <v>-8333.3333333333303</v>
      </c>
      <c r="BL1354" s="169">
        <v>-8333.3333333333303</v>
      </c>
      <c r="BM1354" s="169">
        <v>-8333.3333333333303</v>
      </c>
      <c r="BN1354" s="169">
        <v>-8333.3333333333303</v>
      </c>
      <c r="BO1354" s="169">
        <v>-8333.3333333333303</v>
      </c>
      <c r="BP1354" s="169">
        <v>-8333.3333333333303</v>
      </c>
      <c r="BQ1354" s="174">
        <v>-99999.999999999956</v>
      </c>
    </row>
    <row r="1355" spans="2:96" x14ac:dyDescent="0.25">
      <c r="K1355" s="165" t="s">
        <v>315</v>
      </c>
      <c r="N1355" s="57" t="s">
        <v>2518</v>
      </c>
      <c r="V1355" s="57" t="s">
        <v>487</v>
      </c>
      <c r="W1355" s="57" t="s">
        <v>494</v>
      </c>
      <c r="X1355" s="57">
        <v>302</v>
      </c>
      <c r="AB1355" s="166" t="s">
        <v>411</v>
      </c>
      <c r="AC1355" s="209">
        <v>6320334</v>
      </c>
      <c r="AD1355" s="210" t="s">
        <v>2519</v>
      </c>
      <c r="AE1355" s="169">
        <v>143.4899999999999</v>
      </c>
      <c r="AF1355" s="38">
        <v>5938.9699999999993</v>
      </c>
      <c r="AG1355" s="38">
        <v>5034.7</v>
      </c>
      <c r="AH1355" s="170">
        <v>5779.6642376881036</v>
      </c>
      <c r="AI1355" s="171">
        <v>2537.12</v>
      </c>
      <c r="AJ1355" s="172">
        <v>7611.36</v>
      </c>
      <c r="AK1355" s="151">
        <v>5303.06</v>
      </c>
      <c r="AL1355" s="172">
        <v>6363.6720000000005</v>
      </c>
      <c r="AM1355" s="211">
        <v>4820.915296533637</v>
      </c>
      <c r="AN1355" s="171">
        <v>6261.808941154467</v>
      </c>
      <c r="AO1355" s="170">
        <v>6612.6</v>
      </c>
      <c r="AP1355" s="170">
        <v>7577.10611311498</v>
      </c>
      <c r="AQ1355" s="170">
        <v>7880.1903576395762</v>
      </c>
      <c r="AR1355" s="172">
        <v>-268.8303576395765</v>
      </c>
      <c r="AS1355" s="173">
        <v>-3.5319621938730596E-2</v>
      </c>
      <c r="AT1355" s="172">
        <v>-2100.5261199514725</v>
      </c>
      <c r="AU1355" s="173">
        <v>-0.36343393553112252</v>
      </c>
      <c r="AV1355" s="172">
        <v>-2845.4903576395764</v>
      </c>
      <c r="AW1355" s="173">
        <v>-0.5651757518103514</v>
      </c>
      <c r="AX1355" s="172">
        <v>34.25388688501971</v>
      </c>
      <c r="AY1355" s="173">
        <v>4.5003635204509725E-3</v>
      </c>
      <c r="AZ1355" s="172">
        <v>-1797.4418754268763</v>
      </c>
      <c r="BA1355" s="173">
        <v>-0.31099416877992597</v>
      </c>
      <c r="BB1355" s="172">
        <v>-303.08424452459622</v>
      </c>
      <c r="BC1355" s="173">
        <v>-3.9999999999999605E-2</v>
      </c>
      <c r="BE1355" s="169">
        <v>684.41534307374604</v>
      </c>
      <c r="BF1355" s="169">
        <v>638.388512958192</v>
      </c>
      <c r="BG1355" s="169">
        <v>663.203446202034</v>
      </c>
      <c r="BH1355" s="169">
        <v>663.203446202034</v>
      </c>
      <c r="BI1355" s="169">
        <v>609.9705433420711</v>
      </c>
      <c r="BJ1355" s="169">
        <v>663.203446202034</v>
      </c>
      <c r="BK1355" s="169">
        <v>659.60040982990404</v>
      </c>
      <c r="BL1355" s="169">
        <v>663.203446202034</v>
      </c>
      <c r="BM1355" s="169">
        <v>648.99446139404802</v>
      </c>
      <c r="BN1355" s="169">
        <v>673.80939463789002</v>
      </c>
      <c r="BO1355" s="169">
        <v>663.203446202034</v>
      </c>
      <c r="BP1355" s="169">
        <v>648.99446139355598</v>
      </c>
      <c r="BQ1355" s="174">
        <v>7880.1903576395771</v>
      </c>
    </row>
    <row r="1356" spans="2:96" ht="18.75" hidden="1" x14ac:dyDescent="0.3">
      <c r="B1356" s="150" t="s">
        <v>305</v>
      </c>
      <c r="C1356" s="150" t="s">
        <v>305</v>
      </c>
      <c r="J1356" s="150" t="s">
        <v>305</v>
      </c>
      <c r="K1356" s="165" t="s">
        <v>308</v>
      </c>
      <c r="N1356" s="57" t="s">
        <v>310</v>
      </c>
      <c r="AC1356" s="175"/>
      <c r="AD1356" s="195"/>
      <c r="AE1356" s="38"/>
      <c r="AI1356" s="193"/>
      <c r="AS1356" s="57"/>
      <c r="AU1356" s="57"/>
      <c r="AW1356" s="57"/>
      <c r="AY1356" s="57"/>
      <c r="BA1356" s="57"/>
      <c r="BB1356" s="57"/>
      <c r="BC1356" s="57"/>
      <c r="BE1356" s="38"/>
      <c r="BF1356" s="38"/>
      <c r="BG1356" s="38"/>
      <c r="BH1356" s="38"/>
      <c r="BI1356" s="38"/>
      <c r="BJ1356" s="38"/>
      <c r="BK1356" s="38"/>
      <c r="BL1356" s="38"/>
      <c r="BM1356" s="38"/>
      <c r="BN1356" s="38"/>
      <c r="BO1356" s="38"/>
      <c r="BP1356" s="38"/>
      <c r="BQ1356" s="196"/>
    </row>
    <row r="1357" spans="2:96" ht="17.25" x14ac:dyDescent="0.3">
      <c r="K1357" s="165" t="s">
        <v>312</v>
      </c>
      <c r="V1357" s="57" t="s">
        <v>487</v>
      </c>
      <c r="W1357" s="57" t="s">
        <v>494</v>
      </c>
      <c r="AB1357" s="166" t="s">
        <v>411</v>
      </c>
      <c r="AC1357" s="197" t="s">
        <v>2520</v>
      </c>
      <c r="AD1357" s="168"/>
      <c r="AE1357" s="198">
        <v>21841849.839999996</v>
      </c>
      <c r="AF1357" s="198">
        <v>23716946.809999999</v>
      </c>
      <c r="AG1357" s="198">
        <v>24600066.569999993</v>
      </c>
      <c r="AH1357" s="199">
        <v>25519459.483463168</v>
      </c>
      <c r="AI1357" s="200">
        <v>9608534.5</v>
      </c>
      <c r="AJ1357" s="199">
        <v>28825603.5</v>
      </c>
      <c r="AK1357" s="200">
        <v>23855822.069999997</v>
      </c>
      <c r="AL1357" s="199">
        <v>28626986.483999994</v>
      </c>
      <c r="AM1357" s="200">
        <v>21295886.861936748</v>
      </c>
      <c r="AN1357" s="200">
        <v>28079394.691526417</v>
      </c>
      <c r="AO1357" s="199">
        <v>26476160.125714276</v>
      </c>
      <c r="AP1357" s="199">
        <v>30177126.387033243</v>
      </c>
      <c r="AQ1357" s="199">
        <v>31388211.442514583</v>
      </c>
      <c r="AR1357" s="199">
        <v>-2562607.9425145835</v>
      </c>
      <c r="AS1357" s="201">
        <v>-8.89004090587239E-2</v>
      </c>
      <c r="AT1357" s="199">
        <v>-5868751.9590514153</v>
      </c>
      <c r="AU1357" s="201">
        <v>-0.22997164038111456</v>
      </c>
      <c r="AV1357" s="199">
        <v>-6788144.8725145906</v>
      </c>
      <c r="AW1357" s="201">
        <v>-0.2759401017553666</v>
      </c>
      <c r="AX1357" s="199">
        <v>-1351522.8870332427</v>
      </c>
      <c r="AY1357" s="201">
        <v>-4.6886195705607439E-2</v>
      </c>
      <c r="AZ1357" s="199">
        <v>-4657666.9035700746</v>
      </c>
      <c r="BA1357" s="201">
        <v>-0.18251432427823494</v>
      </c>
      <c r="BB1357" s="199">
        <v>-1211085.0554813407</v>
      </c>
      <c r="BC1357" s="201">
        <v>-4.0132550725629386E-2</v>
      </c>
      <c r="BE1357" s="198">
        <v>2732002.1613301658</v>
      </c>
      <c r="BF1357" s="198">
        <v>2551269.1931099468</v>
      </c>
      <c r="BG1357" s="198">
        <v>2641286.4514649529</v>
      </c>
      <c r="BH1357" s="198">
        <v>2617788.2871383647</v>
      </c>
      <c r="BI1357" s="198">
        <v>2427413.1866453546</v>
      </c>
      <c r="BJ1357" s="198">
        <v>2669327.6158922967</v>
      </c>
      <c r="BK1357" s="198">
        <v>2619789.8452584529</v>
      </c>
      <c r="BL1357" s="198">
        <v>2640080.8341277703</v>
      </c>
      <c r="BM1357" s="198">
        <v>2597150.2404730082</v>
      </c>
      <c r="BN1357" s="198">
        <v>2645484.3355266545</v>
      </c>
      <c r="BO1357" s="198">
        <v>2652426.2256748187</v>
      </c>
      <c r="BP1357" s="198">
        <v>2594193.0658727894</v>
      </c>
      <c r="BQ1357" s="202">
        <v>31388211.44251458</v>
      </c>
    </row>
    <row r="1358" spans="2:96" ht="18.75" x14ac:dyDescent="0.3">
      <c r="K1358" s="165" t="s">
        <v>312</v>
      </c>
      <c r="AC1358" s="175"/>
      <c r="AD1358" s="203"/>
      <c r="AE1358" s="204"/>
      <c r="AI1358" s="205"/>
      <c r="AS1358" s="57"/>
      <c r="AU1358" s="57"/>
      <c r="AW1358" s="57"/>
      <c r="AY1358" s="57"/>
      <c r="BA1358" s="57"/>
      <c r="BB1358" s="57"/>
      <c r="BC1358" s="57"/>
      <c r="BE1358" s="204"/>
      <c r="BF1358" s="204"/>
      <c r="BG1358" s="204"/>
      <c r="BH1358" s="204"/>
      <c r="BI1358" s="204"/>
      <c r="BJ1358" s="204"/>
      <c r="BK1358" s="204"/>
      <c r="BL1358" s="204"/>
      <c r="BM1358" s="204"/>
      <c r="BN1358" s="204"/>
      <c r="BO1358" s="204"/>
      <c r="BP1358" s="204"/>
      <c r="BQ1358" s="206"/>
    </row>
    <row r="1359" spans="2:96" ht="18.75" x14ac:dyDescent="0.3">
      <c r="K1359" s="165" t="s">
        <v>312</v>
      </c>
      <c r="M1359" s="57" t="s">
        <v>496</v>
      </c>
      <c r="N1359" s="57" t="s">
        <v>2521</v>
      </c>
      <c r="V1359" s="57" t="s">
        <v>487</v>
      </c>
      <c r="W1359" s="57" t="s">
        <v>497</v>
      </c>
      <c r="X1359" s="57">
        <v>303</v>
      </c>
      <c r="AB1359" s="166" t="s">
        <v>411</v>
      </c>
      <c r="AC1359" s="192" t="s">
        <v>498</v>
      </c>
      <c r="AD1359" s="168"/>
      <c r="AE1359" s="63"/>
      <c r="AI1359" s="193"/>
      <c r="AS1359" s="57"/>
      <c r="AU1359" s="57"/>
      <c r="AW1359" s="57"/>
      <c r="AY1359" s="57"/>
      <c r="BA1359" s="57"/>
      <c r="BB1359" s="57"/>
      <c r="BC1359" s="57"/>
      <c r="BE1359" s="63"/>
      <c r="BF1359" s="63"/>
      <c r="BG1359" s="63"/>
      <c r="BH1359" s="63"/>
      <c r="BI1359" s="63"/>
      <c r="BJ1359" s="63"/>
      <c r="BK1359" s="63"/>
      <c r="BL1359" s="63"/>
      <c r="BM1359" s="63"/>
      <c r="BN1359" s="63"/>
      <c r="BO1359" s="63"/>
      <c r="BP1359" s="63"/>
      <c r="BQ1359" s="194"/>
      <c r="BS1359" s="57">
        <v>1379982.8</v>
      </c>
      <c r="BT1359" s="57">
        <v>1731952.0799999998</v>
      </c>
      <c r="BU1359" s="57">
        <v>1788032.4600000002</v>
      </c>
      <c r="BV1359" s="57">
        <v>1845103.695719341</v>
      </c>
      <c r="BW1359" s="57">
        <v>739238.26</v>
      </c>
      <c r="BX1359" s="57">
        <v>2217714.7800000003</v>
      </c>
      <c r="BY1359" s="57">
        <v>1752225.9700000002</v>
      </c>
      <c r="BZ1359" s="57">
        <v>2102671.1639999999</v>
      </c>
      <c r="CA1359" s="57">
        <v>1537624.1301537089</v>
      </c>
      <c r="CB1359" s="57">
        <v>2059705.5355656324</v>
      </c>
      <c r="CC1359" s="57">
        <v>2063513.9828571458</v>
      </c>
      <c r="CD1359" s="57">
        <v>2192883.7083476465</v>
      </c>
      <c r="CE1359" s="57">
        <v>2259640.0427980786</v>
      </c>
      <c r="CG1359" s="57">
        <v>192138.3804587381</v>
      </c>
      <c r="CH1359" s="57">
        <v>185616.3207474204</v>
      </c>
      <c r="CI1359" s="57">
        <v>191882.56751551951</v>
      </c>
      <c r="CJ1359" s="57">
        <v>191789.33209838063</v>
      </c>
      <c r="CK1359" s="57">
        <v>173135.71933545996</v>
      </c>
      <c r="CL1359" s="57">
        <v>192060.7135316745</v>
      </c>
      <c r="CM1359" s="57">
        <v>185784.05435469671</v>
      </c>
      <c r="CN1359" s="57">
        <v>191944.66889687296</v>
      </c>
      <c r="CO1359" s="57">
        <v>185779.74562814672</v>
      </c>
      <c r="CP1359" s="57">
        <v>191880.60300395705</v>
      </c>
      <c r="CQ1359" s="57">
        <v>191993.65262660751</v>
      </c>
      <c r="CR1359" s="57">
        <v>185634.28460060479</v>
      </c>
    </row>
    <row r="1360" spans="2:96" x14ac:dyDescent="0.25">
      <c r="K1360" s="165" t="s">
        <v>315</v>
      </c>
      <c r="N1360" s="57" t="s">
        <v>2522</v>
      </c>
      <c r="V1360" s="57" t="s">
        <v>487</v>
      </c>
      <c r="W1360" s="57" t="s">
        <v>497</v>
      </c>
      <c r="X1360" s="57">
        <v>303</v>
      </c>
      <c r="AB1360" s="166" t="s">
        <v>411</v>
      </c>
      <c r="AC1360" s="209">
        <v>6340510</v>
      </c>
      <c r="AD1360" s="210" t="s">
        <v>2523</v>
      </c>
      <c r="AE1360" s="169">
        <v>1378761.4000000001</v>
      </c>
      <c r="AF1360" s="38">
        <v>1731710.87</v>
      </c>
      <c r="AG1360" s="38">
        <v>1805729.9100000001</v>
      </c>
      <c r="AH1360" s="170">
        <v>1857855.5896634758</v>
      </c>
      <c r="AI1360" s="171">
        <v>734821.15</v>
      </c>
      <c r="AJ1360" s="172">
        <v>2204463.4500000002</v>
      </c>
      <c r="AK1360" s="151">
        <v>1747812.72</v>
      </c>
      <c r="AL1360" s="172">
        <v>2097375.264</v>
      </c>
      <c r="AM1360" s="211">
        <v>1548250.4534830847</v>
      </c>
      <c r="AN1360" s="171">
        <v>2057417.856180391</v>
      </c>
      <c r="AO1360" s="170">
        <v>2057751.73714286</v>
      </c>
      <c r="AP1360" s="170">
        <v>2193540.2957345634</v>
      </c>
      <c r="AQ1360" s="170">
        <v>2259346.5046066027</v>
      </c>
      <c r="AR1360" s="172">
        <v>-54883.054606602527</v>
      </c>
      <c r="AS1360" s="173">
        <v>-2.4896332305533359E-2</v>
      </c>
      <c r="AT1360" s="172">
        <v>-401490.91494312696</v>
      </c>
      <c r="AU1360" s="173">
        <v>-0.21610447936690891</v>
      </c>
      <c r="AV1360" s="172">
        <v>-453616.59460660256</v>
      </c>
      <c r="AW1360" s="173">
        <v>-0.25120954805838186</v>
      </c>
      <c r="AX1360" s="172">
        <v>10923.15426543681</v>
      </c>
      <c r="AY1360" s="173">
        <v>4.9550171790948986E-3</v>
      </c>
      <c r="AZ1360" s="172">
        <v>-335684.70607108762</v>
      </c>
      <c r="BA1360" s="173">
        <v>-0.18068396055039571</v>
      </c>
      <c r="BB1360" s="172">
        <v>-65806.208872039337</v>
      </c>
      <c r="BC1360" s="173">
        <v>-3.0000000000001109E-2</v>
      </c>
      <c r="BE1360" s="169">
        <v>192061.09317074367</v>
      </c>
      <c r="BF1360" s="169">
        <v>185629.52269000822</v>
      </c>
      <c r="BG1360" s="169">
        <v>191806.2495282923</v>
      </c>
      <c r="BH1360" s="169">
        <v>191713.01411115343</v>
      </c>
      <c r="BI1360" s="169">
        <v>173326.99183692245</v>
      </c>
      <c r="BJ1360" s="169">
        <v>191984.3955444473</v>
      </c>
      <c r="BK1360" s="169">
        <v>185796.28699651902</v>
      </c>
      <c r="BL1360" s="169">
        <v>191868.35090964576</v>
      </c>
      <c r="BM1360" s="169">
        <v>185792.4629203518</v>
      </c>
      <c r="BN1360" s="169">
        <v>191803.8003663471</v>
      </c>
      <c r="BO1360" s="169">
        <v>191917.33463938031</v>
      </c>
      <c r="BP1360" s="169">
        <v>185647.00189279139</v>
      </c>
      <c r="BQ1360" s="174">
        <v>2259346.5046066027</v>
      </c>
    </row>
    <row r="1361" spans="2:96" x14ac:dyDescent="0.25">
      <c r="K1361" s="165" t="s">
        <v>315</v>
      </c>
      <c r="N1361" s="57" t="s">
        <v>2524</v>
      </c>
      <c r="V1361" s="57" t="s">
        <v>487</v>
      </c>
      <c r="W1361" s="57" t="s">
        <v>497</v>
      </c>
      <c r="X1361" s="57">
        <v>303</v>
      </c>
      <c r="AB1361" s="166" t="s">
        <v>411</v>
      </c>
      <c r="AC1361" s="209">
        <v>6340515</v>
      </c>
      <c r="AD1361" s="210" t="s">
        <v>2525</v>
      </c>
      <c r="AE1361" s="169">
        <v>16740.219999999998</v>
      </c>
      <c r="AF1361" s="38">
        <v>19368.669999999998</v>
      </c>
      <c r="AG1361" s="38">
        <v>18275.16</v>
      </c>
      <c r="AH1361" s="170">
        <v>16556.404104645579</v>
      </c>
      <c r="AI1361" s="171">
        <v>10621.45</v>
      </c>
      <c r="AJ1361" s="172">
        <v>31864.350000000002</v>
      </c>
      <c r="AK1361" s="151">
        <v>19891.95</v>
      </c>
      <c r="AL1361" s="172">
        <v>23870.340000000004</v>
      </c>
      <c r="AM1361" s="211">
        <v>13797.258377941278</v>
      </c>
      <c r="AN1361" s="171">
        <v>22651.095726704301</v>
      </c>
      <c r="AO1361" s="170">
        <v>26930.3828571429</v>
      </c>
      <c r="AP1361" s="170">
        <v>31670.852613083513</v>
      </c>
      <c r="AQ1361" s="170">
        <v>32620.97819147605</v>
      </c>
      <c r="AR1361" s="172">
        <v>-756.6281914760475</v>
      </c>
      <c r="AS1361" s="173">
        <v>-2.3745288746704309E-2</v>
      </c>
      <c r="AT1361" s="172">
        <v>-16064.574086830471</v>
      </c>
      <c r="AU1361" s="173">
        <v>-0.97029366916230897</v>
      </c>
      <c r="AV1361" s="172">
        <v>-14345.81819147605</v>
      </c>
      <c r="AW1361" s="173">
        <v>-0.78499001877280694</v>
      </c>
      <c r="AX1361" s="172">
        <v>193.49738691648963</v>
      </c>
      <c r="AY1361" s="173">
        <v>6.0725351973754246E-3</v>
      </c>
      <c r="AZ1361" s="172">
        <v>-15114.448508437934</v>
      </c>
      <c r="BA1361" s="173">
        <v>-0.91290647491486121</v>
      </c>
      <c r="BB1361" s="172">
        <v>-950.12557839253714</v>
      </c>
      <c r="BC1361" s="173">
        <v>-3.0000000000001002E-2</v>
      </c>
      <c r="BE1361" s="169">
        <v>2771.2406213277318</v>
      </c>
      <c r="BF1361" s="169">
        <v>2680.7513907454991</v>
      </c>
      <c r="BG1361" s="169">
        <v>2770.271320560541</v>
      </c>
      <c r="BH1361" s="169">
        <v>2770.271320560541</v>
      </c>
      <c r="BI1361" s="169">
        <v>2502.6808318708336</v>
      </c>
      <c r="BJ1361" s="169">
        <v>2770.271320560541</v>
      </c>
      <c r="BK1361" s="169">
        <v>2681.7206915109987</v>
      </c>
      <c r="BL1361" s="169">
        <v>2770.271320560541</v>
      </c>
      <c r="BM1361" s="169">
        <v>2681.2360411282489</v>
      </c>
      <c r="BN1361" s="169">
        <v>2770.7559709432908</v>
      </c>
      <c r="BO1361" s="169">
        <v>2770.271320560541</v>
      </c>
      <c r="BP1361" s="169">
        <v>2681.2360411467398</v>
      </c>
      <c r="BQ1361" s="174">
        <v>32620.978191476046</v>
      </c>
    </row>
    <row r="1362" spans="2:96" x14ac:dyDescent="0.25">
      <c r="K1362" s="165" t="s">
        <v>315</v>
      </c>
      <c r="N1362" s="57" t="s">
        <v>2526</v>
      </c>
      <c r="V1362" s="57" t="s">
        <v>487</v>
      </c>
      <c r="W1362" s="57" t="s">
        <v>497</v>
      </c>
      <c r="X1362" s="57">
        <v>303</v>
      </c>
      <c r="AB1362" s="166" t="s">
        <v>411</v>
      </c>
      <c r="AC1362" s="209">
        <v>6340883</v>
      </c>
      <c r="AD1362" s="210" t="s">
        <v>2527</v>
      </c>
      <c r="AE1362" s="169">
        <v>-15518.82</v>
      </c>
      <c r="AF1362" s="38">
        <v>-19127.46</v>
      </c>
      <c r="AG1362" s="38">
        <v>-35972.61</v>
      </c>
      <c r="AH1362" s="170">
        <v>-29308.298048780463</v>
      </c>
      <c r="AI1362" s="171">
        <v>-6204.3399999999992</v>
      </c>
      <c r="AJ1362" s="172">
        <v>-18613.019999999997</v>
      </c>
      <c r="AK1362" s="151">
        <v>-15478.699999999995</v>
      </c>
      <c r="AL1362" s="172">
        <v>-18574.439999999995</v>
      </c>
      <c r="AM1362" s="211">
        <v>-24423.581707317051</v>
      </c>
      <c r="AN1362" s="171">
        <v>-20363.416341463409</v>
      </c>
      <c r="AO1362" s="170">
        <v>-21168.1371428571</v>
      </c>
      <c r="AP1362" s="170">
        <v>-32327.439999999999</v>
      </c>
      <c r="AQ1362" s="170">
        <v>-32327.439999999966</v>
      </c>
      <c r="AR1362" s="172">
        <v>13714.419999999969</v>
      </c>
      <c r="AS1362" s="173">
        <v>0.73681863555725891</v>
      </c>
      <c r="AT1362" s="172">
        <v>3019.1419512195025</v>
      </c>
      <c r="AU1362" s="173">
        <v>0.10301321305640028</v>
      </c>
      <c r="AV1362" s="172">
        <v>-3645.1700000000346</v>
      </c>
      <c r="AW1362" s="173">
        <v>-0.10133181884772983</v>
      </c>
      <c r="AX1362" s="172">
        <v>13714.420000000002</v>
      </c>
      <c r="AY1362" s="173">
        <v>0.73681863555726068</v>
      </c>
      <c r="AZ1362" s="172">
        <v>3019.1419512195353</v>
      </c>
      <c r="BA1362" s="173">
        <v>0.1030132130564014</v>
      </c>
      <c r="BB1362" s="172">
        <v>-3.2741809263825417E-11</v>
      </c>
      <c r="BC1362" s="173">
        <v>-1.0128178805320006E-15</v>
      </c>
      <c r="BE1362" s="169">
        <v>-2693.9533333333306</v>
      </c>
      <c r="BF1362" s="169">
        <v>-2693.9533333333306</v>
      </c>
      <c r="BG1362" s="169">
        <v>-2693.9533333333306</v>
      </c>
      <c r="BH1362" s="169">
        <v>-2693.9533333333306</v>
      </c>
      <c r="BI1362" s="169">
        <v>-2693.9533333333306</v>
      </c>
      <c r="BJ1362" s="169">
        <v>-2693.9533333333306</v>
      </c>
      <c r="BK1362" s="169">
        <v>-2693.9533333333306</v>
      </c>
      <c r="BL1362" s="169">
        <v>-2693.9533333333306</v>
      </c>
      <c r="BM1362" s="169">
        <v>-2693.9533333333306</v>
      </c>
      <c r="BN1362" s="169">
        <v>-2693.9533333333306</v>
      </c>
      <c r="BO1362" s="169">
        <v>-2693.9533333333306</v>
      </c>
      <c r="BP1362" s="169">
        <v>-2693.9533333333306</v>
      </c>
      <c r="BQ1362" s="174">
        <v>-32327.43999999997</v>
      </c>
    </row>
    <row r="1363" spans="2:96" ht="18.75" hidden="1" x14ac:dyDescent="0.3">
      <c r="B1363" s="150" t="s">
        <v>305</v>
      </c>
      <c r="C1363" s="150" t="s">
        <v>305</v>
      </c>
      <c r="J1363" s="150" t="s">
        <v>305</v>
      </c>
      <c r="K1363" s="165" t="s">
        <v>308</v>
      </c>
      <c r="N1363" s="57" t="s">
        <v>310</v>
      </c>
      <c r="AC1363" s="175"/>
      <c r="AD1363" s="195"/>
      <c r="AE1363" s="38"/>
      <c r="AI1363" s="193"/>
      <c r="AS1363" s="57"/>
      <c r="AU1363" s="57"/>
      <c r="AW1363" s="57"/>
      <c r="AY1363" s="57"/>
      <c r="BA1363" s="57"/>
      <c r="BB1363" s="57"/>
      <c r="BC1363" s="57"/>
      <c r="BE1363" s="38"/>
      <c r="BF1363" s="38"/>
      <c r="BG1363" s="38"/>
      <c r="BH1363" s="38"/>
      <c r="BI1363" s="38"/>
      <c r="BJ1363" s="38"/>
      <c r="BK1363" s="38"/>
      <c r="BL1363" s="38"/>
      <c r="BM1363" s="38"/>
      <c r="BN1363" s="38"/>
      <c r="BO1363" s="38"/>
      <c r="BP1363" s="38"/>
      <c r="BQ1363" s="196"/>
    </row>
    <row r="1364" spans="2:96" ht="17.25" x14ac:dyDescent="0.3">
      <c r="K1364" s="165" t="s">
        <v>312</v>
      </c>
      <c r="V1364" s="57" t="s">
        <v>487</v>
      </c>
      <c r="W1364" s="57" t="s">
        <v>497</v>
      </c>
      <c r="AB1364" s="166" t="s">
        <v>411</v>
      </c>
      <c r="AC1364" s="197" t="s">
        <v>2528</v>
      </c>
      <c r="AD1364" s="168"/>
      <c r="AE1364" s="198">
        <v>1379982.8</v>
      </c>
      <c r="AF1364" s="198">
        <v>1731952.08</v>
      </c>
      <c r="AG1364" s="198">
        <v>1788032.46</v>
      </c>
      <c r="AH1364" s="199">
        <v>1845103.6957193408</v>
      </c>
      <c r="AI1364" s="200">
        <v>739238.26</v>
      </c>
      <c r="AJ1364" s="199">
        <v>2217714.7800000003</v>
      </c>
      <c r="AK1364" s="200">
        <v>1752225.97</v>
      </c>
      <c r="AL1364" s="199">
        <v>2102671.1639999999</v>
      </c>
      <c r="AM1364" s="200">
        <v>1537624.1301537089</v>
      </c>
      <c r="AN1364" s="200">
        <v>2059705.5355656319</v>
      </c>
      <c r="AO1364" s="199">
        <v>2063513.9828571458</v>
      </c>
      <c r="AP1364" s="199">
        <v>2192883.708347647</v>
      </c>
      <c r="AQ1364" s="199">
        <v>2259640.0427980786</v>
      </c>
      <c r="AR1364" s="199">
        <v>-41925.262798078358</v>
      </c>
      <c r="AS1364" s="201">
        <v>-1.8904713616093749E-2</v>
      </c>
      <c r="AT1364" s="199">
        <v>-414536.3470787378</v>
      </c>
      <c r="AU1364" s="201">
        <v>-0.22466831974835144</v>
      </c>
      <c r="AV1364" s="199">
        <v>-471607.58279807866</v>
      </c>
      <c r="AW1364" s="201">
        <v>-0.26375784184481676</v>
      </c>
      <c r="AX1364" s="199">
        <v>24831.071652353276</v>
      </c>
      <c r="AY1364" s="201">
        <v>1.1196693044699496E-2</v>
      </c>
      <c r="AZ1364" s="199">
        <v>-347780.01262830617</v>
      </c>
      <c r="BA1364" s="201">
        <v>-0.18848805811573588</v>
      </c>
      <c r="BB1364" s="199">
        <v>-66756.334450431634</v>
      </c>
      <c r="BC1364" s="201">
        <v>-3.0442259293691862E-2</v>
      </c>
      <c r="BE1364" s="198">
        <v>192138.38045873807</v>
      </c>
      <c r="BF1364" s="198">
        <v>185616.32074742037</v>
      </c>
      <c r="BG1364" s="198">
        <v>191882.56751551951</v>
      </c>
      <c r="BH1364" s="198">
        <v>191789.33209838063</v>
      </c>
      <c r="BI1364" s="198">
        <v>173135.71933545993</v>
      </c>
      <c r="BJ1364" s="198">
        <v>192060.7135316745</v>
      </c>
      <c r="BK1364" s="198">
        <v>185784.05435469668</v>
      </c>
      <c r="BL1364" s="198">
        <v>191944.66889687296</v>
      </c>
      <c r="BM1364" s="198">
        <v>185779.74562814672</v>
      </c>
      <c r="BN1364" s="198">
        <v>191880.60300395705</v>
      </c>
      <c r="BO1364" s="198">
        <v>191993.65262660751</v>
      </c>
      <c r="BP1364" s="198">
        <v>185634.28460060479</v>
      </c>
      <c r="BQ1364" s="202">
        <v>2259640.0427980786</v>
      </c>
    </row>
    <row r="1365" spans="2:96" ht="18.75" x14ac:dyDescent="0.3">
      <c r="K1365" s="165" t="s">
        <v>312</v>
      </c>
      <c r="AC1365" s="175"/>
      <c r="AD1365" s="203"/>
      <c r="AE1365" s="204"/>
      <c r="AI1365" s="205"/>
      <c r="AS1365" s="57"/>
      <c r="AU1365" s="57"/>
      <c r="AW1365" s="57"/>
      <c r="AY1365" s="57"/>
      <c r="BA1365" s="57"/>
      <c r="BB1365" s="57"/>
      <c r="BC1365" s="57"/>
      <c r="BE1365" s="204"/>
      <c r="BF1365" s="204"/>
      <c r="BG1365" s="204"/>
      <c r="BH1365" s="204"/>
      <c r="BI1365" s="204"/>
      <c r="BJ1365" s="204"/>
      <c r="BK1365" s="204"/>
      <c r="BL1365" s="204"/>
      <c r="BM1365" s="204"/>
      <c r="BN1365" s="204"/>
      <c r="BO1365" s="204"/>
      <c r="BP1365" s="204"/>
      <c r="BQ1365" s="206"/>
    </row>
    <row r="1366" spans="2:96" ht="18.75" x14ac:dyDescent="0.3">
      <c r="K1366" s="165" t="s">
        <v>312</v>
      </c>
      <c r="M1366" s="57" t="s">
        <v>499</v>
      </c>
      <c r="N1366" s="57" t="s">
        <v>2529</v>
      </c>
      <c r="V1366" s="57" t="s">
        <v>487</v>
      </c>
      <c r="W1366" s="57" t="s">
        <v>500</v>
      </c>
      <c r="X1366" s="57">
        <v>304</v>
      </c>
      <c r="AB1366" s="166" t="s">
        <v>411</v>
      </c>
      <c r="AC1366" s="192" t="s">
        <v>501</v>
      </c>
      <c r="AD1366" s="168"/>
      <c r="AE1366" s="63"/>
      <c r="AI1366" s="193"/>
      <c r="AS1366" s="57"/>
      <c r="AU1366" s="57"/>
      <c r="AW1366" s="57"/>
      <c r="AY1366" s="57"/>
      <c r="BA1366" s="57"/>
      <c r="BB1366" s="57"/>
      <c r="BC1366" s="57"/>
      <c r="BE1366" s="63"/>
      <c r="BF1366" s="63"/>
      <c r="BG1366" s="63"/>
      <c r="BH1366" s="63"/>
      <c r="BI1366" s="63"/>
      <c r="BJ1366" s="63"/>
      <c r="BK1366" s="63"/>
      <c r="BL1366" s="63"/>
      <c r="BM1366" s="63"/>
      <c r="BN1366" s="63"/>
      <c r="BO1366" s="63"/>
      <c r="BP1366" s="63"/>
      <c r="BQ1366" s="194"/>
      <c r="BS1366" s="57">
        <v>566851.25</v>
      </c>
      <c r="BT1366" s="57">
        <v>691526.66</v>
      </c>
      <c r="BU1366" s="57">
        <v>763522.10000000009</v>
      </c>
      <c r="BV1366" s="57">
        <v>760490.9551779856</v>
      </c>
      <c r="BW1366" s="57">
        <v>368755.33</v>
      </c>
      <c r="BX1366" s="57">
        <v>1106265.99</v>
      </c>
      <c r="BY1366" s="57">
        <v>809075.48</v>
      </c>
      <c r="BZ1366" s="57">
        <v>970890.57599999988</v>
      </c>
      <c r="CA1366" s="57">
        <v>633742.46264832129</v>
      </c>
      <c r="CB1366" s="57">
        <v>935823.97252966429</v>
      </c>
      <c r="CC1366" s="57">
        <v>910024.90285714273</v>
      </c>
      <c r="CD1366" s="57">
        <v>883849.70490683732</v>
      </c>
      <c r="CE1366" s="57">
        <v>910365.19605404278</v>
      </c>
      <c r="CG1366" s="57">
        <v>76232.653151616236</v>
      </c>
      <c r="CH1366" s="57">
        <v>75606.020666923898</v>
      </c>
      <c r="CI1366" s="57">
        <v>76156.195516036794</v>
      </c>
      <c r="CJ1366" s="57">
        <v>76155.648707705885</v>
      </c>
      <c r="CK1366" s="57">
        <v>74581.324914705576</v>
      </c>
      <c r="CL1366" s="57">
        <v>76156.848041149133</v>
      </c>
      <c r="CM1366" s="57">
        <v>75681.961817795716</v>
      </c>
      <c r="CN1366" s="57">
        <v>76156.167461011093</v>
      </c>
      <c r="CO1366" s="57">
        <v>75644.261659534663</v>
      </c>
      <c r="CP1366" s="57">
        <v>76193.466530710808</v>
      </c>
      <c r="CQ1366" s="57">
        <v>76156.454741449357</v>
      </c>
      <c r="CR1366" s="57">
        <v>75644.192845403508</v>
      </c>
    </row>
    <row r="1367" spans="2:96" x14ac:dyDescent="0.25">
      <c r="K1367" s="165" t="s">
        <v>315</v>
      </c>
      <c r="N1367" s="57" t="s">
        <v>2530</v>
      </c>
      <c r="V1367" s="57" t="s">
        <v>487</v>
      </c>
      <c r="W1367" s="57" t="s">
        <v>500</v>
      </c>
      <c r="X1367" s="57">
        <v>304</v>
      </c>
      <c r="AB1367" s="166" t="s">
        <v>411</v>
      </c>
      <c r="AC1367" s="209">
        <v>6660410</v>
      </c>
      <c r="AD1367" s="210" t="s">
        <v>2531</v>
      </c>
      <c r="AE1367" s="169">
        <v>307118.55</v>
      </c>
      <c r="AF1367" s="38">
        <v>221124.27000000002</v>
      </c>
      <c r="AG1367" s="38">
        <v>274036.3</v>
      </c>
      <c r="AH1367" s="170">
        <v>267395.58492861147</v>
      </c>
      <c r="AI1367" s="171">
        <v>71379.83</v>
      </c>
      <c r="AJ1367" s="172">
        <v>214139.49</v>
      </c>
      <c r="AK1367" s="151">
        <v>224551.91</v>
      </c>
      <c r="AL1367" s="172">
        <v>269462.29200000002</v>
      </c>
      <c r="AM1367" s="211">
        <v>222829.65410717623</v>
      </c>
      <c r="AN1367" s="171">
        <v>269117.84082143521</v>
      </c>
      <c r="AO1367" s="170">
        <v>241890.87428571424</v>
      </c>
      <c r="AP1367" s="170">
        <v>269923.39309605793</v>
      </c>
      <c r="AQ1367" s="170">
        <v>278021.09488893958</v>
      </c>
      <c r="AR1367" s="172">
        <v>-63881.60488893959</v>
      </c>
      <c r="AS1367" s="173">
        <v>-0.29831772219565666</v>
      </c>
      <c r="AT1367" s="172">
        <v>-10625.509960328112</v>
      </c>
      <c r="AU1367" s="173">
        <v>-3.9737043388973235E-2</v>
      </c>
      <c r="AV1367" s="172">
        <v>-3984.7948889395921</v>
      </c>
      <c r="AW1367" s="173">
        <v>-1.4541120606794035E-2</v>
      </c>
      <c r="AX1367" s="172">
        <v>-55783.90309605794</v>
      </c>
      <c r="AY1367" s="173">
        <v>-0.26050264290840491</v>
      </c>
      <c r="AZ1367" s="172">
        <v>-2527.8081674464629</v>
      </c>
      <c r="BA1367" s="173">
        <v>-9.4534401834694849E-3</v>
      </c>
      <c r="BB1367" s="172">
        <v>-8097.7017928816495</v>
      </c>
      <c r="BC1367" s="173">
        <v>-2.9999999999999673E-2</v>
      </c>
      <c r="BE1367" s="169">
        <v>23183.696127754094</v>
      </c>
      <c r="BF1367" s="169">
        <v>23157.516321452724</v>
      </c>
      <c r="BG1367" s="169">
        <v>23183.696127754094</v>
      </c>
      <c r="BH1367" s="169">
        <v>23183.696127754094</v>
      </c>
      <c r="BI1367" s="169">
        <v>23105.156708849983</v>
      </c>
      <c r="BJ1367" s="169">
        <v>23183.696127754094</v>
      </c>
      <c r="BK1367" s="169">
        <v>23157.516321452724</v>
      </c>
      <c r="BL1367" s="169">
        <v>23183.696127754094</v>
      </c>
      <c r="BM1367" s="169">
        <v>23157.516321452724</v>
      </c>
      <c r="BN1367" s="169">
        <v>23183.696127754094</v>
      </c>
      <c r="BO1367" s="169">
        <v>23183.696127754094</v>
      </c>
      <c r="BP1367" s="169">
        <v>23157.516321452724</v>
      </c>
      <c r="BQ1367" s="174">
        <v>278021.09488893946</v>
      </c>
    </row>
    <row r="1368" spans="2:96" x14ac:dyDescent="0.25">
      <c r="K1368" s="165" t="s">
        <v>315</v>
      </c>
      <c r="N1368" s="57" t="s">
        <v>2532</v>
      </c>
      <c r="V1368" s="57" t="s">
        <v>487</v>
      </c>
      <c r="W1368" s="57" t="s">
        <v>500</v>
      </c>
      <c r="X1368" s="57">
        <v>304</v>
      </c>
      <c r="AB1368" s="166" t="s">
        <v>411</v>
      </c>
      <c r="AC1368" s="209">
        <v>6660419</v>
      </c>
      <c r="AD1368" s="210" t="s">
        <v>2533</v>
      </c>
      <c r="AE1368" s="169">
        <v>16395.05</v>
      </c>
      <c r="AF1368" s="38">
        <v>18989.75</v>
      </c>
      <c r="AG1368" s="38">
        <v>932.76</v>
      </c>
      <c r="AH1368" s="170">
        <v>3975.4838257066676</v>
      </c>
      <c r="AI1368" s="171">
        <v>0</v>
      </c>
      <c r="AJ1368" s="172">
        <v>0</v>
      </c>
      <c r="AK1368" s="151">
        <v>-130</v>
      </c>
      <c r="AL1368" s="172">
        <v>-156</v>
      </c>
      <c r="AM1368" s="211">
        <v>3312.9031880888897</v>
      </c>
      <c r="AN1368" s="171">
        <v>532.58063761777794</v>
      </c>
      <c r="AO1368" s="170">
        <v>-222.857142857143</v>
      </c>
      <c r="AP1368" s="170">
        <v>0</v>
      </c>
      <c r="AQ1368" s="170">
        <v>0</v>
      </c>
      <c r="AR1368" s="172">
        <v>0</v>
      </c>
      <c r="AS1368" s="173">
        <v>0</v>
      </c>
      <c r="AT1368" s="172">
        <v>3975.4838257066676</v>
      </c>
      <c r="AU1368" s="173">
        <v>1</v>
      </c>
      <c r="AV1368" s="172">
        <v>932.76</v>
      </c>
      <c r="AW1368" s="173">
        <v>1</v>
      </c>
      <c r="AX1368" s="172">
        <v>0</v>
      </c>
      <c r="AY1368" s="173">
        <v>0</v>
      </c>
      <c r="AZ1368" s="172">
        <v>3975.4838257066676</v>
      </c>
      <c r="BA1368" s="173">
        <v>1</v>
      </c>
      <c r="BB1368" s="172">
        <v>0</v>
      </c>
      <c r="BC1368" s="173">
        <v>0</v>
      </c>
      <c r="BE1368" s="169">
        <v>0</v>
      </c>
      <c r="BF1368" s="169">
        <v>0</v>
      </c>
      <c r="BG1368" s="169">
        <v>0</v>
      </c>
      <c r="BH1368" s="169">
        <v>0</v>
      </c>
      <c r="BI1368" s="169">
        <v>0</v>
      </c>
      <c r="BJ1368" s="169">
        <v>0</v>
      </c>
      <c r="BK1368" s="169">
        <v>0</v>
      </c>
      <c r="BL1368" s="169">
        <v>0</v>
      </c>
      <c r="BM1368" s="169">
        <v>0</v>
      </c>
      <c r="BN1368" s="169">
        <v>0</v>
      </c>
      <c r="BO1368" s="169">
        <v>0</v>
      </c>
      <c r="BP1368" s="169">
        <v>0</v>
      </c>
      <c r="BQ1368" s="174">
        <v>0</v>
      </c>
    </row>
    <row r="1369" spans="2:96" x14ac:dyDescent="0.25">
      <c r="K1369" s="165" t="s">
        <v>315</v>
      </c>
      <c r="N1369" s="57" t="s">
        <v>2534</v>
      </c>
      <c r="V1369" s="57" t="s">
        <v>487</v>
      </c>
      <c r="W1369" s="57" t="s">
        <v>500</v>
      </c>
      <c r="X1369" s="57">
        <v>304</v>
      </c>
      <c r="AB1369" s="166" t="s">
        <v>411</v>
      </c>
      <c r="AC1369" s="209">
        <v>6660420</v>
      </c>
      <c r="AD1369" s="210" t="s">
        <v>2535</v>
      </c>
      <c r="AE1369" s="169">
        <v>8740.5400000000009</v>
      </c>
      <c r="AF1369" s="38">
        <v>4866.04</v>
      </c>
      <c r="AG1369" s="38">
        <v>6395.97</v>
      </c>
      <c r="AH1369" s="170">
        <v>12978.182411315094</v>
      </c>
      <c r="AI1369" s="171">
        <v>1828.87</v>
      </c>
      <c r="AJ1369" s="172">
        <v>5486.61</v>
      </c>
      <c r="AK1369" s="151">
        <v>3460.05</v>
      </c>
      <c r="AL1369" s="172">
        <v>4152.0599999999995</v>
      </c>
      <c r="AM1369" s="211">
        <v>10815.152009429245</v>
      </c>
      <c r="AN1369" s="171">
        <v>5623.0804018858498</v>
      </c>
      <c r="AO1369" s="170">
        <v>4550.4514285714295</v>
      </c>
      <c r="AP1369" s="170">
        <v>14752.74</v>
      </c>
      <c r="AQ1369" s="170">
        <v>15195.322199999991</v>
      </c>
      <c r="AR1369" s="172">
        <v>-9708.7121999999908</v>
      </c>
      <c r="AS1369" s="173">
        <v>-1.769528397316374</v>
      </c>
      <c r="AT1369" s="172">
        <v>-2217.1397886848972</v>
      </c>
      <c r="AU1369" s="173">
        <v>-0.17083592435500619</v>
      </c>
      <c r="AV1369" s="172">
        <v>-8799.3521999999903</v>
      </c>
      <c r="AW1369" s="173">
        <v>-1.3757650833259052</v>
      </c>
      <c r="AX1369" s="172">
        <v>-9266.130000000001</v>
      </c>
      <c r="AY1369" s="173">
        <v>-1.6888625216663844</v>
      </c>
      <c r="AZ1369" s="172">
        <v>-1774.5575886849056</v>
      </c>
      <c r="BA1369" s="173">
        <v>-0.13673390714078332</v>
      </c>
      <c r="BB1369" s="172">
        <v>-442.58219999999164</v>
      </c>
      <c r="BC1369" s="173">
        <v>-2.9999999999999433E-2</v>
      </c>
      <c r="BE1369" s="169">
        <v>1268.8471656164375</v>
      </c>
      <c r="BF1369" s="169">
        <v>1264.4409102739726</v>
      </c>
      <c r="BG1369" s="169">
        <v>1268.8471656164375</v>
      </c>
      <c r="BH1369" s="169">
        <v>1268.8471656164375</v>
      </c>
      <c r="BI1369" s="169">
        <v>1255.6283995890403</v>
      </c>
      <c r="BJ1369" s="169">
        <v>1268.8471656164375</v>
      </c>
      <c r="BK1369" s="169">
        <v>1264.4409102739726</v>
      </c>
      <c r="BL1369" s="169">
        <v>1268.8471656164375</v>
      </c>
      <c r="BM1369" s="169">
        <v>1264.4409102739726</v>
      </c>
      <c r="BN1369" s="169">
        <v>1268.8471656164375</v>
      </c>
      <c r="BO1369" s="169">
        <v>1268.8471656164375</v>
      </c>
      <c r="BP1369" s="169">
        <v>1264.4409102739726</v>
      </c>
      <c r="BQ1369" s="174">
        <v>15195.322199999993</v>
      </c>
    </row>
    <row r="1370" spans="2:96" x14ac:dyDescent="0.25">
      <c r="K1370" s="165" t="s">
        <v>315</v>
      </c>
      <c r="N1370" s="57" t="s">
        <v>2536</v>
      </c>
      <c r="V1370" s="57" t="s">
        <v>487</v>
      </c>
      <c r="W1370" s="57" t="s">
        <v>500</v>
      </c>
      <c r="X1370" s="57">
        <v>304</v>
      </c>
      <c r="AB1370" s="166" t="s">
        <v>411</v>
      </c>
      <c r="AC1370" s="209">
        <v>6660490</v>
      </c>
      <c r="AD1370" s="210" t="s">
        <v>2537</v>
      </c>
      <c r="AE1370" s="169">
        <v>99260.67</v>
      </c>
      <c r="AF1370" s="38">
        <v>172666</v>
      </c>
      <c r="AG1370" s="38">
        <v>207596.4</v>
      </c>
      <c r="AH1370" s="170">
        <v>211622.55606590924</v>
      </c>
      <c r="AI1370" s="171">
        <v>199725.19</v>
      </c>
      <c r="AJ1370" s="172">
        <v>599175.57000000007</v>
      </c>
      <c r="AK1370" s="151">
        <v>318107.05000000005</v>
      </c>
      <c r="AL1370" s="172">
        <v>381728.46000000008</v>
      </c>
      <c r="AM1370" s="211">
        <v>176352.13005492438</v>
      </c>
      <c r="AN1370" s="171">
        <v>353377.47601098492</v>
      </c>
      <c r="AO1370" s="170">
        <v>325052.88000000006</v>
      </c>
      <c r="AP1370" s="170">
        <v>305873.23</v>
      </c>
      <c r="AQ1370" s="170">
        <v>315049.42690000014</v>
      </c>
      <c r="AR1370" s="172">
        <v>284126.14309999993</v>
      </c>
      <c r="AS1370" s="173">
        <v>0.47419513966498983</v>
      </c>
      <c r="AT1370" s="172">
        <v>-103426.87083409089</v>
      </c>
      <c r="AU1370" s="173">
        <v>-0.48873273604104323</v>
      </c>
      <c r="AV1370" s="172">
        <v>-107453.02690000014</v>
      </c>
      <c r="AW1370" s="173">
        <v>-0.5176054445067455</v>
      </c>
      <c r="AX1370" s="172">
        <v>293302.34000000008</v>
      </c>
      <c r="AY1370" s="173">
        <v>0.48950984433494182</v>
      </c>
      <c r="AZ1370" s="172">
        <v>-94250.673934090737</v>
      </c>
      <c r="BA1370" s="173">
        <v>-0.44537158838936164</v>
      </c>
      <c r="BB1370" s="172">
        <v>-9176.1969000001554</v>
      </c>
      <c r="BC1370" s="173">
        <v>-3.0000000000000509E-2</v>
      </c>
      <c r="BE1370" s="169">
        <v>26255.941030068501</v>
      </c>
      <c r="BF1370" s="169">
        <v>26252.817392808225</v>
      </c>
      <c r="BG1370" s="169">
        <v>26255.941030068501</v>
      </c>
      <c r="BH1370" s="169">
        <v>26255.941030068501</v>
      </c>
      <c r="BI1370" s="169">
        <v>26246.57011828768</v>
      </c>
      <c r="BJ1370" s="169">
        <v>26255.941030068501</v>
      </c>
      <c r="BK1370" s="169">
        <v>26252.817392808225</v>
      </c>
      <c r="BL1370" s="169">
        <v>26255.941030068501</v>
      </c>
      <c r="BM1370" s="169">
        <v>26252.817392808225</v>
      </c>
      <c r="BN1370" s="169">
        <v>26255.941030068501</v>
      </c>
      <c r="BO1370" s="169">
        <v>26255.941030068501</v>
      </c>
      <c r="BP1370" s="169">
        <v>26252.817392808225</v>
      </c>
      <c r="BQ1370" s="174">
        <v>315049.42690000002</v>
      </c>
    </row>
    <row r="1371" spans="2:96" x14ac:dyDescent="0.25">
      <c r="K1371" s="165" t="s">
        <v>315</v>
      </c>
      <c r="N1371" s="57" t="s">
        <v>2538</v>
      </c>
      <c r="V1371" s="57" t="s">
        <v>487</v>
      </c>
      <c r="W1371" s="57" t="s">
        <v>500</v>
      </c>
      <c r="X1371" s="57">
        <v>304</v>
      </c>
      <c r="AB1371" s="166" t="s">
        <v>411</v>
      </c>
      <c r="AC1371" s="209">
        <v>6660883</v>
      </c>
      <c r="AD1371" s="210" t="s">
        <v>2539</v>
      </c>
      <c r="AE1371" s="169">
        <v>-1939.83</v>
      </c>
      <c r="AF1371" s="38">
        <v>-3818.8900000000003</v>
      </c>
      <c r="AG1371" s="38">
        <v>-2374.0600000000004</v>
      </c>
      <c r="AH1371" s="170">
        <v>0</v>
      </c>
      <c r="AI1371" s="171">
        <v>-392.59</v>
      </c>
      <c r="AJ1371" s="172">
        <v>-1177.77</v>
      </c>
      <c r="AK1371" s="151">
        <v>-950.41</v>
      </c>
      <c r="AL1371" s="172">
        <v>-1140.492</v>
      </c>
      <c r="AM1371" s="211">
        <v>0</v>
      </c>
      <c r="AN1371" s="171">
        <v>-950.41</v>
      </c>
      <c r="AO1371" s="170">
        <v>-1310.52</v>
      </c>
      <c r="AP1371" s="170">
        <v>0</v>
      </c>
      <c r="AQ1371" s="170">
        <v>0</v>
      </c>
      <c r="AR1371" s="172">
        <v>-1177.77</v>
      </c>
      <c r="AS1371" s="173">
        <v>-1</v>
      </c>
      <c r="AT1371" s="172">
        <v>0</v>
      </c>
      <c r="AU1371" s="173">
        <v>0</v>
      </c>
      <c r="AV1371" s="172">
        <v>-2374.0600000000004</v>
      </c>
      <c r="AW1371" s="173">
        <v>-1</v>
      </c>
      <c r="AX1371" s="172">
        <v>-1177.77</v>
      </c>
      <c r="AY1371" s="173">
        <v>-1</v>
      </c>
      <c r="AZ1371" s="172">
        <v>0</v>
      </c>
      <c r="BA1371" s="173">
        <v>0</v>
      </c>
      <c r="BB1371" s="172">
        <v>0</v>
      </c>
      <c r="BC1371" s="173">
        <v>0</v>
      </c>
      <c r="BE1371" s="169">
        <v>0</v>
      </c>
      <c r="BF1371" s="169">
        <v>0</v>
      </c>
      <c r="BG1371" s="169">
        <v>0</v>
      </c>
      <c r="BH1371" s="169">
        <v>0</v>
      </c>
      <c r="BI1371" s="169">
        <v>0</v>
      </c>
      <c r="BJ1371" s="169">
        <v>0</v>
      </c>
      <c r="BK1371" s="169">
        <v>0</v>
      </c>
      <c r="BL1371" s="169">
        <v>0</v>
      </c>
      <c r="BM1371" s="169">
        <v>0</v>
      </c>
      <c r="BN1371" s="169">
        <v>0</v>
      </c>
      <c r="BO1371" s="169">
        <v>0</v>
      </c>
      <c r="BP1371" s="169">
        <v>0</v>
      </c>
      <c r="BQ1371" s="174">
        <v>0</v>
      </c>
    </row>
    <row r="1372" spans="2:96" x14ac:dyDescent="0.25">
      <c r="K1372" s="165" t="s">
        <v>315</v>
      </c>
      <c r="N1372" s="57" t="s">
        <v>2540</v>
      </c>
      <c r="V1372" s="57" t="s">
        <v>487</v>
      </c>
      <c r="W1372" s="57" t="s">
        <v>500</v>
      </c>
      <c r="X1372" s="57">
        <v>304</v>
      </c>
      <c r="AB1372" s="166" t="s">
        <v>411</v>
      </c>
      <c r="AC1372" s="209">
        <v>6661473</v>
      </c>
      <c r="AD1372" s="210" t="s">
        <v>2541</v>
      </c>
      <c r="AE1372" s="169">
        <v>0</v>
      </c>
      <c r="AF1372" s="38">
        <v>97892.930000000008</v>
      </c>
      <c r="AG1372" s="38">
        <v>95037.01</v>
      </c>
      <c r="AH1372" s="170">
        <v>120254.32804400037</v>
      </c>
      <c r="AI1372" s="171">
        <v>35952.6</v>
      </c>
      <c r="AJ1372" s="172">
        <v>107857.79999999999</v>
      </c>
      <c r="AK1372" s="151">
        <v>82361.329999999987</v>
      </c>
      <c r="AL1372" s="172">
        <v>98833.595999999976</v>
      </c>
      <c r="AM1372" s="211">
        <v>100211.94003666699</v>
      </c>
      <c r="AN1372" s="171">
        <v>102403.71800733337</v>
      </c>
      <c r="AO1372" s="170">
        <v>116975.17714285701</v>
      </c>
      <c r="AP1372" s="170">
        <v>107498.16</v>
      </c>
      <c r="AQ1372" s="170">
        <v>110723.10480000003</v>
      </c>
      <c r="AR1372" s="172">
        <v>-2865.3048000000417</v>
      </c>
      <c r="AS1372" s="173">
        <v>-2.6565578011048269E-2</v>
      </c>
      <c r="AT1372" s="172">
        <v>9531.2232440003427</v>
      </c>
      <c r="AU1372" s="173">
        <v>7.9258879069308188E-2</v>
      </c>
      <c r="AV1372" s="172">
        <v>-15686.094800000035</v>
      </c>
      <c r="AW1372" s="173">
        <v>-0.16505248639451131</v>
      </c>
      <c r="AX1372" s="172">
        <v>359.63999999998487</v>
      </c>
      <c r="AY1372" s="173">
        <v>3.3343902805358992E-3</v>
      </c>
      <c r="AZ1372" s="172">
        <v>12756.168044000369</v>
      </c>
      <c r="BA1372" s="173">
        <v>0.10607658162068778</v>
      </c>
      <c r="BB1372" s="172">
        <v>-3224.9448000000266</v>
      </c>
      <c r="BC1372" s="173">
        <v>-3.0000000000000245E-2</v>
      </c>
      <c r="BE1372" s="169">
        <v>9226.9254000000001</v>
      </c>
      <c r="BF1372" s="169">
        <v>9226.9254000000001</v>
      </c>
      <c r="BG1372" s="169">
        <v>9226.9254000000001</v>
      </c>
      <c r="BH1372" s="169">
        <v>9226.9254000000001</v>
      </c>
      <c r="BI1372" s="169">
        <v>9226.9254000000001</v>
      </c>
      <c r="BJ1372" s="169">
        <v>9226.9254000000001</v>
      </c>
      <c r="BK1372" s="169">
        <v>9226.9254000000001</v>
      </c>
      <c r="BL1372" s="169">
        <v>9226.9254000000001</v>
      </c>
      <c r="BM1372" s="169">
        <v>9226.9254000000001</v>
      </c>
      <c r="BN1372" s="169">
        <v>9226.9254000000001</v>
      </c>
      <c r="BO1372" s="169">
        <v>9226.9254000000001</v>
      </c>
      <c r="BP1372" s="169">
        <v>9226.9254000000001</v>
      </c>
      <c r="BQ1372" s="174">
        <v>110723.10480000003</v>
      </c>
    </row>
    <row r="1373" spans="2:96" x14ac:dyDescent="0.25">
      <c r="K1373" s="165" t="s">
        <v>315</v>
      </c>
      <c r="N1373" s="57" t="s">
        <v>2542</v>
      </c>
      <c r="V1373" s="57" t="s">
        <v>487</v>
      </c>
      <c r="W1373" s="57" t="s">
        <v>500</v>
      </c>
      <c r="X1373" s="57">
        <v>304</v>
      </c>
      <c r="AB1373" s="166" t="s">
        <v>411</v>
      </c>
      <c r="AC1373" s="209">
        <v>6662470</v>
      </c>
      <c r="AD1373" s="210" t="s">
        <v>2543</v>
      </c>
      <c r="AE1373" s="169">
        <v>134818.27000000002</v>
      </c>
      <c r="AF1373" s="38">
        <v>171494.09</v>
      </c>
      <c r="AG1373" s="38">
        <v>170117.44</v>
      </c>
      <c r="AH1373" s="170">
        <v>125865.19074932252</v>
      </c>
      <c r="AI1373" s="171">
        <v>59779.469999999994</v>
      </c>
      <c r="AJ1373" s="172">
        <v>179338.40999999997</v>
      </c>
      <c r="AK1373" s="151">
        <v>167607.96</v>
      </c>
      <c r="AL1373" s="172">
        <v>201129.55199999997</v>
      </c>
      <c r="AM1373" s="211">
        <v>104887.65895776877</v>
      </c>
      <c r="AN1373" s="171">
        <v>188585.49179155374</v>
      </c>
      <c r="AO1373" s="170">
        <v>209334.94285714289</v>
      </c>
      <c r="AP1373" s="170">
        <v>178983.3618107794</v>
      </c>
      <c r="AQ1373" s="170">
        <v>184352.86266510305</v>
      </c>
      <c r="AR1373" s="172">
        <v>-5014.4526651030756</v>
      </c>
      <c r="AS1373" s="173">
        <v>-2.7960840430686747E-2</v>
      </c>
      <c r="AT1373" s="172">
        <v>-58487.671915780535</v>
      </c>
      <c r="AU1373" s="173">
        <v>-0.46468504570311747</v>
      </c>
      <c r="AV1373" s="172">
        <v>-14235.422665103048</v>
      </c>
      <c r="AW1373" s="173">
        <v>-8.3679972289161228E-2</v>
      </c>
      <c r="AX1373" s="172">
        <v>355.04818922057166</v>
      </c>
      <c r="AY1373" s="173">
        <v>1.9797665721502256E-3</v>
      </c>
      <c r="AZ1373" s="172">
        <v>-53118.171061456887</v>
      </c>
      <c r="BA1373" s="173">
        <v>-0.4220243162166169</v>
      </c>
      <c r="BB1373" s="172">
        <v>-5369.5008543236472</v>
      </c>
      <c r="BC1373" s="173">
        <v>-3.000000000000148E-2</v>
      </c>
      <c r="BE1373" s="169">
        <v>15711.96137817721</v>
      </c>
      <c r="BF1373" s="169">
        <v>15119.038592388968</v>
      </c>
      <c r="BG1373" s="169">
        <v>15635.503742597752</v>
      </c>
      <c r="BH1373" s="169">
        <v>15634.956934266844</v>
      </c>
      <c r="BI1373" s="169">
        <v>14161.762237978875</v>
      </c>
      <c r="BJ1373" s="169">
        <v>15636.156267710101</v>
      </c>
      <c r="BK1373" s="169">
        <v>15194.979743260797</v>
      </c>
      <c r="BL1373" s="169">
        <v>15635.47568757206</v>
      </c>
      <c r="BM1373" s="169">
        <v>15157.279584999731</v>
      </c>
      <c r="BN1373" s="169">
        <v>15672.774757271773</v>
      </c>
      <c r="BO1373" s="169">
        <v>15635.762968010331</v>
      </c>
      <c r="BP1373" s="169">
        <v>15157.210770868582</v>
      </c>
      <c r="BQ1373" s="174">
        <v>184352.86266510302</v>
      </c>
    </row>
    <row r="1374" spans="2:96" x14ac:dyDescent="0.25">
      <c r="K1374" s="165" t="s">
        <v>315</v>
      </c>
      <c r="N1374" s="57" t="s">
        <v>2544</v>
      </c>
      <c r="V1374" s="57" t="s">
        <v>487</v>
      </c>
      <c r="W1374" s="57" t="s">
        <v>500</v>
      </c>
      <c r="X1374" s="57">
        <v>304</v>
      </c>
      <c r="AB1374" s="166" t="s">
        <v>411</v>
      </c>
      <c r="AC1374" s="209">
        <v>6669610</v>
      </c>
      <c r="AD1374" s="210" t="s">
        <v>2545</v>
      </c>
      <c r="AE1374" s="169">
        <v>2458</v>
      </c>
      <c r="AF1374" s="38">
        <v>8312.4699999999993</v>
      </c>
      <c r="AG1374" s="38">
        <v>5695.6</v>
      </c>
      <c r="AH1374" s="170">
        <v>18399.629153120139</v>
      </c>
      <c r="AI1374" s="171">
        <v>285.8</v>
      </c>
      <c r="AJ1374" s="172">
        <v>857.40000000000009</v>
      </c>
      <c r="AK1374" s="151">
        <v>2547.0700000000002</v>
      </c>
      <c r="AL1374" s="172">
        <v>3056.4840000000004</v>
      </c>
      <c r="AM1374" s="211">
        <v>15333.024294266781</v>
      </c>
      <c r="AN1374" s="171">
        <v>5613.6748588533574</v>
      </c>
      <c r="AO1374" s="170">
        <v>3567.0685714285755</v>
      </c>
      <c r="AP1374" s="170">
        <v>6818.82</v>
      </c>
      <c r="AQ1374" s="170">
        <v>7023.384600000004</v>
      </c>
      <c r="AR1374" s="172">
        <v>-6165.9846000000034</v>
      </c>
      <c r="AS1374" s="173">
        <v>-7.1914912526242158</v>
      </c>
      <c r="AT1374" s="172">
        <v>11376.244553120134</v>
      </c>
      <c r="AU1374" s="173">
        <v>0.61828662189047401</v>
      </c>
      <c r="AV1374" s="172">
        <v>-1327.7846000000036</v>
      </c>
      <c r="AW1374" s="173">
        <v>-0.23312462251562671</v>
      </c>
      <c r="AX1374" s="172">
        <v>-5961.42</v>
      </c>
      <c r="AY1374" s="173">
        <v>-6.9529041287613707</v>
      </c>
      <c r="AZ1374" s="172">
        <v>11580.809153120139</v>
      </c>
      <c r="BA1374" s="173">
        <v>0.62940448727230514</v>
      </c>
      <c r="BB1374" s="172">
        <v>-204.56460000000425</v>
      </c>
      <c r="BC1374" s="173">
        <v>-3.0000000000000623E-2</v>
      </c>
      <c r="BE1374" s="169">
        <v>585.28205000000037</v>
      </c>
      <c r="BF1374" s="169">
        <v>585.28205000000037</v>
      </c>
      <c r="BG1374" s="169">
        <v>585.28205000000037</v>
      </c>
      <c r="BH1374" s="169">
        <v>585.28205000000037</v>
      </c>
      <c r="BI1374" s="169">
        <v>585.28205000000037</v>
      </c>
      <c r="BJ1374" s="169">
        <v>585.28205000000037</v>
      </c>
      <c r="BK1374" s="169">
        <v>585.28205000000037</v>
      </c>
      <c r="BL1374" s="169">
        <v>585.28205000000037</v>
      </c>
      <c r="BM1374" s="169">
        <v>585.28205000000037</v>
      </c>
      <c r="BN1374" s="169">
        <v>585.28205000000037</v>
      </c>
      <c r="BO1374" s="169">
        <v>585.28205000000037</v>
      </c>
      <c r="BP1374" s="169">
        <v>585.28205000000037</v>
      </c>
      <c r="BQ1374" s="174">
        <v>7023.3846000000058</v>
      </c>
    </row>
    <row r="1375" spans="2:96" x14ac:dyDescent="0.25">
      <c r="K1375" s="165" t="s">
        <v>315</v>
      </c>
      <c r="N1375" s="57" t="s">
        <v>2546</v>
      </c>
      <c r="V1375" s="57" t="s">
        <v>487</v>
      </c>
      <c r="W1375" s="57" t="s">
        <v>500</v>
      </c>
      <c r="X1375" s="57">
        <v>304</v>
      </c>
      <c r="AB1375" s="166" t="s">
        <v>411</v>
      </c>
      <c r="AC1375" s="209">
        <v>6680019</v>
      </c>
      <c r="AD1375" s="210" t="s">
        <v>2547</v>
      </c>
      <c r="AE1375" s="169">
        <v>0</v>
      </c>
      <c r="AF1375" s="38">
        <v>0</v>
      </c>
      <c r="AG1375" s="38">
        <v>6084.68</v>
      </c>
      <c r="AH1375" s="170">
        <v>0</v>
      </c>
      <c r="AI1375" s="171">
        <v>196.16</v>
      </c>
      <c r="AJ1375" s="172">
        <v>588.48</v>
      </c>
      <c r="AK1375" s="151">
        <v>11520.52</v>
      </c>
      <c r="AL1375" s="172">
        <v>13824.624000000002</v>
      </c>
      <c r="AM1375" s="211">
        <v>0</v>
      </c>
      <c r="AN1375" s="171">
        <v>11520.52</v>
      </c>
      <c r="AO1375" s="170">
        <v>10186.8857142857</v>
      </c>
      <c r="AP1375" s="170">
        <v>0</v>
      </c>
      <c r="AQ1375" s="170">
        <v>0</v>
      </c>
      <c r="AR1375" s="172">
        <v>588.48</v>
      </c>
      <c r="AS1375" s="173">
        <v>1</v>
      </c>
      <c r="AT1375" s="172">
        <v>0</v>
      </c>
      <c r="AU1375" s="173">
        <v>0</v>
      </c>
      <c r="AV1375" s="172">
        <v>6084.68</v>
      </c>
      <c r="AW1375" s="173">
        <v>1</v>
      </c>
      <c r="AX1375" s="172">
        <v>588.48</v>
      </c>
      <c r="AY1375" s="173">
        <v>1</v>
      </c>
      <c r="AZ1375" s="172">
        <v>0</v>
      </c>
      <c r="BA1375" s="173">
        <v>0</v>
      </c>
      <c r="BB1375" s="172">
        <v>0</v>
      </c>
      <c r="BC1375" s="173">
        <v>0</v>
      </c>
      <c r="BE1375" s="169">
        <v>0</v>
      </c>
      <c r="BF1375" s="169">
        <v>0</v>
      </c>
      <c r="BG1375" s="169">
        <v>0</v>
      </c>
      <c r="BH1375" s="169">
        <v>0</v>
      </c>
      <c r="BI1375" s="169">
        <v>0</v>
      </c>
      <c r="BJ1375" s="169">
        <v>0</v>
      </c>
      <c r="BK1375" s="169">
        <v>0</v>
      </c>
      <c r="BL1375" s="169">
        <v>0</v>
      </c>
      <c r="BM1375" s="169">
        <v>0</v>
      </c>
      <c r="BN1375" s="169">
        <v>0</v>
      </c>
      <c r="BO1375" s="169">
        <v>0</v>
      </c>
      <c r="BP1375" s="169">
        <v>0</v>
      </c>
      <c r="BQ1375" s="174">
        <v>0</v>
      </c>
    </row>
    <row r="1376" spans="2:96" ht="18.75" hidden="1" x14ac:dyDescent="0.3">
      <c r="B1376" s="150" t="s">
        <v>305</v>
      </c>
      <c r="C1376" s="150" t="s">
        <v>305</v>
      </c>
      <c r="J1376" s="150" t="s">
        <v>305</v>
      </c>
      <c r="K1376" s="165" t="s">
        <v>308</v>
      </c>
      <c r="N1376" s="57" t="s">
        <v>310</v>
      </c>
      <c r="AC1376" s="175"/>
      <c r="AD1376" s="195"/>
      <c r="AE1376" s="38"/>
      <c r="AI1376" s="193"/>
      <c r="AS1376" s="57"/>
      <c r="AU1376" s="57"/>
      <c r="AW1376" s="57"/>
      <c r="AY1376" s="57"/>
      <c r="BA1376" s="57"/>
      <c r="BB1376" s="57"/>
      <c r="BC1376" s="57"/>
      <c r="BE1376" s="38"/>
      <c r="BF1376" s="38"/>
      <c r="BG1376" s="38"/>
      <c r="BH1376" s="38"/>
      <c r="BI1376" s="38"/>
      <c r="BJ1376" s="38"/>
      <c r="BK1376" s="38"/>
      <c r="BL1376" s="38"/>
      <c r="BM1376" s="38"/>
      <c r="BN1376" s="38"/>
      <c r="BO1376" s="38"/>
      <c r="BP1376" s="38"/>
      <c r="BQ1376" s="196"/>
    </row>
    <row r="1377" spans="11:96" ht="17.25" x14ac:dyDescent="0.3">
      <c r="K1377" s="165" t="s">
        <v>312</v>
      </c>
      <c r="V1377" s="57" t="s">
        <v>487</v>
      </c>
      <c r="W1377" s="57" t="s">
        <v>500</v>
      </c>
      <c r="AB1377" s="166" t="s">
        <v>411</v>
      </c>
      <c r="AC1377" s="197" t="s">
        <v>2548</v>
      </c>
      <c r="AD1377" s="168"/>
      <c r="AE1377" s="198">
        <v>566851.25</v>
      </c>
      <c r="AF1377" s="198">
        <v>691526.66</v>
      </c>
      <c r="AG1377" s="198">
        <v>763522.09999999986</v>
      </c>
      <c r="AH1377" s="199">
        <v>760490.95517798536</v>
      </c>
      <c r="AI1377" s="200">
        <v>368755.3299999999</v>
      </c>
      <c r="AJ1377" s="199">
        <v>1106265.9899999998</v>
      </c>
      <c r="AK1377" s="200">
        <v>809075.47999999986</v>
      </c>
      <c r="AL1377" s="199">
        <v>970890.57599999977</v>
      </c>
      <c r="AM1377" s="200">
        <v>633742.46264832129</v>
      </c>
      <c r="AN1377" s="200">
        <v>935823.97252966394</v>
      </c>
      <c r="AO1377" s="199">
        <v>910024.90285714262</v>
      </c>
      <c r="AP1377" s="199">
        <v>883849.70490683732</v>
      </c>
      <c r="AQ1377" s="199">
        <v>910365.19605404278</v>
      </c>
      <c r="AR1377" s="199">
        <v>195900.79394595698</v>
      </c>
      <c r="AS1377" s="201">
        <v>0.17708290385566045</v>
      </c>
      <c r="AT1377" s="199">
        <v>-149874.24087605742</v>
      </c>
      <c r="AU1377" s="201">
        <v>-0.19707563890878996</v>
      </c>
      <c r="AV1377" s="199">
        <v>-146843.09605404292</v>
      </c>
      <c r="AW1377" s="201">
        <v>-0.19232330806671208</v>
      </c>
      <c r="AX1377" s="199">
        <v>222416.28509316244</v>
      </c>
      <c r="AY1377" s="201">
        <v>0.20105136296666093</v>
      </c>
      <c r="AZ1377" s="199">
        <v>-123358.74972885195</v>
      </c>
      <c r="BA1377" s="201">
        <v>-0.1622093581638733</v>
      </c>
      <c r="BB1377" s="199">
        <v>-26515.491147205466</v>
      </c>
      <c r="BC1377" s="201">
        <v>-3.0000000000000391E-2</v>
      </c>
      <c r="BE1377" s="198">
        <v>76232.653151616236</v>
      </c>
      <c r="BF1377" s="198">
        <v>75606.020666923883</v>
      </c>
      <c r="BG1377" s="198">
        <v>76156.19551603678</v>
      </c>
      <c r="BH1377" s="198">
        <v>76155.64870770587</v>
      </c>
      <c r="BI1377" s="198">
        <v>74581.324914705576</v>
      </c>
      <c r="BJ1377" s="198">
        <v>76156.848041149118</v>
      </c>
      <c r="BK1377" s="198">
        <v>75681.961817795716</v>
      </c>
      <c r="BL1377" s="198">
        <v>76156.167461011079</v>
      </c>
      <c r="BM1377" s="198">
        <v>75644.261659534648</v>
      </c>
      <c r="BN1377" s="198">
        <v>76193.466530710793</v>
      </c>
      <c r="BO1377" s="198">
        <v>76156.454741449357</v>
      </c>
      <c r="BP1377" s="198">
        <v>75644.192845403508</v>
      </c>
      <c r="BQ1377" s="202">
        <v>910365.19605404255</v>
      </c>
    </row>
    <row r="1378" spans="11:96" ht="18.75" x14ac:dyDescent="0.3">
      <c r="K1378" s="165" t="s">
        <v>312</v>
      </c>
      <c r="AC1378" s="175"/>
      <c r="AD1378" s="203"/>
      <c r="AE1378" s="204"/>
      <c r="AI1378" s="205"/>
      <c r="AS1378" s="57"/>
      <c r="AU1378" s="57"/>
      <c r="AW1378" s="57"/>
      <c r="AY1378" s="57"/>
      <c r="BA1378" s="57"/>
      <c r="BB1378" s="57"/>
      <c r="BC1378" s="57"/>
      <c r="BE1378" s="204"/>
      <c r="BF1378" s="204"/>
      <c r="BG1378" s="204"/>
      <c r="BH1378" s="204"/>
      <c r="BI1378" s="204"/>
      <c r="BJ1378" s="204"/>
      <c r="BK1378" s="204"/>
      <c r="BL1378" s="204"/>
      <c r="BM1378" s="204"/>
      <c r="BN1378" s="204"/>
      <c r="BO1378" s="204"/>
      <c r="BP1378" s="204"/>
      <c r="BQ1378" s="206"/>
    </row>
    <row r="1379" spans="11:96" ht="18.75" x14ac:dyDescent="0.3">
      <c r="K1379" s="165" t="s">
        <v>312</v>
      </c>
      <c r="M1379" s="57" t="s">
        <v>502</v>
      </c>
      <c r="N1379" s="57" t="s">
        <v>2549</v>
      </c>
      <c r="V1379" s="57" t="s">
        <v>487</v>
      </c>
      <c r="W1379" s="57" t="s">
        <v>503</v>
      </c>
      <c r="X1379" s="57">
        <v>305</v>
      </c>
      <c r="AB1379" s="166" t="s">
        <v>411</v>
      </c>
      <c r="AC1379" s="192" t="s">
        <v>504</v>
      </c>
      <c r="AD1379" s="168"/>
      <c r="AE1379" s="63"/>
      <c r="AI1379" s="193"/>
      <c r="AS1379" s="57"/>
      <c r="AU1379" s="57"/>
      <c r="AW1379" s="57"/>
      <c r="AY1379" s="57"/>
      <c r="BA1379" s="57"/>
      <c r="BB1379" s="57"/>
      <c r="BC1379" s="57"/>
      <c r="BE1379" s="63"/>
      <c r="BF1379" s="63"/>
      <c r="BG1379" s="63"/>
      <c r="BH1379" s="63"/>
      <c r="BI1379" s="63"/>
      <c r="BJ1379" s="63"/>
      <c r="BK1379" s="63"/>
      <c r="BL1379" s="63"/>
      <c r="BM1379" s="63"/>
      <c r="BN1379" s="63"/>
      <c r="BO1379" s="63"/>
      <c r="BP1379" s="63"/>
      <c r="BQ1379" s="194"/>
      <c r="BS1379" s="57">
        <v>12571519.41</v>
      </c>
      <c r="BT1379" s="57">
        <v>10762887.020000001</v>
      </c>
      <c r="BU1379" s="57">
        <v>11964472.959999999</v>
      </c>
      <c r="BV1379" s="57">
        <v>11454953.485940173</v>
      </c>
      <c r="BW1379" s="57">
        <v>3835922.6999999997</v>
      </c>
      <c r="BX1379" s="57">
        <v>11507768.1</v>
      </c>
      <c r="BY1379" s="57">
        <v>9312180.7999999989</v>
      </c>
      <c r="BZ1379" s="57">
        <v>11174616.959999997</v>
      </c>
      <c r="CA1379" s="57">
        <v>9567398.331698928</v>
      </c>
      <c r="CB1379" s="57">
        <v>11199735.954241244</v>
      </c>
      <c r="CC1379" s="57">
        <v>11037702.85714286</v>
      </c>
      <c r="CD1379" s="57">
        <v>10468238.76350097</v>
      </c>
      <c r="CE1379" s="57">
        <v>10782285.926406002</v>
      </c>
      <c r="CG1379" s="57">
        <v>912618.54803168739</v>
      </c>
      <c r="CH1379" s="57">
        <v>904741.9408925093</v>
      </c>
      <c r="CI1379" s="57">
        <v>896293.04803168739</v>
      </c>
      <c r="CJ1379" s="57">
        <v>884963.04803168739</v>
      </c>
      <c r="CK1379" s="57">
        <v>893036.62661415315</v>
      </c>
      <c r="CL1379" s="57">
        <v>892482.04803168727</v>
      </c>
      <c r="CM1379" s="57">
        <v>903495.64089250925</v>
      </c>
      <c r="CN1379" s="57">
        <v>890998.84803168743</v>
      </c>
      <c r="CO1379" s="57">
        <v>929966.64089250925</v>
      </c>
      <c r="CP1379" s="57">
        <v>887744.04803168739</v>
      </c>
      <c r="CQ1379" s="57">
        <v>901813.84803168732</v>
      </c>
      <c r="CR1379" s="57">
        <v>884131.64089250925</v>
      </c>
    </row>
    <row r="1380" spans="11:96" x14ac:dyDescent="0.25">
      <c r="K1380" s="165" t="s">
        <v>315</v>
      </c>
      <c r="N1380" s="57" t="s">
        <v>2550</v>
      </c>
      <c r="V1380" s="57" t="s">
        <v>487</v>
      </c>
      <c r="W1380" s="57" t="s">
        <v>503</v>
      </c>
      <c r="X1380" s="57">
        <v>305</v>
      </c>
      <c r="AB1380" s="166" t="s">
        <v>411</v>
      </c>
      <c r="AC1380" s="209">
        <v>6640091</v>
      </c>
      <c r="AD1380" s="210" t="s">
        <v>2551</v>
      </c>
      <c r="AE1380" s="169">
        <v>5767904.2100000009</v>
      </c>
      <c r="AF1380" s="38">
        <v>4982271.25</v>
      </c>
      <c r="AG1380" s="38">
        <v>5830073.6299999999</v>
      </c>
      <c r="AH1380" s="170">
        <v>6636228.8220000044</v>
      </c>
      <c r="AI1380" s="171">
        <v>1881548.2599999998</v>
      </c>
      <c r="AJ1380" s="172">
        <v>5644644.7799999993</v>
      </c>
      <c r="AK1380" s="151">
        <v>4734648.9700000007</v>
      </c>
      <c r="AL1380" s="172">
        <v>5681578.7640000004</v>
      </c>
      <c r="AM1380" s="211">
        <v>5547845.9400821198</v>
      </c>
      <c r="AN1380" s="171">
        <v>5823031.8519178852</v>
      </c>
      <c r="AO1380" s="170">
        <v>5329012.937142862</v>
      </c>
      <c r="AP1380" s="170">
        <v>5472001.9633009704</v>
      </c>
      <c r="AQ1380" s="170">
        <v>5636162.0221999995</v>
      </c>
      <c r="AR1380" s="172">
        <v>8482.7577999997884</v>
      </c>
      <c r="AS1380" s="173">
        <v>1.5027974532703526E-3</v>
      </c>
      <c r="AT1380" s="172">
        <v>1000066.7998000048</v>
      </c>
      <c r="AU1380" s="173">
        <v>0.15069805858481655</v>
      </c>
      <c r="AV1380" s="172">
        <v>193911.60780000035</v>
      </c>
      <c r="AW1380" s="173">
        <v>3.3260576127578059E-2</v>
      </c>
      <c r="AX1380" s="172">
        <v>172642.81669902895</v>
      </c>
      <c r="AY1380" s="173">
        <v>3.0585240245893555E-2</v>
      </c>
      <c r="AZ1380" s="172">
        <v>1164226.858699034</v>
      </c>
      <c r="BA1380" s="173">
        <v>0.17543500833477335</v>
      </c>
      <c r="BB1380" s="172">
        <v>-164160.05889902916</v>
      </c>
      <c r="BC1380" s="173">
        <v>-3.0000000000000009E-2</v>
      </c>
      <c r="BE1380" s="169">
        <v>483770.56851666659</v>
      </c>
      <c r="BF1380" s="169">
        <v>475901.36851666658</v>
      </c>
      <c r="BG1380" s="169">
        <v>467445.06851666665</v>
      </c>
      <c r="BH1380" s="169">
        <v>456115.06851666665</v>
      </c>
      <c r="BI1380" s="169">
        <v>464210.8685166667</v>
      </c>
      <c r="BJ1380" s="169">
        <v>463634.06851666659</v>
      </c>
      <c r="BK1380" s="169">
        <v>474655.06851666665</v>
      </c>
      <c r="BL1380" s="169">
        <v>462150.8685166667</v>
      </c>
      <c r="BM1380" s="169">
        <v>501126.06851666659</v>
      </c>
      <c r="BN1380" s="169">
        <v>458896.06851666665</v>
      </c>
      <c r="BO1380" s="169">
        <v>472965.86851666664</v>
      </c>
      <c r="BP1380" s="169">
        <v>455291.06851666665</v>
      </c>
      <c r="BQ1380" s="174">
        <v>5636162.0222000005</v>
      </c>
    </row>
    <row r="1381" spans="11:96" x14ac:dyDescent="0.25">
      <c r="K1381" s="165" t="s">
        <v>315</v>
      </c>
      <c r="N1381" s="57" t="s">
        <v>2552</v>
      </c>
      <c r="V1381" s="57" t="s">
        <v>487</v>
      </c>
      <c r="W1381" s="57" t="s">
        <v>503</v>
      </c>
      <c r="X1381" s="57">
        <v>305</v>
      </c>
      <c r="AB1381" s="166" t="s">
        <v>411</v>
      </c>
      <c r="AC1381" s="209">
        <v>6640094</v>
      </c>
      <c r="AD1381" s="210" t="s">
        <v>2553</v>
      </c>
      <c r="AE1381" s="169">
        <v>323523.63</v>
      </c>
      <c r="AF1381" s="38">
        <v>295471.2</v>
      </c>
      <c r="AG1381" s="38">
        <v>476824.01999999996</v>
      </c>
      <c r="AH1381" s="170">
        <v>207648.04120000001</v>
      </c>
      <c r="AI1381" s="171">
        <v>29623.58</v>
      </c>
      <c r="AJ1381" s="172">
        <v>88870.74</v>
      </c>
      <c r="AK1381" s="151">
        <v>261066.09</v>
      </c>
      <c r="AL1381" s="172">
        <v>313279.30800000002</v>
      </c>
      <c r="AM1381" s="211">
        <v>173040.03433333334</v>
      </c>
      <c r="AN1381" s="171">
        <v>295674.09686666669</v>
      </c>
      <c r="AO1381" s="170">
        <v>354069.01714285731</v>
      </c>
      <c r="AP1381" s="170">
        <v>157470</v>
      </c>
      <c r="AQ1381" s="170">
        <v>162194.09999999992</v>
      </c>
      <c r="AR1381" s="172">
        <v>-73323.359999999913</v>
      </c>
      <c r="AS1381" s="173">
        <v>-0.82505625586103937</v>
      </c>
      <c r="AT1381" s="172">
        <v>45453.941200000088</v>
      </c>
      <c r="AU1381" s="173">
        <v>0.21889896450417412</v>
      </c>
      <c r="AV1381" s="172">
        <v>314629.92000000004</v>
      </c>
      <c r="AW1381" s="173">
        <v>0.65984494656959625</v>
      </c>
      <c r="AX1381" s="172">
        <v>-68599.259999999995</v>
      </c>
      <c r="AY1381" s="173">
        <v>-0.77189927753499066</v>
      </c>
      <c r="AZ1381" s="172">
        <v>50178.041200000007</v>
      </c>
      <c r="BA1381" s="173">
        <v>0.24164948010113954</v>
      </c>
      <c r="BB1381" s="172">
        <v>-4724.0999999999185</v>
      </c>
      <c r="BC1381" s="173">
        <v>-2.9999999999999482E-2</v>
      </c>
      <c r="BE1381" s="169">
        <v>13516.174999999994</v>
      </c>
      <c r="BF1381" s="169">
        <v>13516.174999999994</v>
      </c>
      <c r="BG1381" s="169">
        <v>13516.174999999994</v>
      </c>
      <c r="BH1381" s="169">
        <v>13516.174999999994</v>
      </c>
      <c r="BI1381" s="169">
        <v>13516.174999999994</v>
      </c>
      <c r="BJ1381" s="169">
        <v>13516.174999999994</v>
      </c>
      <c r="BK1381" s="169">
        <v>13516.174999999994</v>
      </c>
      <c r="BL1381" s="169">
        <v>13516.174999999994</v>
      </c>
      <c r="BM1381" s="169">
        <v>13516.174999999994</v>
      </c>
      <c r="BN1381" s="169">
        <v>13516.174999999994</v>
      </c>
      <c r="BO1381" s="169">
        <v>13516.174999999994</v>
      </c>
      <c r="BP1381" s="169">
        <v>13516.174999999994</v>
      </c>
      <c r="BQ1381" s="174">
        <v>162194.09999999989</v>
      </c>
    </row>
    <row r="1382" spans="11:96" x14ac:dyDescent="0.25">
      <c r="K1382" s="165" t="s">
        <v>315</v>
      </c>
      <c r="N1382" s="57" t="s">
        <v>2554</v>
      </c>
      <c r="V1382" s="57" t="s">
        <v>487</v>
      </c>
      <c r="W1382" s="57" t="s">
        <v>503</v>
      </c>
      <c r="X1382" s="57">
        <v>305</v>
      </c>
      <c r="AB1382" s="166" t="s">
        <v>411</v>
      </c>
      <c r="AC1382" s="209">
        <v>6640100</v>
      </c>
      <c r="AD1382" s="210" t="s">
        <v>2555</v>
      </c>
      <c r="AE1382" s="169">
        <v>21146.83</v>
      </c>
      <c r="AF1382" s="38">
        <v>54243.98</v>
      </c>
      <c r="AG1382" s="38">
        <v>75795.600000000006</v>
      </c>
      <c r="AH1382" s="170">
        <v>91593.181415113853</v>
      </c>
      <c r="AI1382" s="171">
        <v>69626.23000000001</v>
      </c>
      <c r="AJ1382" s="172">
        <v>208878.69000000003</v>
      </c>
      <c r="AK1382" s="151">
        <v>183548.25</v>
      </c>
      <c r="AL1382" s="172">
        <v>220257.90000000002</v>
      </c>
      <c r="AM1382" s="211">
        <v>76327.651179261549</v>
      </c>
      <c r="AN1382" s="171">
        <v>198813.78023585229</v>
      </c>
      <c r="AO1382" s="170">
        <v>258242.29714285728</v>
      </c>
      <c r="AP1382" s="170">
        <v>154904.03</v>
      </c>
      <c r="AQ1382" s="170">
        <v>159551.15089999954</v>
      </c>
      <c r="AR1382" s="172">
        <v>49327.539100000489</v>
      </c>
      <c r="AS1382" s="173">
        <v>0.23615400450855223</v>
      </c>
      <c r="AT1382" s="172">
        <v>-67957.969484885689</v>
      </c>
      <c r="AU1382" s="173">
        <v>-0.74195446030955203</v>
      </c>
      <c r="AV1382" s="172">
        <v>-83755.550899999536</v>
      </c>
      <c r="AW1382" s="173">
        <v>-1.1050186409237412</v>
      </c>
      <c r="AX1382" s="172">
        <v>53974.660000000033</v>
      </c>
      <c r="AY1382" s="173">
        <v>0.25840194612480588</v>
      </c>
      <c r="AZ1382" s="172">
        <v>-63310.848584886146</v>
      </c>
      <c r="BA1382" s="173">
        <v>-0.69121792263063786</v>
      </c>
      <c r="BB1382" s="172">
        <v>-4647.1208999995433</v>
      </c>
      <c r="BC1382" s="173">
        <v>-2.9999999999997053E-2</v>
      </c>
      <c r="BE1382" s="169">
        <v>13295.92924166663</v>
      </c>
      <c r="BF1382" s="169">
        <v>13295.92924166663</v>
      </c>
      <c r="BG1382" s="169">
        <v>13295.92924166663</v>
      </c>
      <c r="BH1382" s="169">
        <v>13295.92924166663</v>
      </c>
      <c r="BI1382" s="169">
        <v>13295.92924166663</v>
      </c>
      <c r="BJ1382" s="169">
        <v>13295.92924166663</v>
      </c>
      <c r="BK1382" s="169">
        <v>13295.92924166663</v>
      </c>
      <c r="BL1382" s="169">
        <v>13295.92924166663</v>
      </c>
      <c r="BM1382" s="169">
        <v>13295.92924166663</v>
      </c>
      <c r="BN1382" s="169">
        <v>13295.92924166663</v>
      </c>
      <c r="BO1382" s="169">
        <v>13295.92924166663</v>
      </c>
      <c r="BP1382" s="169">
        <v>13295.92924166663</v>
      </c>
      <c r="BQ1382" s="174">
        <v>159551.15089999957</v>
      </c>
    </row>
    <row r="1383" spans="11:96" x14ac:dyDescent="0.25">
      <c r="K1383" s="165" t="s">
        <v>315</v>
      </c>
      <c r="N1383" s="57" t="s">
        <v>2556</v>
      </c>
      <c r="V1383" s="57" t="s">
        <v>487</v>
      </c>
      <c r="W1383" s="57" t="s">
        <v>503</v>
      </c>
      <c r="X1383" s="57">
        <v>305</v>
      </c>
      <c r="AB1383" s="166" t="s">
        <v>411</v>
      </c>
      <c r="AC1383" s="209">
        <v>6640111</v>
      </c>
      <c r="AD1383" s="210" t="s">
        <v>2557</v>
      </c>
      <c r="AE1383" s="169">
        <v>1075</v>
      </c>
      <c r="AF1383" s="38">
        <v>20840</v>
      </c>
      <c r="AG1383" s="38">
        <v>26900</v>
      </c>
      <c r="AH1383" s="170">
        <v>23691.03</v>
      </c>
      <c r="AI1383" s="171">
        <v>810</v>
      </c>
      <c r="AJ1383" s="172">
        <v>2430</v>
      </c>
      <c r="AK1383" s="151">
        <v>810</v>
      </c>
      <c r="AL1383" s="172">
        <v>972</v>
      </c>
      <c r="AM1383" s="211">
        <v>23691.03</v>
      </c>
      <c r="AN1383" s="171">
        <v>810</v>
      </c>
      <c r="AO1383" s="170">
        <v>1388.57142857143</v>
      </c>
      <c r="AP1383" s="170">
        <v>25000</v>
      </c>
      <c r="AQ1383" s="170">
        <v>25749.999999999949</v>
      </c>
      <c r="AR1383" s="172">
        <v>-23319.999999999949</v>
      </c>
      <c r="AS1383" s="173">
        <v>-9.596707818930021</v>
      </c>
      <c r="AT1383" s="172">
        <v>-2058.9699999999502</v>
      </c>
      <c r="AU1383" s="173">
        <v>-8.6909264814571188E-2</v>
      </c>
      <c r="AV1383" s="172">
        <v>1150.0000000000509</v>
      </c>
      <c r="AW1383" s="173">
        <v>4.2750929368031633E-2</v>
      </c>
      <c r="AX1383" s="172">
        <v>-22570</v>
      </c>
      <c r="AY1383" s="173">
        <v>-9.2880658436213999</v>
      </c>
      <c r="AZ1383" s="172">
        <v>-1308.9700000000012</v>
      </c>
      <c r="BA1383" s="173">
        <v>-5.5251713412207117E-2</v>
      </c>
      <c r="BB1383" s="172">
        <v>-749.99999999994907</v>
      </c>
      <c r="BC1383" s="173">
        <v>-2.9999999999997962E-2</v>
      </c>
      <c r="BE1383" s="169">
        <v>2145.8333333333298</v>
      </c>
      <c r="BF1383" s="169">
        <v>2145.8333333333298</v>
      </c>
      <c r="BG1383" s="169">
        <v>2145.8333333333298</v>
      </c>
      <c r="BH1383" s="169">
        <v>2145.8333333333298</v>
      </c>
      <c r="BI1383" s="169">
        <v>2145.8333333333298</v>
      </c>
      <c r="BJ1383" s="169">
        <v>2145.8333333333298</v>
      </c>
      <c r="BK1383" s="169">
        <v>2145.8333333333298</v>
      </c>
      <c r="BL1383" s="169">
        <v>2145.8333333333298</v>
      </c>
      <c r="BM1383" s="169">
        <v>2145.8333333333298</v>
      </c>
      <c r="BN1383" s="169">
        <v>2145.8333333333298</v>
      </c>
      <c r="BO1383" s="169">
        <v>2145.8333333333298</v>
      </c>
      <c r="BP1383" s="169">
        <v>2145.8333333333298</v>
      </c>
      <c r="BQ1383" s="174">
        <v>25749.999999999953</v>
      </c>
    </row>
    <row r="1384" spans="11:96" x14ac:dyDescent="0.25">
      <c r="K1384" s="165" t="s">
        <v>315</v>
      </c>
      <c r="N1384" s="57" t="s">
        <v>2558</v>
      </c>
      <c r="V1384" s="57" t="s">
        <v>487</v>
      </c>
      <c r="W1384" s="57" t="s">
        <v>503</v>
      </c>
      <c r="X1384" s="57">
        <v>305</v>
      </c>
      <c r="AB1384" s="166" t="s">
        <v>411</v>
      </c>
      <c r="AC1384" s="209">
        <v>6640116</v>
      </c>
      <c r="AD1384" s="210" t="s">
        <v>2559</v>
      </c>
      <c r="AE1384" s="169">
        <v>625910.5</v>
      </c>
      <c r="AF1384" s="38">
        <v>687285.32</v>
      </c>
      <c r="AG1384" s="38">
        <v>741435.98999999987</v>
      </c>
      <c r="AH1384" s="170">
        <v>852554.70340125018</v>
      </c>
      <c r="AI1384" s="171">
        <v>395590.42</v>
      </c>
      <c r="AJ1384" s="172">
        <v>1186771.26</v>
      </c>
      <c r="AK1384" s="151">
        <v>788010.60999999987</v>
      </c>
      <c r="AL1384" s="172">
        <v>945612.73199999984</v>
      </c>
      <c r="AM1384" s="211">
        <v>710462.25283437502</v>
      </c>
      <c r="AN1384" s="171">
        <v>930103.06056687504</v>
      </c>
      <c r="AO1384" s="170">
        <v>990882.01714285684</v>
      </c>
      <c r="AP1384" s="170">
        <v>992215.56540000008</v>
      </c>
      <c r="AQ1384" s="170">
        <v>1021982.032361999</v>
      </c>
      <c r="AR1384" s="172">
        <v>164789.22763800097</v>
      </c>
      <c r="AS1384" s="173">
        <v>0.13885508791138149</v>
      </c>
      <c r="AT1384" s="172">
        <v>-169427.32896074886</v>
      </c>
      <c r="AU1384" s="173">
        <v>-0.19872898276770026</v>
      </c>
      <c r="AV1384" s="172">
        <v>-280546.04236199916</v>
      </c>
      <c r="AW1384" s="173">
        <v>-0.37838201293951107</v>
      </c>
      <c r="AX1384" s="172">
        <v>194555.69459999993</v>
      </c>
      <c r="AY1384" s="173">
        <v>0.16393697855473846</v>
      </c>
      <c r="AZ1384" s="172">
        <v>-139660.8619987499</v>
      </c>
      <c r="BA1384" s="173">
        <v>-0.16381454637640921</v>
      </c>
      <c r="BB1384" s="172">
        <v>-29766.466961998958</v>
      </c>
      <c r="BC1384" s="173">
        <v>-2.9999999999998948E-2</v>
      </c>
      <c r="BE1384" s="169">
        <v>85165.169363499925</v>
      </c>
      <c r="BF1384" s="169">
        <v>85165.169363499925</v>
      </c>
      <c r="BG1384" s="169">
        <v>85165.169363499925</v>
      </c>
      <c r="BH1384" s="169">
        <v>85165.169363499925</v>
      </c>
      <c r="BI1384" s="169">
        <v>85165.169363499925</v>
      </c>
      <c r="BJ1384" s="169">
        <v>85165.169363499925</v>
      </c>
      <c r="BK1384" s="169">
        <v>85165.169363499925</v>
      </c>
      <c r="BL1384" s="169">
        <v>85165.169363499925</v>
      </c>
      <c r="BM1384" s="169">
        <v>85165.169363499925</v>
      </c>
      <c r="BN1384" s="169">
        <v>85165.169363499925</v>
      </c>
      <c r="BO1384" s="169">
        <v>85165.169363499925</v>
      </c>
      <c r="BP1384" s="169">
        <v>85165.169363499925</v>
      </c>
      <c r="BQ1384" s="174">
        <v>1021982.0323619993</v>
      </c>
    </row>
    <row r="1385" spans="11:96" x14ac:dyDescent="0.25">
      <c r="K1385" s="165" t="s">
        <v>315</v>
      </c>
      <c r="N1385" s="57" t="s">
        <v>2560</v>
      </c>
      <c r="V1385" s="57" t="s">
        <v>487</v>
      </c>
      <c r="W1385" s="57" t="s">
        <v>503</v>
      </c>
      <c r="X1385" s="57">
        <v>305</v>
      </c>
      <c r="AB1385" s="166" t="s">
        <v>411</v>
      </c>
      <c r="AC1385" s="209">
        <v>6640117</v>
      </c>
      <c r="AD1385" s="210" t="s">
        <v>2561</v>
      </c>
      <c r="AE1385" s="169">
        <v>300444.22000000003</v>
      </c>
      <c r="AF1385" s="38">
        <v>240953.74</v>
      </c>
      <c r="AG1385" s="38">
        <v>246554.62</v>
      </c>
      <c r="AH1385" s="170">
        <v>253509.42841352543</v>
      </c>
      <c r="AI1385" s="171">
        <v>72907.55</v>
      </c>
      <c r="AJ1385" s="172">
        <v>218722.65000000002</v>
      </c>
      <c r="AK1385" s="151">
        <v>192767.79</v>
      </c>
      <c r="AL1385" s="172">
        <v>231321.34800000003</v>
      </c>
      <c r="AM1385" s="211">
        <v>211257.85701127117</v>
      </c>
      <c r="AN1385" s="171">
        <v>235019.36140225426</v>
      </c>
      <c r="AO1385" s="170">
        <v>222249.58285714284</v>
      </c>
      <c r="AP1385" s="170">
        <v>248453.80039999998</v>
      </c>
      <c r="AQ1385" s="170">
        <v>255907.41441200013</v>
      </c>
      <c r="AR1385" s="172">
        <v>-37184.764412000106</v>
      </c>
      <c r="AS1385" s="173">
        <v>-0.17000875040605123</v>
      </c>
      <c r="AT1385" s="172">
        <v>-2397.9859984747018</v>
      </c>
      <c r="AU1385" s="173">
        <v>-9.4591590280543696E-3</v>
      </c>
      <c r="AV1385" s="172">
        <v>-9352.7944120001339</v>
      </c>
      <c r="AW1385" s="173">
        <v>-3.7933965350152976E-2</v>
      </c>
      <c r="AX1385" s="172">
        <v>-29731.150399999955</v>
      </c>
      <c r="AY1385" s="173">
        <v>-0.13593082563694228</v>
      </c>
      <c r="AZ1385" s="172">
        <v>5055.6280135254492</v>
      </c>
      <c r="BA1385" s="173">
        <v>1.9942564050433233E-2</v>
      </c>
      <c r="BB1385" s="172">
        <v>-7453.614012000151</v>
      </c>
      <c r="BC1385" s="173">
        <v>-3.000000000000061E-2</v>
      </c>
      <c r="BE1385" s="169">
        <v>21329.938698853894</v>
      </c>
      <c r="BF1385" s="169">
        <v>21322.531559675808</v>
      </c>
      <c r="BG1385" s="169">
        <v>21329.938698853894</v>
      </c>
      <c r="BH1385" s="169">
        <v>21329.938698853894</v>
      </c>
      <c r="BI1385" s="169">
        <v>21307.717281319645</v>
      </c>
      <c r="BJ1385" s="169">
        <v>21329.938698853894</v>
      </c>
      <c r="BK1385" s="169">
        <v>21322.531559675808</v>
      </c>
      <c r="BL1385" s="169">
        <v>21329.938698853894</v>
      </c>
      <c r="BM1385" s="169">
        <v>21322.531559675808</v>
      </c>
      <c r="BN1385" s="169">
        <v>21329.938698853894</v>
      </c>
      <c r="BO1385" s="169">
        <v>21329.938698853894</v>
      </c>
      <c r="BP1385" s="169">
        <v>21322.531559675808</v>
      </c>
      <c r="BQ1385" s="174">
        <v>255907.41441200013</v>
      </c>
    </row>
    <row r="1386" spans="11:96" x14ac:dyDescent="0.25">
      <c r="K1386" s="165" t="s">
        <v>315</v>
      </c>
      <c r="N1386" s="57" t="s">
        <v>2562</v>
      </c>
      <c r="V1386" s="57" t="s">
        <v>487</v>
      </c>
      <c r="W1386" s="57" t="s">
        <v>503</v>
      </c>
      <c r="X1386" s="57">
        <v>305</v>
      </c>
      <c r="AB1386" s="166" t="s">
        <v>411</v>
      </c>
      <c r="AC1386" s="209">
        <v>6640225</v>
      </c>
      <c r="AD1386" s="210" t="s">
        <v>2563</v>
      </c>
      <c r="AE1386" s="169">
        <v>247917.15</v>
      </c>
      <c r="AF1386" s="38">
        <v>311906.11</v>
      </c>
      <c r="AG1386" s="38">
        <v>332380.93</v>
      </c>
      <c r="AH1386" s="170">
        <v>281697.47366095567</v>
      </c>
      <c r="AI1386" s="171">
        <v>115350.76</v>
      </c>
      <c r="AJ1386" s="172">
        <v>346052.27999999997</v>
      </c>
      <c r="AK1386" s="151">
        <v>324954.25</v>
      </c>
      <c r="AL1386" s="172">
        <v>389945.1</v>
      </c>
      <c r="AM1386" s="211">
        <v>234747.89471746306</v>
      </c>
      <c r="AN1386" s="171">
        <v>371903.82894349261</v>
      </c>
      <c r="AO1386" s="170">
        <v>399137.41714285704</v>
      </c>
      <c r="AP1386" s="170">
        <v>359092.92</v>
      </c>
      <c r="AQ1386" s="170">
        <v>369865.70759999967</v>
      </c>
      <c r="AR1386" s="172">
        <v>-23813.427599999704</v>
      </c>
      <c r="AS1386" s="173">
        <v>-6.8814537502829648E-2</v>
      </c>
      <c r="AT1386" s="172">
        <v>-88168.233939044003</v>
      </c>
      <c r="AU1386" s="173">
        <v>-0.31298908290942351</v>
      </c>
      <c r="AV1386" s="172">
        <v>-37484.777599999681</v>
      </c>
      <c r="AW1386" s="173">
        <v>-0.11277655911246076</v>
      </c>
      <c r="AX1386" s="172">
        <v>-13040.640000000014</v>
      </c>
      <c r="AY1386" s="173">
        <v>-3.768401699303936E-2</v>
      </c>
      <c r="AZ1386" s="172">
        <v>-77395.446339044312</v>
      </c>
      <c r="BA1386" s="173">
        <v>-0.2747466824363346</v>
      </c>
      <c r="BB1386" s="172">
        <v>-10772.78759999969</v>
      </c>
      <c r="BC1386" s="173">
        <v>-2.9999999999999138E-2</v>
      </c>
      <c r="BE1386" s="169">
        <v>30822.14229999997</v>
      </c>
      <c r="BF1386" s="169">
        <v>30822.14229999997</v>
      </c>
      <c r="BG1386" s="169">
        <v>30822.14229999997</v>
      </c>
      <c r="BH1386" s="169">
        <v>30822.14229999997</v>
      </c>
      <c r="BI1386" s="169">
        <v>30822.14229999997</v>
      </c>
      <c r="BJ1386" s="169">
        <v>30822.14229999997</v>
      </c>
      <c r="BK1386" s="169">
        <v>30822.14229999997</v>
      </c>
      <c r="BL1386" s="169">
        <v>30822.14229999997</v>
      </c>
      <c r="BM1386" s="169">
        <v>30822.14229999997</v>
      </c>
      <c r="BN1386" s="169">
        <v>30822.14229999997</v>
      </c>
      <c r="BO1386" s="169">
        <v>30822.14229999997</v>
      </c>
      <c r="BP1386" s="169">
        <v>30822.14229999997</v>
      </c>
      <c r="BQ1386" s="174">
        <v>369865.70759999962</v>
      </c>
    </row>
    <row r="1387" spans="11:96" x14ac:dyDescent="0.25">
      <c r="K1387" s="165" t="s">
        <v>315</v>
      </c>
      <c r="N1387" s="57" t="s">
        <v>2564</v>
      </c>
      <c r="V1387" s="57" t="s">
        <v>487</v>
      </c>
      <c r="W1387" s="57" t="s">
        <v>503</v>
      </c>
      <c r="X1387" s="57">
        <v>305</v>
      </c>
      <c r="AB1387" s="166" t="s">
        <v>411</v>
      </c>
      <c r="AC1387" s="209">
        <v>6640250</v>
      </c>
      <c r="AD1387" s="210" t="s">
        <v>2565</v>
      </c>
      <c r="AE1387" s="169">
        <v>592821.85999999987</v>
      </c>
      <c r="AF1387" s="38">
        <v>581203.72000000009</v>
      </c>
      <c r="AG1387" s="38">
        <v>1045248.1299999999</v>
      </c>
      <c r="AH1387" s="170">
        <v>623945.16000000038</v>
      </c>
      <c r="AI1387" s="171">
        <v>270533.88</v>
      </c>
      <c r="AJ1387" s="172">
        <v>811601.64</v>
      </c>
      <c r="AK1387" s="151">
        <v>536199.61</v>
      </c>
      <c r="AL1387" s="172">
        <v>643439.53199999989</v>
      </c>
      <c r="AM1387" s="211">
        <v>519954.30000000028</v>
      </c>
      <c r="AN1387" s="171">
        <v>640190.47000000009</v>
      </c>
      <c r="AO1387" s="170">
        <v>716570.05714285793</v>
      </c>
      <c r="AP1387" s="170">
        <v>593660</v>
      </c>
      <c r="AQ1387" s="170">
        <v>611469.8000000004</v>
      </c>
      <c r="AR1387" s="172">
        <v>200131.83999999962</v>
      </c>
      <c r="AS1387" s="173">
        <v>0.24658875750916376</v>
      </c>
      <c r="AT1387" s="172">
        <v>12475.359999999986</v>
      </c>
      <c r="AU1387" s="173">
        <v>1.9994321295801025E-2</v>
      </c>
      <c r="AV1387" s="172">
        <v>433778.32999999949</v>
      </c>
      <c r="AW1387" s="173">
        <v>0.4150003406368204</v>
      </c>
      <c r="AX1387" s="172">
        <v>217941.64</v>
      </c>
      <c r="AY1387" s="173">
        <v>0.26853277428074196</v>
      </c>
      <c r="AZ1387" s="172">
        <v>30285.160000000382</v>
      </c>
      <c r="BA1387" s="173">
        <v>4.8538176015341418E-2</v>
      </c>
      <c r="BB1387" s="172">
        <v>-17809.800000000396</v>
      </c>
      <c r="BC1387" s="173">
        <v>-3.0000000000000665E-2</v>
      </c>
      <c r="BE1387" s="169">
        <v>50955.816666666695</v>
      </c>
      <c r="BF1387" s="169">
        <v>50955.816666666695</v>
      </c>
      <c r="BG1387" s="169">
        <v>50955.816666666695</v>
      </c>
      <c r="BH1387" s="169">
        <v>50955.816666666695</v>
      </c>
      <c r="BI1387" s="169">
        <v>50955.816666666695</v>
      </c>
      <c r="BJ1387" s="169">
        <v>50955.816666666695</v>
      </c>
      <c r="BK1387" s="169">
        <v>50955.816666666695</v>
      </c>
      <c r="BL1387" s="169">
        <v>50955.816666666695</v>
      </c>
      <c r="BM1387" s="169">
        <v>50955.816666666695</v>
      </c>
      <c r="BN1387" s="169">
        <v>50955.816666666695</v>
      </c>
      <c r="BO1387" s="169">
        <v>50955.816666666695</v>
      </c>
      <c r="BP1387" s="169">
        <v>50955.816666666695</v>
      </c>
      <c r="BQ1387" s="174">
        <v>611469.8000000004</v>
      </c>
    </row>
    <row r="1388" spans="11:96" x14ac:dyDescent="0.25">
      <c r="K1388" s="165" t="s">
        <v>315</v>
      </c>
      <c r="N1388" s="57" t="s">
        <v>2566</v>
      </c>
      <c r="V1388" s="57" t="s">
        <v>487</v>
      </c>
      <c r="W1388" s="57" t="s">
        <v>503</v>
      </c>
      <c r="X1388" s="57">
        <v>305</v>
      </c>
      <c r="AB1388" s="166" t="s">
        <v>411</v>
      </c>
      <c r="AC1388" s="209">
        <v>6640280</v>
      </c>
      <c r="AD1388" s="210" t="s">
        <v>2567</v>
      </c>
      <c r="AE1388" s="169">
        <v>2205331.98</v>
      </c>
      <c r="AF1388" s="38">
        <v>1626553.77</v>
      </c>
      <c r="AG1388" s="38">
        <v>1679990.8400000003</v>
      </c>
      <c r="AH1388" s="170">
        <v>1332208.2792033339</v>
      </c>
      <c r="AI1388" s="171">
        <v>536291.92000000004</v>
      </c>
      <c r="AJ1388" s="172">
        <v>1608875.7600000002</v>
      </c>
      <c r="AK1388" s="151">
        <v>1249459.99</v>
      </c>
      <c r="AL1388" s="172">
        <v>1499351.9879999999</v>
      </c>
      <c r="AM1388" s="211">
        <v>1110173.5660027782</v>
      </c>
      <c r="AN1388" s="171">
        <v>1471494.7032005556</v>
      </c>
      <c r="AO1388" s="170">
        <v>1535940.668571427</v>
      </c>
      <c r="AP1388" s="170">
        <v>1399455.1344000001</v>
      </c>
      <c r="AQ1388" s="170">
        <v>1441438.7884320042</v>
      </c>
      <c r="AR1388" s="172">
        <v>167436.97156799608</v>
      </c>
      <c r="AS1388" s="173">
        <v>0.1040707901323568</v>
      </c>
      <c r="AT1388" s="172">
        <v>-109230.50922867027</v>
      </c>
      <c r="AU1388" s="173">
        <v>-8.1992066055910251E-2</v>
      </c>
      <c r="AV1388" s="172">
        <v>238552.05156799615</v>
      </c>
      <c r="AW1388" s="173">
        <v>0.14199604300699409</v>
      </c>
      <c r="AX1388" s="172">
        <v>209420.62560000014</v>
      </c>
      <c r="AY1388" s="173">
        <v>0.13016581566248478</v>
      </c>
      <c r="AZ1388" s="172">
        <v>-67246.855196666205</v>
      </c>
      <c r="BA1388" s="173">
        <v>-5.0477734034861353E-2</v>
      </c>
      <c r="BB1388" s="172">
        <v>-41983.654032004066</v>
      </c>
      <c r="BC1388" s="173">
        <v>-3.0000000000002903E-2</v>
      </c>
      <c r="BE1388" s="169">
        <v>120119.89903600032</v>
      </c>
      <c r="BF1388" s="169">
        <v>120119.89903600032</v>
      </c>
      <c r="BG1388" s="169">
        <v>120119.89903600032</v>
      </c>
      <c r="BH1388" s="169">
        <v>120119.89903600032</v>
      </c>
      <c r="BI1388" s="169">
        <v>120119.89903600032</v>
      </c>
      <c r="BJ1388" s="169">
        <v>120119.89903600032</v>
      </c>
      <c r="BK1388" s="169">
        <v>120119.89903600032</v>
      </c>
      <c r="BL1388" s="169">
        <v>120119.89903600032</v>
      </c>
      <c r="BM1388" s="169">
        <v>120119.89903600032</v>
      </c>
      <c r="BN1388" s="169">
        <v>120119.89903600032</v>
      </c>
      <c r="BO1388" s="169">
        <v>120119.89903600032</v>
      </c>
      <c r="BP1388" s="169">
        <v>120119.89903600032</v>
      </c>
      <c r="BQ1388" s="174">
        <v>1441438.7884320037</v>
      </c>
    </row>
    <row r="1389" spans="11:96" x14ac:dyDescent="0.25">
      <c r="K1389" s="165" t="s">
        <v>315</v>
      </c>
      <c r="N1389" s="57" t="s">
        <v>2568</v>
      </c>
      <c r="V1389" s="57" t="s">
        <v>487</v>
      </c>
      <c r="W1389" s="57" t="s">
        <v>503</v>
      </c>
      <c r="X1389" s="57">
        <v>305</v>
      </c>
      <c r="AB1389" s="166" t="s">
        <v>411</v>
      </c>
      <c r="AC1389" s="209">
        <v>6640286</v>
      </c>
      <c r="AD1389" s="210" t="s">
        <v>2569</v>
      </c>
      <c r="AE1389" s="169">
        <v>80.89</v>
      </c>
      <c r="AF1389" s="38">
        <v>0</v>
      </c>
      <c r="AG1389" s="38">
        <v>0</v>
      </c>
      <c r="AH1389" s="170">
        <v>0</v>
      </c>
      <c r="AI1389" s="171">
        <v>0</v>
      </c>
      <c r="AJ1389" s="172">
        <v>0</v>
      </c>
      <c r="AK1389" s="151">
        <v>0</v>
      </c>
      <c r="AL1389" s="172">
        <v>0</v>
      </c>
      <c r="AM1389" s="211">
        <v>0</v>
      </c>
      <c r="AN1389" s="171">
        <v>0</v>
      </c>
      <c r="AO1389" s="170">
        <v>0</v>
      </c>
      <c r="AP1389" s="170">
        <v>0</v>
      </c>
      <c r="AQ1389" s="170">
        <v>0</v>
      </c>
      <c r="AR1389" s="172">
        <v>0</v>
      </c>
      <c r="AS1389" s="173">
        <v>0</v>
      </c>
      <c r="AT1389" s="172">
        <v>0</v>
      </c>
      <c r="AU1389" s="173">
        <v>0</v>
      </c>
      <c r="AV1389" s="172">
        <v>0</v>
      </c>
      <c r="AW1389" s="173">
        <v>0</v>
      </c>
      <c r="AX1389" s="172">
        <v>0</v>
      </c>
      <c r="AY1389" s="173">
        <v>0</v>
      </c>
      <c r="AZ1389" s="172">
        <v>0</v>
      </c>
      <c r="BA1389" s="173">
        <v>0</v>
      </c>
      <c r="BB1389" s="172">
        <v>0</v>
      </c>
      <c r="BC1389" s="173">
        <v>0</v>
      </c>
      <c r="BE1389" s="169">
        <v>0</v>
      </c>
      <c r="BF1389" s="169">
        <v>0</v>
      </c>
      <c r="BG1389" s="169">
        <v>0</v>
      </c>
      <c r="BH1389" s="169">
        <v>0</v>
      </c>
      <c r="BI1389" s="169">
        <v>0</v>
      </c>
      <c r="BJ1389" s="169">
        <v>0</v>
      </c>
      <c r="BK1389" s="169">
        <v>0</v>
      </c>
      <c r="BL1389" s="169">
        <v>0</v>
      </c>
      <c r="BM1389" s="169">
        <v>0</v>
      </c>
      <c r="BN1389" s="169">
        <v>0</v>
      </c>
      <c r="BO1389" s="169">
        <v>0</v>
      </c>
      <c r="BP1389" s="169">
        <v>0</v>
      </c>
      <c r="BQ1389" s="174">
        <v>0</v>
      </c>
    </row>
    <row r="1390" spans="11:96" x14ac:dyDescent="0.25">
      <c r="K1390" s="165" t="s">
        <v>315</v>
      </c>
      <c r="N1390" s="57" t="s">
        <v>2570</v>
      </c>
      <c r="V1390" s="57" t="s">
        <v>487</v>
      </c>
      <c r="W1390" s="57" t="s">
        <v>503</v>
      </c>
      <c r="X1390" s="57">
        <v>305</v>
      </c>
      <c r="AB1390" s="166" t="s">
        <v>411</v>
      </c>
      <c r="AC1390" s="209">
        <v>6640291</v>
      </c>
      <c r="AD1390" s="210" t="s">
        <v>2571</v>
      </c>
      <c r="AE1390" s="169">
        <v>57642.71</v>
      </c>
      <c r="AF1390" s="38">
        <v>36059.4</v>
      </c>
      <c r="AG1390" s="38">
        <v>70305.259999999995</v>
      </c>
      <c r="AH1390" s="170">
        <v>150700.45389749904</v>
      </c>
      <c r="AI1390" s="171">
        <v>66143.429999999993</v>
      </c>
      <c r="AJ1390" s="172">
        <v>198430.28999999998</v>
      </c>
      <c r="AK1390" s="151">
        <v>169215.93999999997</v>
      </c>
      <c r="AL1390" s="172">
        <v>203059.12799999997</v>
      </c>
      <c r="AM1390" s="211">
        <v>125583.7115812492</v>
      </c>
      <c r="AN1390" s="171">
        <v>194332.68231624982</v>
      </c>
      <c r="AO1390" s="170">
        <v>200416.28571428559</v>
      </c>
      <c r="AP1390" s="170">
        <v>221878.63</v>
      </c>
      <c r="AQ1390" s="170">
        <v>228534.9889</v>
      </c>
      <c r="AR1390" s="172">
        <v>-30104.698900000018</v>
      </c>
      <c r="AS1390" s="173">
        <v>-0.15171423122951652</v>
      </c>
      <c r="AT1390" s="172">
        <v>-77834.535002500954</v>
      </c>
      <c r="AU1390" s="173">
        <v>-0.51648507346528083</v>
      </c>
      <c r="AV1390" s="172">
        <v>-158229.72889999999</v>
      </c>
      <c r="AW1390" s="173">
        <v>-2.250610109400065</v>
      </c>
      <c r="AX1390" s="172">
        <v>-23448.340000000026</v>
      </c>
      <c r="AY1390" s="173">
        <v>-0.11816915653351123</v>
      </c>
      <c r="AZ1390" s="172">
        <v>-71178.176102500962</v>
      </c>
      <c r="BA1390" s="173">
        <v>-0.4723156053060979</v>
      </c>
      <c r="BB1390" s="172">
        <v>-6656.358899999992</v>
      </c>
      <c r="BC1390" s="173">
        <v>-2.9999999999999964E-2</v>
      </c>
      <c r="BE1390" s="169">
        <v>19044.582408333328</v>
      </c>
      <c r="BF1390" s="169">
        <v>19044.582408333328</v>
      </c>
      <c r="BG1390" s="169">
        <v>19044.582408333328</v>
      </c>
      <c r="BH1390" s="169">
        <v>19044.582408333328</v>
      </c>
      <c r="BI1390" s="169">
        <v>19044.582408333328</v>
      </c>
      <c r="BJ1390" s="169">
        <v>19044.582408333328</v>
      </c>
      <c r="BK1390" s="169">
        <v>19044.582408333328</v>
      </c>
      <c r="BL1390" s="169">
        <v>19044.582408333328</v>
      </c>
      <c r="BM1390" s="169">
        <v>19044.582408333328</v>
      </c>
      <c r="BN1390" s="169">
        <v>19044.582408333328</v>
      </c>
      <c r="BO1390" s="169">
        <v>19044.582408333328</v>
      </c>
      <c r="BP1390" s="169">
        <v>19044.582408333328</v>
      </c>
      <c r="BQ1390" s="174">
        <v>228534.98889999988</v>
      </c>
    </row>
    <row r="1391" spans="11:96" x14ac:dyDescent="0.25">
      <c r="K1391" s="165" t="s">
        <v>315</v>
      </c>
      <c r="N1391" s="57" t="s">
        <v>2572</v>
      </c>
      <c r="V1391" s="57" t="s">
        <v>487</v>
      </c>
      <c r="W1391" s="57" t="s">
        <v>503</v>
      </c>
      <c r="X1391" s="57">
        <v>305</v>
      </c>
      <c r="AB1391" s="166" t="s">
        <v>411</v>
      </c>
      <c r="AC1391" s="209">
        <v>6640295</v>
      </c>
      <c r="AD1391" s="210" t="s">
        <v>2573</v>
      </c>
      <c r="AE1391" s="169">
        <v>478409.4</v>
      </c>
      <c r="AF1391" s="38">
        <v>482076.48</v>
      </c>
      <c r="AG1391" s="38">
        <v>504896.92000000004</v>
      </c>
      <c r="AH1391" s="170">
        <v>633310.95000000042</v>
      </c>
      <c r="AI1391" s="171">
        <v>158472.81999999998</v>
      </c>
      <c r="AJ1391" s="172">
        <v>475418.45999999996</v>
      </c>
      <c r="AK1391" s="151">
        <v>394702.02000000008</v>
      </c>
      <c r="AL1391" s="172">
        <v>473642.42400000006</v>
      </c>
      <c r="AM1391" s="211">
        <v>527759.12500000035</v>
      </c>
      <c r="AN1391" s="171">
        <v>500253.84500000015</v>
      </c>
      <c r="AO1391" s="170">
        <v>359222.02285714331</v>
      </c>
      <c r="AP1391" s="170">
        <v>687195</v>
      </c>
      <c r="AQ1391" s="170">
        <v>707810.84999999974</v>
      </c>
      <c r="AR1391" s="172">
        <v>-232392.38999999978</v>
      </c>
      <c r="AS1391" s="173">
        <v>-0.48881650493756551</v>
      </c>
      <c r="AT1391" s="172">
        <v>-74499.899999999325</v>
      </c>
      <c r="AU1391" s="173">
        <v>-0.11763557854162994</v>
      </c>
      <c r="AV1391" s="172">
        <v>-202913.9299999997</v>
      </c>
      <c r="AW1391" s="173">
        <v>-0.40189179605215197</v>
      </c>
      <c r="AX1391" s="172">
        <v>-211776.54000000004</v>
      </c>
      <c r="AY1391" s="173">
        <v>-0.44545291741511267</v>
      </c>
      <c r="AZ1391" s="172">
        <v>-53884.049999999581</v>
      </c>
      <c r="BA1391" s="173">
        <v>-8.5083085962747912E-2</v>
      </c>
      <c r="BB1391" s="172">
        <v>-20615.849999999744</v>
      </c>
      <c r="BC1391" s="173">
        <v>-2.9999999999999628E-2</v>
      </c>
      <c r="BE1391" s="169">
        <v>58984.237499999967</v>
      </c>
      <c r="BF1391" s="169">
        <v>58984.237499999967</v>
      </c>
      <c r="BG1391" s="169">
        <v>58984.237499999967</v>
      </c>
      <c r="BH1391" s="169">
        <v>58984.237499999967</v>
      </c>
      <c r="BI1391" s="169">
        <v>58984.237499999967</v>
      </c>
      <c r="BJ1391" s="169">
        <v>58984.237499999967</v>
      </c>
      <c r="BK1391" s="169">
        <v>58984.237499999967</v>
      </c>
      <c r="BL1391" s="169">
        <v>58984.237499999967</v>
      </c>
      <c r="BM1391" s="169">
        <v>58984.237499999967</v>
      </c>
      <c r="BN1391" s="169">
        <v>58984.237499999967</v>
      </c>
      <c r="BO1391" s="169">
        <v>58984.237499999967</v>
      </c>
      <c r="BP1391" s="169">
        <v>58984.237499999967</v>
      </c>
      <c r="BQ1391" s="174">
        <v>707810.84999999951</v>
      </c>
    </row>
    <row r="1392" spans="11:96" x14ac:dyDescent="0.25">
      <c r="K1392" s="165" t="s">
        <v>315</v>
      </c>
      <c r="N1392" s="57" t="s">
        <v>2574</v>
      </c>
      <c r="V1392" s="57" t="s">
        <v>487</v>
      </c>
      <c r="W1392" s="57" t="s">
        <v>503</v>
      </c>
      <c r="X1392" s="57">
        <v>305</v>
      </c>
      <c r="AB1392" s="166" t="s">
        <v>411</v>
      </c>
      <c r="AC1392" s="209">
        <v>6640620</v>
      </c>
      <c r="AD1392" s="210" t="s">
        <v>2575</v>
      </c>
      <c r="AE1392" s="169">
        <v>1384547.4100000001</v>
      </c>
      <c r="AF1392" s="38">
        <v>1111787</v>
      </c>
      <c r="AG1392" s="38">
        <v>698561.89000000013</v>
      </c>
      <c r="AH1392" s="170">
        <v>308999.91774848982</v>
      </c>
      <c r="AI1392" s="171">
        <v>183234.89</v>
      </c>
      <c r="AJ1392" s="172">
        <v>549704.67000000004</v>
      </c>
      <c r="AK1392" s="151">
        <v>312270.89</v>
      </c>
      <c r="AL1392" s="172">
        <v>374725.06799999997</v>
      </c>
      <c r="AM1392" s="211">
        <v>257499.93145707485</v>
      </c>
      <c r="AN1392" s="171">
        <v>363770.87629141496</v>
      </c>
      <c r="AO1392" s="170">
        <v>447525.99428571446</v>
      </c>
      <c r="AP1392" s="170">
        <v>48008.720000000096</v>
      </c>
      <c r="AQ1392" s="170">
        <v>49448.981600000159</v>
      </c>
      <c r="AR1392" s="172">
        <v>500255.68839999987</v>
      </c>
      <c r="AS1392" s="173">
        <v>0.9100444578722604</v>
      </c>
      <c r="AT1392" s="172">
        <v>259550.93614848965</v>
      </c>
      <c r="AU1392" s="173">
        <v>0.83997089073580555</v>
      </c>
      <c r="AV1392" s="172">
        <v>649112.90839999996</v>
      </c>
      <c r="AW1392" s="173">
        <v>0.92921317021745897</v>
      </c>
      <c r="AX1392" s="172">
        <v>501695.94999999995</v>
      </c>
      <c r="AY1392" s="173">
        <v>0.9126645222060783</v>
      </c>
      <c r="AZ1392" s="172">
        <v>260991.19774848974</v>
      </c>
      <c r="BA1392" s="173">
        <v>0.84463193275320958</v>
      </c>
      <c r="BB1392" s="172">
        <v>-1440.2616000000635</v>
      </c>
      <c r="BC1392" s="173">
        <v>-3.0000000000001262E-2</v>
      </c>
      <c r="BE1392" s="169">
        <v>4120.7484666666796</v>
      </c>
      <c r="BF1392" s="169">
        <v>4120.7484666666796</v>
      </c>
      <c r="BG1392" s="169">
        <v>4120.7484666666796</v>
      </c>
      <c r="BH1392" s="169">
        <v>4120.7484666666796</v>
      </c>
      <c r="BI1392" s="169">
        <v>4120.7484666666796</v>
      </c>
      <c r="BJ1392" s="169">
        <v>4120.7484666666796</v>
      </c>
      <c r="BK1392" s="169">
        <v>4120.7484666666796</v>
      </c>
      <c r="BL1392" s="169">
        <v>4120.7484666666796</v>
      </c>
      <c r="BM1392" s="169">
        <v>4120.7484666666796</v>
      </c>
      <c r="BN1392" s="169">
        <v>4120.7484666666796</v>
      </c>
      <c r="BO1392" s="169">
        <v>4120.7484666666796</v>
      </c>
      <c r="BP1392" s="169">
        <v>4120.7484666666796</v>
      </c>
      <c r="BQ1392" s="174">
        <v>49448.981600000152</v>
      </c>
    </row>
    <row r="1393" spans="2:96" x14ac:dyDescent="0.25">
      <c r="K1393" s="165" t="s">
        <v>315</v>
      </c>
      <c r="N1393" s="57" t="s">
        <v>2576</v>
      </c>
      <c r="V1393" s="57" t="s">
        <v>487</v>
      </c>
      <c r="W1393" s="57" t="s">
        <v>503</v>
      </c>
      <c r="X1393" s="57">
        <v>305</v>
      </c>
      <c r="AB1393" s="166" t="s">
        <v>411</v>
      </c>
      <c r="AC1393" s="209">
        <v>6640883</v>
      </c>
      <c r="AD1393" s="210" t="s">
        <v>2577</v>
      </c>
      <c r="AE1393" s="169">
        <v>-15801.410000000002</v>
      </c>
      <c r="AF1393" s="38">
        <v>-41562.019999999997</v>
      </c>
      <c r="AG1393" s="38">
        <v>-52858.89</v>
      </c>
      <c r="AH1393" s="170">
        <v>-32960.000000000051</v>
      </c>
      <c r="AI1393" s="171">
        <v>-4725.09</v>
      </c>
      <c r="AJ1393" s="172">
        <v>-14175.27</v>
      </c>
      <c r="AK1393" s="151">
        <v>-12042.78</v>
      </c>
      <c r="AL1393" s="172">
        <v>-14451.335999999999</v>
      </c>
      <c r="AM1393" s="211">
        <v>-27466.666666666708</v>
      </c>
      <c r="AN1393" s="171">
        <v>-17536.113333333342</v>
      </c>
      <c r="AO1393" s="170">
        <v>-16463.228571428601</v>
      </c>
      <c r="AP1393" s="170">
        <v>0</v>
      </c>
      <c r="AQ1393" s="170">
        <v>0</v>
      </c>
      <c r="AR1393" s="172">
        <v>-14175.27</v>
      </c>
      <c r="AS1393" s="173">
        <v>-1</v>
      </c>
      <c r="AT1393" s="172">
        <v>-32960.000000000051</v>
      </c>
      <c r="AU1393" s="173">
        <v>-1</v>
      </c>
      <c r="AV1393" s="172">
        <v>-52858.89</v>
      </c>
      <c r="AW1393" s="173">
        <v>-1</v>
      </c>
      <c r="AX1393" s="172">
        <v>-14175.27</v>
      </c>
      <c r="AY1393" s="173">
        <v>-1</v>
      </c>
      <c r="AZ1393" s="172">
        <v>-32960.000000000051</v>
      </c>
      <c r="BA1393" s="173">
        <v>-1</v>
      </c>
      <c r="BB1393" s="172">
        <v>0</v>
      </c>
      <c r="BC1393" s="173">
        <v>0</v>
      </c>
      <c r="BE1393" s="169">
        <v>0</v>
      </c>
      <c r="BF1393" s="169">
        <v>0</v>
      </c>
      <c r="BG1393" s="169">
        <v>0</v>
      </c>
      <c r="BH1393" s="169">
        <v>0</v>
      </c>
      <c r="BI1393" s="169">
        <v>0</v>
      </c>
      <c r="BJ1393" s="169">
        <v>0</v>
      </c>
      <c r="BK1393" s="169">
        <v>0</v>
      </c>
      <c r="BL1393" s="169">
        <v>0</v>
      </c>
      <c r="BM1393" s="169">
        <v>0</v>
      </c>
      <c r="BN1393" s="169">
        <v>0</v>
      </c>
      <c r="BO1393" s="169">
        <v>0</v>
      </c>
      <c r="BP1393" s="169">
        <v>0</v>
      </c>
      <c r="BQ1393" s="174">
        <v>0</v>
      </c>
    </row>
    <row r="1394" spans="2:96" x14ac:dyDescent="0.25">
      <c r="K1394" s="165" t="s">
        <v>315</v>
      </c>
      <c r="N1394" s="57" t="s">
        <v>2578</v>
      </c>
      <c r="V1394" s="57" t="s">
        <v>487</v>
      </c>
      <c r="W1394" s="57" t="s">
        <v>503</v>
      </c>
      <c r="X1394" s="57">
        <v>305</v>
      </c>
      <c r="AB1394" s="166" t="s">
        <v>411</v>
      </c>
      <c r="AC1394" s="209">
        <v>6640900</v>
      </c>
      <c r="AD1394" s="210" t="s">
        <v>2579</v>
      </c>
      <c r="AE1394" s="169">
        <v>0</v>
      </c>
      <c r="AF1394" s="38">
        <v>99574.650000000009</v>
      </c>
      <c r="AG1394" s="38">
        <v>85309.569999999992</v>
      </c>
      <c r="AH1394" s="170">
        <v>70741.945000000051</v>
      </c>
      <c r="AI1394" s="171">
        <v>32817.43</v>
      </c>
      <c r="AJ1394" s="172">
        <v>98452.290000000008</v>
      </c>
      <c r="AK1394" s="151">
        <v>60243.389999999992</v>
      </c>
      <c r="AL1394" s="172">
        <v>72292.067999999985</v>
      </c>
      <c r="AM1394" s="211">
        <v>58951.620833333371</v>
      </c>
      <c r="AN1394" s="171">
        <v>72033.714166666672</v>
      </c>
      <c r="AO1394" s="170">
        <v>70824.908571428547</v>
      </c>
      <c r="AP1394" s="170">
        <v>92453</v>
      </c>
      <c r="AQ1394" s="170">
        <v>95226.589999999909</v>
      </c>
      <c r="AR1394" s="172">
        <v>3225.700000000099</v>
      </c>
      <c r="AS1394" s="173">
        <v>3.2764093146031431E-2</v>
      </c>
      <c r="AT1394" s="172">
        <v>-24484.644999999859</v>
      </c>
      <c r="AU1394" s="173">
        <v>-0.34611212626398441</v>
      </c>
      <c r="AV1394" s="172">
        <v>-9917.0199999999168</v>
      </c>
      <c r="AW1394" s="173">
        <v>-0.11624745031536225</v>
      </c>
      <c r="AX1394" s="172">
        <v>5999.2900000000081</v>
      </c>
      <c r="AY1394" s="173">
        <v>6.0936012763136413E-2</v>
      </c>
      <c r="AZ1394" s="172">
        <v>-21711.054999999949</v>
      </c>
      <c r="BA1394" s="173">
        <v>-0.30690497695532593</v>
      </c>
      <c r="BB1394" s="172">
        <v>-2773.5899999999092</v>
      </c>
      <c r="BC1394" s="173">
        <v>-2.9999999999999017E-2</v>
      </c>
      <c r="BE1394" s="169">
        <v>7935.5491666666594</v>
      </c>
      <c r="BF1394" s="169">
        <v>7935.5491666666594</v>
      </c>
      <c r="BG1394" s="169">
        <v>7935.5491666666594</v>
      </c>
      <c r="BH1394" s="169">
        <v>7935.5491666666594</v>
      </c>
      <c r="BI1394" s="169">
        <v>7935.5491666666594</v>
      </c>
      <c r="BJ1394" s="169">
        <v>7935.5491666666594</v>
      </c>
      <c r="BK1394" s="169">
        <v>7935.5491666666594</v>
      </c>
      <c r="BL1394" s="169">
        <v>7935.5491666666594</v>
      </c>
      <c r="BM1394" s="169">
        <v>7935.5491666666594</v>
      </c>
      <c r="BN1394" s="169">
        <v>7935.5491666666594</v>
      </c>
      <c r="BO1394" s="169">
        <v>7935.5491666666594</v>
      </c>
      <c r="BP1394" s="169">
        <v>7935.5491666666594</v>
      </c>
      <c r="BQ1394" s="174">
        <v>95226.589999999924</v>
      </c>
    </row>
    <row r="1395" spans="2:96" x14ac:dyDescent="0.25">
      <c r="K1395" s="165" t="s">
        <v>315</v>
      </c>
      <c r="N1395" s="57" t="s">
        <v>2580</v>
      </c>
      <c r="V1395" s="57" t="s">
        <v>487</v>
      </c>
      <c r="W1395" s="57" t="s">
        <v>503</v>
      </c>
      <c r="X1395" s="57">
        <v>305</v>
      </c>
      <c r="AB1395" s="166" t="s">
        <v>411</v>
      </c>
      <c r="AC1395" s="209">
        <v>6640999</v>
      </c>
      <c r="AD1395" s="210" t="s">
        <v>2581</v>
      </c>
      <c r="AE1395" s="169">
        <v>164128.88999999998</v>
      </c>
      <c r="AF1395" s="38">
        <v>0</v>
      </c>
      <c r="AG1395" s="38">
        <v>0</v>
      </c>
      <c r="AH1395" s="170">
        <v>0</v>
      </c>
      <c r="AI1395" s="171">
        <v>0</v>
      </c>
      <c r="AJ1395" s="172">
        <v>0</v>
      </c>
      <c r="AK1395" s="151">
        <v>0</v>
      </c>
      <c r="AL1395" s="172">
        <v>0</v>
      </c>
      <c r="AM1395" s="211">
        <v>0</v>
      </c>
      <c r="AN1395" s="171">
        <v>0</v>
      </c>
      <c r="AO1395" s="170">
        <v>0</v>
      </c>
      <c r="AP1395" s="170">
        <v>0</v>
      </c>
      <c r="AQ1395" s="170">
        <v>0</v>
      </c>
      <c r="AR1395" s="172">
        <v>0</v>
      </c>
      <c r="AS1395" s="173">
        <v>0</v>
      </c>
      <c r="AT1395" s="172">
        <v>0</v>
      </c>
      <c r="AU1395" s="173">
        <v>0</v>
      </c>
      <c r="AV1395" s="172">
        <v>0</v>
      </c>
      <c r="AW1395" s="173">
        <v>0</v>
      </c>
      <c r="AX1395" s="172">
        <v>0</v>
      </c>
      <c r="AY1395" s="173">
        <v>0</v>
      </c>
      <c r="AZ1395" s="172">
        <v>0</v>
      </c>
      <c r="BA1395" s="173">
        <v>0</v>
      </c>
      <c r="BB1395" s="172">
        <v>0</v>
      </c>
      <c r="BC1395" s="173">
        <v>0</v>
      </c>
      <c r="BE1395" s="169">
        <v>0</v>
      </c>
      <c r="BF1395" s="169">
        <v>0</v>
      </c>
      <c r="BG1395" s="169">
        <v>0</v>
      </c>
      <c r="BH1395" s="169">
        <v>0</v>
      </c>
      <c r="BI1395" s="169">
        <v>0</v>
      </c>
      <c r="BJ1395" s="169">
        <v>0</v>
      </c>
      <c r="BK1395" s="169">
        <v>0</v>
      </c>
      <c r="BL1395" s="169">
        <v>0</v>
      </c>
      <c r="BM1395" s="169">
        <v>0</v>
      </c>
      <c r="BN1395" s="169">
        <v>0</v>
      </c>
      <c r="BO1395" s="169">
        <v>0</v>
      </c>
      <c r="BP1395" s="169">
        <v>0</v>
      </c>
      <c r="BQ1395" s="174">
        <v>0</v>
      </c>
    </row>
    <row r="1396" spans="2:96" x14ac:dyDescent="0.25">
      <c r="K1396" s="165" t="s">
        <v>315</v>
      </c>
      <c r="N1396" s="57" t="s">
        <v>2582</v>
      </c>
      <c r="V1396" s="57" t="s">
        <v>487</v>
      </c>
      <c r="W1396" s="57" t="s">
        <v>503</v>
      </c>
      <c r="X1396" s="57">
        <v>305</v>
      </c>
      <c r="AB1396" s="166" t="s">
        <v>411</v>
      </c>
      <c r="AC1396" s="209">
        <v>6669850</v>
      </c>
      <c r="AD1396" s="210" t="s">
        <v>2583</v>
      </c>
      <c r="AE1396" s="169">
        <v>416436.14</v>
      </c>
      <c r="AF1396" s="38">
        <v>274222.42000000004</v>
      </c>
      <c r="AG1396" s="38">
        <v>35158.870000000003</v>
      </c>
      <c r="AH1396" s="170">
        <v>21084.100000000042</v>
      </c>
      <c r="AI1396" s="171">
        <v>0</v>
      </c>
      <c r="AJ1396" s="172">
        <v>0</v>
      </c>
      <c r="AK1396" s="151">
        <v>0</v>
      </c>
      <c r="AL1396" s="172">
        <v>0</v>
      </c>
      <c r="AM1396" s="211">
        <v>17570.083333333365</v>
      </c>
      <c r="AN1396" s="171">
        <v>3514.0166666666773</v>
      </c>
      <c r="AO1396" s="170">
        <v>0</v>
      </c>
      <c r="AP1396" s="170">
        <v>16450</v>
      </c>
      <c r="AQ1396" s="170">
        <v>16943.5</v>
      </c>
      <c r="AR1396" s="172">
        <v>-16943.5</v>
      </c>
      <c r="AS1396" s="173">
        <v>0</v>
      </c>
      <c r="AT1396" s="172">
        <v>4140.6000000000422</v>
      </c>
      <c r="AU1396" s="173">
        <v>0.19638495359062202</v>
      </c>
      <c r="AV1396" s="172">
        <v>18215.370000000003</v>
      </c>
      <c r="AW1396" s="173">
        <v>0.51808746981913811</v>
      </c>
      <c r="AX1396" s="172">
        <v>-16450</v>
      </c>
      <c r="AY1396" s="173">
        <v>0</v>
      </c>
      <c r="AZ1396" s="172">
        <v>4634.1000000000422</v>
      </c>
      <c r="BA1396" s="173">
        <v>0.21979121707827382</v>
      </c>
      <c r="BB1396" s="172">
        <v>-493.5</v>
      </c>
      <c r="BC1396" s="173">
        <v>-0.03</v>
      </c>
      <c r="BE1396" s="169">
        <v>1411.9583333333333</v>
      </c>
      <c r="BF1396" s="169">
        <v>1411.9583333333333</v>
      </c>
      <c r="BG1396" s="169">
        <v>1411.9583333333333</v>
      </c>
      <c r="BH1396" s="169">
        <v>1411.9583333333333</v>
      </c>
      <c r="BI1396" s="169">
        <v>1411.9583333333333</v>
      </c>
      <c r="BJ1396" s="169">
        <v>1411.9583333333333</v>
      </c>
      <c r="BK1396" s="169">
        <v>1411.9583333333333</v>
      </c>
      <c r="BL1396" s="169">
        <v>1411.9583333333333</v>
      </c>
      <c r="BM1396" s="169">
        <v>1411.9583333333333</v>
      </c>
      <c r="BN1396" s="169">
        <v>1411.9583333333333</v>
      </c>
      <c r="BO1396" s="169">
        <v>1411.9583333333333</v>
      </c>
      <c r="BP1396" s="169">
        <v>1411.9583333333333</v>
      </c>
      <c r="BQ1396" s="174">
        <v>16943.500000000004</v>
      </c>
    </row>
    <row r="1397" spans="2:96" x14ac:dyDescent="0.25">
      <c r="K1397" s="165" t="s">
        <v>315</v>
      </c>
      <c r="N1397" s="57" t="s">
        <v>2584</v>
      </c>
      <c r="V1397" s="57" t="s">
        <v>487</v>
      </c>
      <c r="W1397" s="57" t="s">
        <v>503</v>
      </c>
      <c r="X1397" s="57">
        <v>305</v>
      </c>
      <c r="AB1397" s="166" t="s">
        <v>411</v>
      </c>
      <c r="AC1397" s="209">
        <v>6680014</v>
      </c>
      <c r="AD1397" s="210" t="s">
        <v>2585</v>
      </c>
      <c r="AE1397" s="169">
        <v>0</v>
      </c>
      <c r="AF1397" s="38">
        <v>0</v>
      </c>
      <c r="AG1397" s="38">
        <v>167895.58</v>
      </c>
      <c r="AH1397" s="170">
        <v>0</v>
      </c>
      <c r="AI1397" s="171">
        <v>27696.62</v>
      </c>
      <c r="AJ1397" s="172">
        <v>83089.86</v>
      </c>
      <c r="AK1397" s="151">
        <v>116325.78000000001</v>
      </c>
      <c r="AL1397" s="172">
        <v>139590.93600000002</v>
      </c>
      <c r="AM1397" s="211">
        <v>0</v>
      </c>
      <c r="AN1397" s="171">
        <v>116325.78000000001</v>
      </c>
      <c r="AO1397" s="170">
        <v>168684.30857142905</v>
      </c>
      <c r="AP1397" s="170">
        <v>0</v>
      </c>
      <c r="AQ1397" s="170">
        <v>0</v>
      </c>
      <c r="AR1397" s="172">
        <v>83089.86</v>
      </c>
      <c r="AS1397" s="173">
        <v>1</v>
      </c>
      <c r="AT1397" s="172">
        <v>0</v>
      </c>
      <c r="AU1397" s="173">
        <v>0</v>
      </c>
      <c r="AV1397" s="172">
        <v>167895.58</v>
      </c>
      <c r="AW1397" s="173">
        <v>1</v>
      </c>
      <c r="AX1397" s="172">
        <v>83089.86</v>
      </c>
      <c r="AY1397" s="173">
        <v>1</v>
      </c>
      <c r="AZ1397" s="172">
        <v>0</v>
      </c>
      <c r="BA1397" s="173">
        <v>0</v>
      </c>
      <c r="BB1397" s="172">
        <v>0</v>
      </c>
      <c r="BC1397" s="173">
        <v>0</v>
      </c>
      <c r="BE1397" s="169">
        <v>0</v>
      </c>
      <c r="BF1397" s="169">
        <v>0</v>
      </c>
      <c r="BG1397" s="169">
        <v>0</v>
      </c>
      <c r="BH1397" s="169">
        <v>0</v>
      </c>
      <c r="BI1397" s="169">
        <v>0</v>
      </c>
      <c r="BJ1397" s="169">
        <v>0</v>
      </c>
      <c r="BK1397" s="169">
        <v>0</v>
      </c>
      <c r="BL1397" s="169">
        <v>0</v>
      </c>
      <c r="BM1397" s="169">
        <v>0</v>
      </c>
      <c r="BN1397" s="169">
        <v>0</v>
      </c>
      <c r="BO1397" s="169">
        <v>0</v>
      </c>
      <c r="BP1397" s="169">
        <v>0</v>
      </c>
      <c r="BQ1397" s="174">
        <v>0</v>
      </c>
    </row>
    <row r="1398" spans="2:96" x14ac:dyDescent="0.25">
      <c r="K1398" s="165" t="s">
        <v>315</v>
      </c>
      <c r="N1398" s="57" t="s">
        <v>2586</v>
      </c>
      <c r="V1398" s="57" t="s">
        <v>487</v>
      </c>
      <c r="W1398" s="57" t="s">
        <v>503</v>
      </c>
      <c r="X1398" s="57">
        <v>305</v>
      </c>
      <c r="AB1398" s="166" t="s">
        <v>411</v>
      </c>
      <c r="AC1398" s="209">
        <v>6680034</v>
      </c>
      <c r="AD1398" s="210" t="s">
        <v>2587</v>
      </c>
      <c r="AE1398" s="169">
        <v>0</v>
      </c>
      <c r="AF1398" s="38">
        <v>0</v>
      </c>
      <c r="AG1398" s="38">
        <v>5.4569999999999999E-12</v>
      </c>
      <c r="AH1398" s="170">
        <v>0</v>
      </c>
      <c r="AI1398" s="171">
        <v>-1.8189999999999998E-12</v>
      </c>
      <c r="AJ1398" s="172">
        <v>-5.4569999999999999E-12</v>
      </c>
      <c r="AK1398" s="151">
        <v>-1.8189999999999998E-12</v>
      </c>
      <c r="AL1398" s="172">
        <v>-2.1827999999999999E-12</v>
      </c>
      <c r="AM1398" s="211">
        <v>0</v>
      </c>
      <c r="AN1398" s="171">
        <v>-1.8189999999999998E-12</v>
      </c>
      <c r="AO1398" s="170">
        <v>0</v>
      </c>
      <c r="AP1398" s="170">
        <v>0</v>
      </c>
      <c r="AQ1398" s="170">
        <v>0</v>
      </c>
      <c r="AR1398" s="172">
        <v>-5.4569999999999999E-12</v>
      </c>
      <c r="AS1398" s="173">
        <v>-1</v>
      </c>
      <c r="AT1398" s="172">
        <v>0</v>
      </c>
      <c r="AU1398" s="173">
        <v>0</v>
      </c>
      <c r="AV1398" s="172">
        <v>5.4569999999999999E-12</v>
      </c>
      <c r="AW1398" s="173">
        <v>1</v>
      </c>
      <c r="AX1398" s="172">
        <v>-5.4569999999999999E-12</v>
      </c>
      <c r="AY1398" s="173">
        <v>-1</v>
      </c>
      <c r="AZ1398" s="172">
        <v>0</v>
      </c>
      <c r="BA1398" s="173">
        <v>0</v>
      </c>
      <c r="BB1398" s="172">
        <v>0</v>
      </c>
      <c r="BC1398" s="173">
        <v>0</v>
      </c>
      <c r="BE1398" s="169">
        <v>0</v>
      </c>
      <c r="BF1398" s="169">
        <v>0</v>
      </c>
      <c r="BG1398" s="169">
        <v>0</v>
      </c>
      <c r="BH1398" s="169">
        <v>0</v>
      </c>
      <c r="BI1398" s="169">
        <v>0</v>
      </c>
      <c r="BJ1398" s="169">
        <v>0</v>
      </c>
      <c r="BK1398" s="169">
        <v>0</v>
      </c>
      <c r="BL1398" s="169">
        <v>0</v>
      </c>
      <c r="BM1398" s="169">
        <v>0</v>
      </c>
      <c r="BN1398" s="169">
        <v>0</v>
      </c>
      <c r="BO1398" s="169">
        <v>0</v>
      </c>
      <c r="BP1398" s="169">
        <v>0</v>
      </c>
      <c r="BQ1398" s="174">
        <v>0</v>
      </c>
    </row>
    <row r="1399" spans="2:96" ht="18.75" hidden="1" x14ac:dyDescent="0.3">
      <c r="B1399" s="150" t="s">
        <v>305</v>
      </c>
      <c r="C1399" s="150" t="s">
        <v>305</v>
      </c>
      <c r="J1399" s="150" t="s">
        <v>305</v>
      </c>
      <c r="K1399" s="165" t="s">
        <v>308</v>
      </c>
      <c r="N1399" s="57" t="s">
        <v>310</v>
      </c>
      <c r="AC1399" s="175"/>
      <c r="AD1399" s="195"/>
      <c r="AE1399" s="38"/>
      <c r="AI1399" s="193"/>
      <c r="AS1399" s="57"/>
      <c r="AU1399" s="57"/>
      <c r="AW1399" s="57"/>
      <c r="AY1399" s="57"/>
      <c r="BA1399" s="57"/>
      <c r="BB1399" s="57"/>
      <c r="BC1399" s="57"/>
      <c r="BE1399" s="38"/>
      <c r="BF1399" s="38"/>
      <c r="BG1399" s="38"/>
      <c r="BH1399" s="38"/>
      <c r="BI1399" s="38"/>
      <c r="BJ1399" s="38"/>
      <c r="BK1399" s="38"/>
      <c r="BL1399" s="38"/>
      <c r="BM1399" s="38"/>
      <c r="BN1399" s="38"/>
      <c r="BO1399" s="38"/>
      <c r="BP1399" s="38"/>
      <c r="BQ1399" s="196"/>
    </row>
    <row r="1400" spans="2:96" ht="17.25" x14ac:dyDescent="0.3">
      <c r="K1400" s="165" t="s">
        <v>312</v>
      </c>
      <c r="V1400" s="57" t="s">
        <v>487</v>
      </c>
      <c r="W1400" s="57" t="s">
        <v>503</v>
      </c>
      <c r="AB1400" s="166" t="s">
        <v>411</v>
      </c>
      <c r="AC1400" s="197" t="s">
        <v>2588</v>
      </c>
      <c r="AD1400" s="168"/>
      <c r="AE1400" s="198">
        <v>12571519.410000004</v>
      </c>
      <c r="AF1400" s="198">
        <v>10762887.020000003</v>
      </c>
      <c r="AG1400" s="198">
        <v>11964472.959999997</v>
      </c>
      <c r="AH1400" s="199">
        <v>11454953.485940171</v>
      </c>
      <c r="AI1400" s="200">
        <v>3835922.6999999997</v>
      </c>
      <c r="AJ1400" s="199">
        <v>11507768.1</v>
      </c>
      <c r="AK1400" s="200">
        <v>9312180.8000000007</v>
      </c>
      <c r="AL1400" s="199">
        <v>11174616.960000001</v>
      </c>
      <c r="AM1400" s="200">
        <v>9567398.331698928</v>
      </c>
      <c r="AN1400" s="200">
        <v>11199735.954241244</v>
      </c>
      <c r="AO1400" s="199">
        <v>11037702.857142862</v>
      </c>
      <c r="AP1400" s="199">
        <v>10468238.763500972</v>
      </c>
      <c r="AQ1400" s="199">
        <v>10782285.926406002</v>
      </c>
      <c r="AR1400" s="199">
        <v>725482.17359399796</v>
      </c>
      <c r="AS1400" s="201">
        <v>6.3042821795652793E-2</v>
      </c>
      <c r="AT1400" s="199">
        <v>672667.55953416973</v>
      </c>
      <c r="AU1400" s="201">
        <v>5.8722853860541907E-2</v>
      </c>
      <c r="AV1400" s="199">
        <v>1182187.0335939955</v>
      </c>
      <c r="AW1400" s="201">
        <v>9.8808116123988113E-2</v>
      </c>
      <c r="AX1400" s="199">
        <v>1039529.3364990279</v>
      </c>
      <c r="AY1400" s="201">
        <v>9.0332836694808613E-2</v>
      </c>
      <c r="AZ1400" s="199">
        <v>986714.72243919969</v>
      </c>
      <c r="BA1400" s="201">
        <v>8.6138693068487357E-2</v>
      </c>
      <c r="BB1400" s="199">
        <v>-314047.16290502995</v>
      </c>
      <c r="BC1400" s="201">
        <v>-3.0000000000000075E-2</v>
      </c>
      <c r="BE1400" s="198">
        <v>912618.54803168739</v>
      </c>
      <c r="BF1400" s="198">
        <v>904741.94089250918</v>
      </c>
      <c r="BG1400" s="198">
        <v>896293.04803168739</v>
      </c>
      <c r="BH1400" s="198">
        <v>884963.04803168739</v>
      </c>
      <c r="BI1400" s="198">
        <v>893036.62661415315</v>
      </c>
      <c r="BJ1400" s="198">
        <v>892482.04803168739</v>
      </c>
      <c r="BK1400" s="198">
        <v>903495.64089250925</v>
      </c>
      <c r="BL1400" s="198">
        <v>890998.84803168743</v>
      </c>
      <c r="BM1400" s="198">
        <v>929966.64089250937</v>
      </c>
      <c r="BN1400" s="198">
        <v>887744.04803168739</v>
      </c>
      <c r="BO1400" s="198">
        <v>901813.84803168743</v>
      </c>
      <c r="BP1400" s="198">
        <v>884131.64089250925</v>
      </c>
      <c r="BQ1400" s="202">
        <v>10782285.926406002</v>
      </c>
    </row>
    <row r="1401" spans="2:96" ht="18.75" x14ac:dyDescent="0.3">
      <c r="K1401" s="165" t="s">
        <v>312</v>
      </c>
      <c r="AC1401" s="175"/>
      <c r="AD1401" s="203"/>
      <c r="AE1401" s="204"/>
      <c r="AI1401" s="205"/>
      <c r="AS1401" s="57"/>
      <c r="AU1401" s="57"/>
      <c r="AW1401" s="57"/>
      <c r="AY1401" s="57"/>
      <c r="BA1401" s="57"/>
      <c r="BB1401" s="57"/>
      <c r="BC1401" s="57"/>
      <c r="BE1401" s="204"/>
      <c r="BF1401" s="204"/>
      <c r="BG1401" s="204"/>
      <c r="BH1401" s="204"/>
      <c r="BI1401" s="204"/>
      <c r="BJ1401" s="204"/>
      <c r="BK1401" s="204"/>
      <c r="BL1401" s="204"/>
      <c r="BM1401" s="204"/>
      <c r="BN1401" s="204"/>
      <c r="BO1401" s="204"/>
      <c r="BP1401" s="204"/>
      <c r="BQ1401" s="206"/>
    </row>
    <row r="1402" spans="2:96" ht="18.75" x14ac:dyDescent="0.3">
      <c r="K1402" s="165" t="s">
        <v>312</v>
      </c>
      <c r="M1402" s="57" t="s">
        <v>505</v>
      </c>
      <c r="N1402" s="57" t="s">
        <v>2589</v>
      </c>
      <c r="V1402" s="57" t="s">
        <v>487</v>
      </c>
      <c r="W1402" s="57" t="s">
        <v>506</v>
      </c>
      <c r="X1402" s="57">
        <v>306</v>
      </c>
      <c r="AB1402" s="166" t="s">
        <v>411</v>
      </c>
      <c r="AC1402" s="192" t="s">
        <v>507</v>
      </c>
      <c r="AD1402" s="168"/>
      <c r="AE1402" s="63"/>
      <c r="AI1402" s="193"/>
      <c r="AS1402" s="57"/>
      <c r="AU1402" s="57"/>
      <c r="AW1402" s="57"/>
      <c r="AY1402" s="57"/>
      <c r="BA1402" s="57"/>
      <c r="BB1402" s="57"/>
      <c r="BC1402" s="57"/>
      <c r="BE1402" s="63"/>
      <c r="BF1402" s="63"/>
      <c r="BG1402" s="63"/>
      <c r="BH1402" s="63"/>
      <c r="BI1402" s="63"/>
      <c r="BJ1402" s="63"/>
      <c r="BK1402" s="63"/>
      <c r="BL1402" s="63"/>
      <c r="BM1402" s="63"/>
      <c r="BN1402" s="63"/>
      <c r="BO1402" s="63"/>
      <c r="BP1402" s="63"/>
      <c r="BQ1402" s="194"/>
      <c r="BS1402" s="57">
        <v>5623401.5600000005</v>
      </c>
      <c r="BT1402" s="57">
        <v>5819258.9900000002</v>
      </c>
      <c r="BU1402" s="57">
        <v>1787774.6700000002</v>
      </c>
      <c r="BV1402" s="57">
        <v>1216841.9717650902</v>
      </c>
      <c r="BW1402" s="57">
        <v>452552.6</v>
      </c>
      <c r="BX1402" s="57">
        <v>1357657.7999999998</v>
      </c>
      <c r="BY1402" s="57">
        <v>1186686.31</v>
      </c>
      <c r="BZ1402" s="57">
        <v>1424023.5720000002</v>
      </c>
      <c r="CA1402" s="57">
        <v>1013094.2764274444</v>
      </c>
      <c r="CB1402" s="57">
        <v>1390434.0053376458</v>
      </c>
      <c r="CC1402" s="57">
        <v>1462800.6514285714</v>
      </c>
      <c r="CD1402" s="57">
        <v>977337.11776377191</v>
      </c>
      <c r="CE1402" s="57">
        <v>1006657.2312966854</v>
      </c>
      <c r="CG1402" s="57">
        <v>95619.288239184563</v>
      </c>
      <c r="CH1402" s="57">
        <v>104284.68833722378</v>
      </c>
      <c r="CI1402" s="57">
        <v>98129.660788204172</v>
      </c>
      <c r="CJ1402" s="57">
        <v>95031.955984282627</v>
      </c>
      <c r="CK1402" s="57">
        <v>75019.288239184563</v>
      </c>
      <c r="CL1402" s="57">
        <v>77100.999023498269</v>
      </c>
      <c r="CM1402" s="57">
        <v>84357.450003890466</v>
      </c>
      <c r="CN1402" s="57">
        <v>79202.400984282562</v>
      </c>
      <c r="CO1402" s="57">
        <v>73668.675494086579</v>
      </c>
      <c r="CP1402" s="57">
        <v>71894.009897681273</v>
      </c>
      <c r="CQ1402" s="57">
        <v>76154.372642779359</v>
      </c>
      <c r="CR1402" s="57">
        <v>76194.44166238718</v>
      </c>
    </row>
    <row r="1403" spans="2:96" x14ac:dyDescent="0.25">
      <c r="K1403" s="165" t="s">
        <v>315</v>
      </c>
      <c r="N1403" s="57" t="s">
        <v>2590</v>
      </c>
      <c r="V1403" s="57" t="s">
        <v>487</v>
      </c>
      <c r="W1403" s="57" t="s">
        <v>506</v>
      </c>
      <c r="X1403" s="57">
        <v>306</v>
      </c>
      <c r="AB1403" s="166" t="s">
        <v>411</v>
      </c>
      <c r="AC1403" s="209">
        <v>6665950</v>
      </c>
      <c r="AD1403" s="210" t="s">
        <v>2591</v>
      </c>
      <c r="AE1403" s="169">
        <v>5259931.6400000006</v>
      </c>
      <c r="AF1403" s="38">
        <v>2211176.75</v>
      </c>
      <c r="AG1403" s="38">
        <v>1501824.17</v>
      </c>
      <c r="AH1403" s="170">
        <v>929792.36769934627</v>
      </c>
      <c r="AI1403" s="171">
        <v>314125.40999999997</v>
      </c>
      <c r="AJ1403" s="172">
        <v>942376.23</v>
      </c>
      <c r="AK1403" s="151">
        <v>886213.87</v>
      </c>
      <c r="AL1403" s="172">
        <v>1063456.6440000001</v>
      </c>
      <c r="AM1403" s="211">
        <v>773886.27303932444</v>
      </c>
      <c r="AN1403" s="171">
        <v>1042119.9646600218</v>
      </c>
      <c r="AO1403" s="170">
        <v>1032007.8857142859</v>
      </c>
      <c r="AP1403" s="170">
        <v>884789.54913632106</v>
      </c>
      <c r="AQ1403" s="170">
        <v>911333.23561041092</v>
      </c>
      <c r="AR1403" s="172">
        <v>31042.994389589061</v>
      </c>
      <c r="AS1403" s="173">
        <v>3.2941189942353559E-2</v>
      </c>
      <c r="AT1403" s="172">
        <v>18459.132088935352</v>
      </c>
      <c r="AU1403" s="173">
        <v>1.9852961510761959E-2</v>
      </c>
      <c r="AV1403" s="172">
        <v>590490.93438958901</v>
      </c>
      <c r="AW1403" s="173">
        <v>0.39318246848403632</v>
      </c>
      <c r="AX1403" s="172">
        <v>57586.680863678921</v>
      </c>
      <c r="AY1403" s="173">
        <v>6.1107951400343495E-2</v>
      </c>
      <c r="AZ1403" s="172">
        <v>45002.818563025212</v>
      </c>
      <c r="BA1403" s="173">
        <v>4.8400933505594372E-2</v>
      </c>
      <c r="BB1403" s="172">
        <v>-26543.68647408986</v>
      </c>
      <c r="BC1403" s="173">
        <v>-3.0000000000000259E-2</v>
      </c>
      <c r="BE1403" s="169">
        <v>73687.693467942736</v>
      </c>
      <c r="BF1403" s="169">
        <v>73687.693467942736</v>
      </c>
      <c r="BG1403" s="169">
        <v>76198.066016962344</v>
      </c>
      <c r="BH1403" s="169">
        <v>84820.902879707428</v>
      </c>
      <c r="BI1403" s="169">
        <v>73687.693467942736</v>
      </c>
      <c r="BJ1403" s="169">
        <v>75769.404252256441</v>
      </c>
      <c r="BK1403" s="169">
        <v>83025.855232648639</v>
      </c>
      <c r="BL1403" s="169">
        <v>77870.806213040734</v>
      </c>
      <c r="BM1403" s="169">
        <v>72337.080722844737</v>
      </c>
      <c r="BN1403" s="169">
        <v>70562.415126439446</v>
      </c>
      <c r="BO1403" s="169">
        <v>74822.777871537532</v>
      </c>
      <c r="BP1403" s="169">
        <v>74862.846891145353</v>
      </c>
      <c r="BQ1403" s="174">
        <v>911333.23561041069</v>
      </c>
    </row>
    <row r="1404" spans="2:96" x14ac:dyDescent="0.25">
      <c r="K1404" s="165" t="s">
        <v>315</v>
      </c>
      <c r="N1404" s="57" t="s">
        <v>2592</v>
      </c>
      <c r="V1404" s="57" t="s">
        <v>487</v>
      </c>
      <c r="W1404" s="57" t="s">
        <v>506</v>
      </c>
      <c r="X1404" s="57">
        <v>306</v>
      </c>
      <c r="AB1404" s="166" t="s">
        <v>411</v>
      </c>
      <c r="AC1404" s="209">
        <v>6665951</v>
      </c>
      <c r="AD1404" s="210" t="s">
        <v>2593</v>
      </c>
      <c r="AE1404" s="169">
        <v>0</v>
      </c>
      <c r="AF1404" s="38">
        <v>3203359.8600000003</v>
      </c>
      <c r="AG1404" s="38">
        <v>0</v>
      </c>
      <c r="AH1404" s="170">
        <v>0</v>
      </c>
      <c r="AI1404" s="171">
        <v>0</v>
      </c>
      <c r="AJ1404" s="172">
        <v>0</v>
      </c>
      <c r="AK1404" s="151">
        <v>299.99</v>
      </c>
      <c r="AL1404" s="172">
        <v>359.98800000000006</v>
      </c>
      <c r="AM1404" s="211">
        <v>0</v>
      </c>
      <c r="AN1404" s="171">
        <v>299.99</v>
      </c>
      <c r="AO1404" s="170">
        <v>514.26857142857102</v>
      </c>
      <c r="AP1404" s="170">
        <v>0</v>
      </c>
      <c r="AQ1404" s="170">
        <v>0</v>
      </c>
      <c r="AR1404" s="172">
        <v>0</v>
      </c>
      <c r="AS1404" s="173">
        <v>0</v>
      </c>
      <c r="AT1404" s="172">
        <v>0</v>
      </c>
      <c r="AU1404" s="173">
        <v>0</v>
      </c>
      <c r="AV1404" s="172">
        <v>0</v>
      </c>
      <c r="AW1404" s="173">
        <v>0</v>
      </c>
      <c r="AX1404" s="172">
        <v>0</v>
      </c>
      <c r="AY1404" s="173">
        <v>0</v>
      </c>
      <c r="AZ1404" s="172">
        <v>0</v>
      </c>
      <c r="BA1404" s="173">
        <v>0</v>
      </c>
      <c r="BB1404" s="172">
        <v>0</v>
      </c>
      <c r="BC1404" s="173">
        <v>0</v>
      </c>
      <c r="BE1404" s="169">
        <v>0</v>
      </c>
      <c r="BF1404" s="169">
        <v>0</v>
      </c>
      <c r="BG1404" s="169">
        <v>0</v>
      </c>
      <c r="BH1404" s="169">
        <v>0</v>
      </c>
      <c r="BI1404" s="169">
        <v>0</v>
      </c>
      <c r="BJ1404" s="169">
        <v>0</v>
      </c>
      <c r="BK1404" s="169">
        <v>0</v>
      </c>
      <c r="BL1404" s="169">
        <v>0</v>
      </c>
      <c r="BM1404" s="169">
        <v>0</v>
      </c>
      <c r="BN1404" s="169">
        <v>0</v>
      </c>
      <c r="BO1404" s="169">
        <v>0</v>
      </c>
      <c r="BP1404" s="169">
        <v>0</v>
      </c>
      <c r="BQ1404" s="174">
        <v>0</v>
      </c>
    </row>
    <row r="1405" spans="2:96" x14ac:dyDescent="0.25">
      <c r="K1405" s="165" t="s">
        <v>315</v>
      </c>
      <c r="N1405" s="57" t="s">
        <v>2594</v>
      </c>
      <c r="V1405" s="57" t="s">
        <v>487</v>
      </c>
      <c r="W1405" s="57" t="s">
        <v>506</v>
      </c>
      <c r="X1405" s="57">
        <v>306</v>
      </c>
      <c r="AB1405" s="166" t="s">
        <v>411</v>
      </c>
      <c r="AC1405" s="209">
        <v>6665954</v>
      </c>
      <c r="AD1405" s="210" t="s">
        <v>2595</v>
      </c>
      <c r="AE1405" s="169">
        <v>222862.17</v>
      </c>
      <c r="AF1405" s="38">
        <v>232726.61000000002</v>
      </c>
      <c r="AG1405" s="38">
        <v>229951.80000000005</v>
      </c>
      <c r="AH1405" s="170">
        <v>247200</v>
      </c>
      <c r="AI1405" s="171">
        <v>124604.5</v>
      </c>
      <c r="AJ1405" s="172">
        <v>373813.5</v>
      </c>
      <c r="AK1405" s="151">
        <v>224805.79999999996</v>
      </c>
      <c r="AL1405" s="172">
        <v>269766.95999999996</v>
      </c>
      <c r="AM1405" s="211">
        <v>206000</v>
      </c>
      <c r="AN1405" s="171">
        <v>266005.79999999993</v>
      </c>
      <c r="AO1405" s="170">
        <v>311741.314285714</v>
      </c>
      <c r="AP1405" s="170">
        <v>60000</v>
      </c>
      <c r="AQ1405" s="170">
        <v>61800</v>
      </c>
      <c r="AR1405" s="172">
        <v>312013.5</v>
      </c>
      <c r="AS1405" s="173">
        <v>0.83467691776781738</v>
      </c>
      <c r="AT1405" s="172">
        <v>185400</v>
      </c>
      <c r="AU1405" s="173">
        <v>0.75</v>
      </c>
      <c r="AV1405" s="172">
        <v>168151.80000000005</v>
      </c>
      <c r="AW1405" s="173">
        <v>0.73124802676039069</v>
      </c>
      <c r="AX1405" s="172">
        <v>313813.5</v>
      </c>
      <c r="AY1405" s="173">
        <v>0.83949215317263826</v>
      </c>
      <c r="AZ1405" s="172">
        <v>187200</v>
      </c>
      <c r="BA1405" s="173">
        <v>0.75728155339805825</v>
      </c>
      <c r="BB1405" s="172">
        <v>-1800</v>
      </c>
      <c r="BC1405" s="173">
        <v>-0.03</v>
      </c>
      <c r="BE1405" s="169">
        <v>20600</v>
      </c>
      <c r="BF1405" s="169">
        <v>20600</v>
      </c>
      <c r="BG1405" s="169">
        <v>20600</v>
      </c>
      <c r="BH1405" s="169">
        <v>0</v>
      </c>
      <c r="BI1405" s="169">
        <v>0</v>
      </c>
      <c r="BJ1405" s="169">
        <v>0</v>
      </c>
      <c r="BK1405" s="169">
        <v>0</v>
      </c>
      <c r="BL1405" s="169">
        <v>0</v>
      </c>
      <c r="BM1405" s="169">
        <v>0</v>
      </c>
      <c r="BN1405" s="169">
        <v>0</v>
      </c>
      <c r="BO1405" s="169">
        <v>0</v>
      </c>
      <c r="BP1405" s="169">
        <v>0</v>
      </c>
      <c r="BQ1405" s="174">
        <v>61800</v>
      </c>
    </row>
    <row r="1406" spans="2:96" x14ac:dyDescent="0.25">
      <c r="K1406" s="165" t="s">
        <v>315</v>
      </c>
      <c r="N1406" s="57" t="s">
        <v>2596</v>
      </c>
      <c r="V1406" s="57" t="s">
        <v>487</v>
      </c>
      <c r="W1406" s="57" t="s">
        <v>506</v>
      </c>
      <c r="X1406" s="57">
        <v>306</v>
      </c>
      <c r="AB1406" s="166" t="s">
        <v>411</v>
      </c>
      <c r="AC1406" s="209">
        <v>6665958</v>
      </c>
      <c r="AD1406" s="210" t="s">
        <v>2597</v>
      </c>
      <c r="AE1406" s="169">
        <v>0</v>
      </c>
      <c r="AF1406" s="38">
        <v>21928.400000000001</v>
      </c>
      <c r="AG1406" s="38">
        <v>4725</v>
      </c>
      <c r="AH1406" s="170">
        <v>29350.062058823518</v>
      </c>
      <c r="AI1406" s="171">
        <v>0</v>
      </c>
      <c r="AJ1406" s="172">
        <v>0</v>
      </c>
      <c r="AK1406" s="151">
        <v>4824</v>
      </c>
      <c r="AL1406" s="172">
        <v>5788.7999999999993</v>
      </c>
      <c r="AM1406" s="211">
        <v>24458.385049019598</v>
      </c>
      <c r="AN1406" s="171">
        <v>9715.6770098039196</v>
      </c>
      <c r="AO1406" s="170">
        <v>8269.7142857142899</v>
      </c>
      <c r="AP1406" s="170">
        <v>24134.558823529402</v>
      </c>
      <c r="AQ1406" s="170">
        <v>24858.595588235334</v>
      </c>
      <c r="AR1406" s="172">
        <v>-24858.595588235334</v>
      </c>
      <c r="AS1406" s="173">
        <v>0</v>
      </c>
      <c r="AT1406" s="172">
        <v>4491.4664705881842</v>
      </c>
      <c r="AU1406" s="173">
        <v>0.153030901998993</v>
      </c>
      <c r="AV1406" s="172">
        <v>-20133.595588235334</v>
      </c>
      <c r="AW1406" s="173">
        <v>-4.2610784313725576</v>
      </c>
      <c r="AX1406" s="172">
        <v>-24134.558823529402</v>
      </c>
      <c r="AY1406" s="173">
        <v>0</v>
      </c>
      <c r="AZ1406" s="172">
        <v>5215.5032352941162</v>
      </c>
      <c r="BA1406" s="173">
        <v>0.1776999048533929</v>
      </c>
      <c r="BB1406" s="172">
        <v>-724.036764705932</v>
      </c>
      <c r="BC1406" s="173">
        <v>-3.000000000000207E-2</v>
      </c>
      <c r="BE1406" s="169">
        <v>1331.5947712418299</v>
      </c>
      <c r="BF1406" s="169">
        <v>1331.5947712418299</v>
      </c>
      <c r="BG1406" s="169">
        <v>1331.5947712418299</v>
      </c>
      <c r="BH1406" s="169">
        <v>10211.0531045752</v>
      </c>
      <c r="BI1406" s="169">
        <v>1331.5947712418299</v>
      </c>
      <c r="BJ1406" s="169">
        <v>1331.5947712418299</v>
      </c>
      <c r="BK1406" s="169">
        <v>1331.5947712418299</v>
      </c>
      <c r="BL1406" s="169">
        <v>1331.5947712418299</v>
      </c>
      <c r="BM1406" s="169">
        <v>1331.5947712418299</v>
      </c>
      <c r="BN1406" s="169">
        <v>1331.5947712418299</v>
      </c>
      <c r="BO1406" s="169">
        <v>1331.5947712418299</v>
      </c>
      <c r="BP1406" s="169">
        <v>1331.5947712418299</v>
      </c>
      <c r="BQ1406" s="174">
        <v>24858.595588235334</v>
      </c>
    </row>
    <row r="1407" spans="2:96" x14ac:dyDescent="0.25">
      <c r="K1407" s="165" t="s">
        <v>315</v>
      </c>
      <c r="N1407" s="57" t="s">
        <v>2598</v>
      </c>
      <c r="V1407" s="57" t="s">
        <v>487</v>
      </c>
      <c r="W1407" s="57" t="s">
        <v>506</v>
      </c>
      <c r="X1407" s="57">
        <v>306</v>
      </c>
      <c r="AB1407" s="166" t="s">
        <v>411</v>
      </c>
      <c r="AC1407" s="209">
        <v>6665959</v>
      </c>
      <c r="AD1407" s="210" t="s">
        <v>2599</v>
      </c>
      <c r="AE1407" s="169">
        <v>0</v>
      </c>
      <c r="AF1407" s="38">
        <v>35168.800000000003</v>
      </c>
      <c r="AG1407" s="38">
        <v>6427</v>
      </c>
      <c r="AH1407" s="170">
        <v>10499.542006920419</v>
      </c>
      <c r="AI1407" s="171">
        <v>8031.66</v>
      </c>
      <c r="AJ1407" s="172">
        <v>24094.98</v>
      </c>
      <c r="AK1407" s="151">
        <v>14251.62</v>
      </c>
      <c r="AL1407" s="172">
        <v>17101.944</v>
      </c>
      <c r="AM1407" s="211">
        <v>8749.6183391003506</v>
      </c>
      <c r="AN1407" s="171">
        <v>16001.543667820069</v>
      </c>
      <c r="AO1407" s="170">
        <v>13768.56</v>
      </c>
      <c r="AP1407" s="170">
        <v>8413.00980392157</v>
      </c>
      <c r="AQ1407" s="170">
        <v>8665.4000980392102</v>
      </c>
      <c r="AR1407" s="172">
        <v>15429.579901960789</v>
      </c>
      <c r="AS1407" s="173">
        <v>0.640364918417064</v>
      </c>
      <c r="AT1407" s="172">
        <v>1834.141908881209</v>
      </c>
      <c r="AU1407" s="173">
        <v>0.17468780139860349</v>
      </c>
      <c r="AV1407" s="172">
        <v>-2238.4000980392102</v>
      </c>
      <c r="AW1407" s="173">
        <v>-0.34828070608981021</v>
      </c>
      <c r="AX1407" s="172">
        <v>15681.97019607843</v>
      </c>
      <c r="AY1407" s="173">
        <v>0.65083972661850853</v>
      </c>
      <c r="AZ1407" s="172">
        <v>2086.5322029988492</v>
      </c>
      <c r="BA1407" s="173">
        <v>0.19872602077534257</v>
      </c>
      <c r="BB1407" s="172">
        <v>-252.39029411764022</v>
      </c>
      <c r="BC1407" s="173">
        <v>-2.9999999999999184E-2</v>
      </c>
      <c r="BE1407" s="169">
        <v>0</v>
      </c>
      <c r="BF1407" s="169">
        <v>8665.4000980392102</v>
      </c>
      <c r="BG1407" s="169">
        <v>0</v>
      </c>
      <c r="BH1407" s="169">
        <v>0</v>
      </c>
      <c r="BI1407" s="169">
        <v>0</v>
      </c>
      <c r="BJ1407" s="169">
        <v>0</v>
      </c>
      <c r="BK1407" s="169">
        <v>0</v>
      </c>
      <c r="BL1407" s="169">
        <v>0</v>
      </c>
      <c r="BM1407" s="169">
        <v>0</v>
      </c>
      <c r="BN1407" s="169">
        <v>0</v>
      </c>
      <c r="BO1407" s="169">
        <v>0</v>
      </c>
      <c r="BP1407" s="169">
        <v>0</v>
      </c>
      <c r="BQ1407" s="174">
        <v>8665.4000980392102</v>
      </c>
    </row>
    <row r="1408" spans="2:96" x14ac:dyDescent="0.25">
      <c r="K1408" s="165" t="s">
        <v>315</v>
      </c>
      <c r="N1408" s="57" t="s">
        <v>2600</v>
      </c>
      <c r="V1408" s="57" t="s">
        <v>487</v>
      </c>
      <c r="W1408" s="57" t="s">
        <v>506</v>
      </c>
      <c r="X1408" s="57">
        <v>306</v>
      </c>
      <c r="AB1408" s="166" t="s">
        <v>411</v>
      </c>
      <c r="AC1408" s="209">
        <v>6665960</v>
      </c>
      <c r="AD1408" s="210" t="s">
        <v>2601</v>
      </c>
      <c r="AE1408" s="169">
        <v>140607.75</v>
      </c>
      <c r="AF1408" s="38">
        <v>114898.56999999998</v>
      </c>
      <c r="AG1408" s="38">
        <v>44846.700000000012</v>
      </c>
      <c r="AH1408" s="170">
        <v>0</v>
      </c>
      <c r="AI1408" s="171">
        <v>5791.03</v>
      </c>
      <c r="AJ1408" s="172">
        <v>17373.09</v>
      </c>
      <c r="AK1408" s="151">
        <v>56291.03</v>
      </c>
      <c r="AL1408" s="172">
        <v>67549.236000000004</v>
      </c>
      <c r="AM1408" s="211">
        <v>0</v>
      </c>
      <c r="AN1408" s="171">
        <v>56291.03</v>
      </c>
      <c r="AO1408" s="170">
        <v>96498.90857142859</v>
      </c>
      <c r="AP1408" s="170">
        <v>0</v>
      </c>
      <c r="AQ1408" s="170">
        <v>0</v>
      </c>
      <c r="AR1408" s="172">
        <v>17373.09</v>
      </c>
      <c r="AS1408" s="173">
        <v>1</v>
      </c>
      <c r="AT1408" s="172">
        <v>0</v>
      </c>
      <c r="AU1408" s="173">
        <v>0</v>
      </c>
      <c r="AV1408" s="172">
        <v>44846.700000000012</v>
      </c>
      <c r="AW1408" s="173">
        <v>1</v>
      </c>
      <c r="AX1408" s="172">
        <v>17373.09</v>
      </c>
      <c r="AY1408" s="173">
        <v>1</v>
      </c>
      <c r="AZ1408" s="172">
        <v>0</v>
      </c>
      <c r="BA1408" s="173">
        <v>0</v>
      </c>
      <c r="BB1408" s="172">
        <v>0</v>
      </c>
      <c r="BC1408" s="173">
        <v>0</v>
      </c>
      <c r="BE1408" s="169">
        <v>0</v>
      </c>
      <c r="BF1408" s="169">
        <v>0</v>
      </c>
      <c r="BG1408" s="169">
        <v>0</v>
      </c>
      <c r="BH1408" s="169">
        <v>0</v>
      </c>
      <c r="BI1408" s="169">
        <v>0</v>
      </c>
      <c r="BJ1408" s="169">
        <v>0</v>
      </c>
      <c r="BK1408" s="169">
        <v>0</v>
      </c>
      <c r="BL1408" s="169">
        <v>0</v>
      </c>
      <c r="BM1408" s="169">
        <v>0</v>
      </c>
      <c r="BN1408" s="169">
        <v>0</v>
      </c>
      <c r="BO1408" s="169">
        <v>0</v>
      </c>
      <c r="BP1408" s="169">
        <v>0</v>
      </c>
      <c r="BQ1408" s="174">
        <v>0</v>
      </c>
    </row>
    <row r="1409" spans="2:96" ht="18.75" hidden="1" x14ac:dyDescent="0.3">
      <c r="B1409" s="150" t="s">
        <v>305</v>
      </c>
      <c r="C1409" s="150" t="s">
        <v>305</v>
      </c>
      <c r="J1409" s="150" t="s">
        <v>305</v>
      </c>
      <c r="K1409" s="165" t="s">
        <v>308</v>
      </c>
      <c r="N1409" s="57" t="s">
        <v>310</v>
      </c>
      <c r="AC1409" s="175"/>
      <c r="AD1409" s="195"/>
      <c r="AE1409" s="38"/>
      <c r="AI1409" s="193"/>
      <c r="AS1409" s="57"/>
      <c r="AU1409" s="57"/>
      <c r="AW1409" s="57"/>
      <c r="AY1409" s="57"/>
      <c r="BA1409" s="57"/>
      <c r="BB1409" s="57"/>
      <c r="BC1409" s="57"/>
      <c r="BE1409" s="38"/>
      <c r="BF1409" s="38"/>
      <c r="BG1409" s="38"/>
      <c r="BH1409" s="38"/>
      <c r="BI1409" s="38"/>
      <c r="BJ1409" s="38"/>
      <c r="BK1409" s="38"/>
      <c r="BL1409" s="38"/>
      <c r="BM1409" s="38"/>
      <c r="BN1409" s="38"/>
      <c r="BO1409" s="38"/>
      <c r="BP1409" s="38"/>
      <c r="BQ1409" s="196"/>
    </row>
    <row r="1410" spans="2:96" ht="17.25" x14ac:dyDescent="0.3">
      <c r="K1410" s="165" t="s">
        <v>312</v>
      </c>
      <c r="V1410" s="57" t="s">
        <v>487</v>
      </c>
      <c r="W1410" s="57" t="s">
        <v>506</v>
      </c>
      <c r="AB1410" s="166" t="s">
        <v>411</v>
      </c>
      <c r="AC1410" s="197" t="s">
        <v>2602</v>
      </c>
      <c r="AD1410" s="168"/>
      <c r="AE1410" s="198">
        <v>5623401.5600000005</v>
      </c>
      <c r="AF1410" s="198">
        <v>5819258.9900000012</v>
      </c>
      <c r="AG1410" s="198">
        <v>1787774.67</v>
      </c>
      <c r="AH1410" s="199">
        <v>1216841.97176509</v>
      </c>
      <c r="AI1410" s="200">
        <v>452552.6</v>
      </c>
      <c r="AJ1410" s="199">
        <v>1357657.7999999998</v>
      </c>
      <c r="AK1410" s="200">
        <v>1186686.31</v>
      </c>
      <c r="AL1410" s="199">
        <v>1424023.5720000002</v>
      </c>
      <c r="AM1410" s="200">
        <v>1013094.2764274444</v>
      </c>
      <c r="AN1410" s="200">
        <v>1390434.0053376458</v>
      </c>
      <c r="AO1410" s="199">
        <v>1462800.6514285714</v>
      </c>
      <c r="AP1410" s="199">
        <v>977337.11776377202</v>
      </c>
      <c r="AQ1410" s="199">
        <v>1006657.2312966854</v>
      </c>
      <c r="AR1410" s="199">
        <v>351000.56870331441</v>
      </c>
      <c r="AS1410" s="201">
        <v>0.25853390206524385</v>
      </c>
      <c r="AT1410" s="199">
        <v>210184.74046840461</v>
      </c>
      <c r="AU1410" s="201">
        <v>0.17272969321030335</v>
      </c>
      <c r="AV1410" s="199">
        <v>781117.43870331452</v>
      </c>
      <c r="AW1410" s="201">
        <v>0.43692163884574703</v>
      </c>
      <c r="AX1410" s="199">
        <v>380320.68223622779</v>
      </c>
      <c r="AY1410" s="201">
        <v>0.28013000200509131</v>
      </c>
      <c r="AZ1410" s="199">
        <v>239504.85400131799</v>
      </c>
      <c r="BA1410" s="201">
        <v>0.19682494486437235</v>
      </c>
      <c r="BB1410" s="199">
        <v>-29320.113532913383</v>
      </c>
      <c r="BC1410" s="201">
        <v>-3.0000000000000228E-2</v>
      </c>
      <c r="BE1410" s="198">
        <v>95619.288239184563</v>
      </c>
      <c r="BF1410" s="198">
        <v>104284.68833722378</v>
      </c>
      <c r="BG1410" s="198">
        <v>98129.660788204172</v>
      </c>
      <c r="BH1410" s="198">
        <v>95031.955984282627</v>
      </c>
      <c r="BI1410" s="198">
        <v>75019.288239184563</v>
      </c>
      <c r="BJ1410" s="198">
        <v>77100.999023498269</v>
      </c>
      <c r="BK1410" s="198">
        <v>84357.450003890466</v>
      </c>
      <c r="BL1410" s="198">
        <v>79202.400984282562</v>
      </c>
      <c r="BM1410" s="198">
        <v>73668.675494086565</v>
      </c>
      <c r="BN1410" s="198">
        <v>71894.009897681273</v>
      </c>
      <c r="BO1410" s="198">
        <v>76154.372642779359</v>
      </c>
      <c r="BP1410" s="198">
        <v>76194.44166238718</v>
      </c>
      <c r="BQ1410" s="202">
        <v>1006657.2312966852</v>
      </c>
    </row>
    <row r="1411" spans="2:96" ht="18.75" x14ac:dyDescent="0.3">
      <c r="K1411" s="165" t="s">
        <v>312</v>
      </c>
      <c r="AC1411" s="175"/>
      <c r="AD1411" s="203"/>
      <c r="AE1411" s="204"/>
      <c r="AI1411" s="205"/>
      <c r="AS1411" s="57"/>
      <c r="AU1411" s="57"/>
      <c r="AW1411" s="57"/>
      <c r="AY1411" s="57"/>
      <c r="BA1411" s="57"/>
      <c r="BB1411" s="57"/>
      <c r="BC1411" s="57"/>
      <c r="BE1411" s="204"/>
      <c r="BF1411" s="204"/>
      <c r="BG1411" s="204"/>
      <c r="BH1411" s="204"/>
      <c r="BI1411" s="204"/>
      <c r="BJ1411" s="204"/>
      <c r="BK1411" s="204"/>
      <c r="BL1411" s="204"/>
      <c r="BM1411" s="204"/>
      <c r="BN1411" s="204"/>
      <c r="BO1411" s="204"/>
      <c r="BP1411" s="204"/>
      <c r="BQ1411" s="206"/>
    </row>
    <row r="1412" spans="2:96" ht="18.75" x14ac:dyDescent="0.3">
      <c r="K1412" s="165" t="s">
        <v>312</v>
      </c>
      <c r="M1412" s="57" t="s">
        <v>508</v>
      </c>
      <c r="N1412" s="57" t="s">
        <v>2603</v>
      </c>
      <c r="V1412" s="57" t="s">
        <v>487</v>
      </c>
      <c r="W1412" s="57" t="s">
        <v>509</v>
      </c>
      <c r="X1412" s="57">
        <v>307</v>
      </c>
      <c r="AB1412" s="166" t="s">
        <v>411</v>
      </c>
      <c r="AC1412" s="192" t="s">
        <v>510</v>
      </c>
      <c r="AD1412" s="168"/>
      <c r="AE1412" s="63"/>
      <c r="AI1412" s="193"/>
      <c r="AS1412" s="57"/>
      <c r="AU1412" s="57"/>
      <c r="AW1412" s="57"/>
      <c r="AY1412" s="57"/>
      <c r="BA1412" s="57"/>
      <c r="BB1412" s="57"/>
      <c r="BC1412" s="57"/>
      <c r="BE1412" s="63"/>
      <c r="BF1412" s="63"/>
      <c r="BG1412" s="63"/>
      <c r="BH1412" s="63"/>
      <c r="BI1412" s="63"/>
      <c r="BJ1412" s="63"/>
      <c r="BK1412" s="63"/>
      <c r="BL1412" s="63"/>
      <c r="BM1412" s="63"/>
      <c r="BN1412" s="63"/>
      <c r="BO1412" s="63"/>
      <c r="BP1412" s="63"/>
      <c r="BQ1412" s="194"/>
      <c r="BS1412" s="57">
        <v>2671655.84</v>
      </c>
      <c r="BT1412" s="57">
        <v>2613109.38</v>
      </c>
      <c r="BU1412" s="57">
        <v>3247062.8699999996</v>
      </c>
      <c r="BV1412" s="57">
        <v>3291745.7395297387</v>
      </c>
      <c r="BW1412" s="57">
        <v>1071734.28</v>
      </c>
      <c r="BX1412" s="57">
        <v>3215202.84</v>
      </c>
      <c r="BY1412" s="57">
        <v>4250368.8499999996</v>
      </c>
      <c r="BZ1412" s="57">
        <v>5100442.6199999992</v>
      </c>
      <c r="CA1412" s="57">
        <v>2750989.9764055009</v>
      </c>
      <c r="CB1412" s="57">
        <v>4791124.6131242374</v>
      </c>
      <c r="CC1412" s="57">
        <v>3266103.9942857157</v>
      </c>
      <c r="CD1412" s="57">
        <v>3271788.0797620909</v>
      </c>
      <c r="CE1412" s="57">
        <v>3369941.7221549544</v>
      </c>
      <c r="CG1412" s="57">
        <v>289661.22382313671</v>
      </c>
      <c r="CH1412" s="57">
        <v>317905.12845771102</v>
      </c>
      <c r="CI1412" s="57">
        <v>287883.7669603916</v>
      </c>
      <c r="CJ1412" s="57">
        <v>273789.7619603916</v>
      </c>
      <c r="CK1412" s="57">
        <v>268196.11077195755</v>
      </c>
      <c r="CL1412" s="57">
        <v>268456.98745058768</v>
      </c>
      <c r="CM1412" s="57">
        <v>270843.54326359334</v>
      </c>
      <c r="CN1412" s="57">
        <v>268456.98745058768</v>
      </c>
      <c r="CO1412" s="57">
        <v>268370.02855771099</v>
      </c>
      <c r="CP1412" s="57">
        <v>309251.16745058767</v>
      </c>
      <c r="CQ1412" s="57">
        <v>268456.98745058768</v>
      </c>
      <c r="CR1412" s="57">
        <v>278670.02855771099</v>
      </c>
    </row>
    <row r="1413" spans="2:96" x14ac:dyDescent="0.25">
      <c r="K1413" s="165" t="s">
        <v>315</v>
      </c>
      <c r="N1413" s="57" t="s">
        <v>2604</v>
      </c>
      <c r="V1413" s="57" t="s">
        <v>487</v>
      </c>
      <c r="W1413" s="57" t="s">
        <v>509</v>
      </c>
      <c r="X1413" s="57">
        <v>307</v>
      </c>
      <c r="AB1413" s="166" t="s">
        <v>411</v>
      </c>
      <c r="AC1413" s="209">
        <v>6661430</v>
      </c>
      <c r="AD1413" s="210" t="s">
        <v>2605</v>
      </c>
      <c r="AE1413" s="169">
        <v>385477.74</v>
      </c>
      <c r="AF1413" s="38">
        <v>380590.85</v>
      </c>
      <c r="AG1413" s="38">
        <v>424568.98999999993</v>
      </c>
      <c r="AH1413" s="170">
        <v>404351.22000000003</v>
      </c>
      <c r="AI1413" s="171">
        <v>162606.19</v>
      </c>
      <c r="AJ1413" s="172">
        <v>487818.57</v>
      </c>
      <c r="AK1413" s="151">
        <v>410632.51</v>
      </c>
      <c r="AL1413" s="172">
        <v>492759.01200000005</v>
      </c>
      <c r="AM1413" s="211">
        <v>336959.35000000003</v>
      </c>
      <c r="AN1413" s="171">
        <v>478024.38</v>
      </c>
      <c r="AO1413" s="170">
        <v>529367.77714285732</v>
      </c>
      <c r="AP1413" s="170">
        <v>436294.97119999997</v>
      </c>
      <c r="AQ1413" s="170">
        <v>449383.82033599954</v>
      </c>
      <c r="AR1413" s="172">
        <v>38434.749664000468</v>
      </c>
      <c r="AS1413" s="173">
        <v>7.8789025321443718E-2</v>
      </c>
      <c r="AT1413" s="172">
        <v>-45032.600335999508</v>
      </c>
      <c r="AU1413" s="173">
        <v>-0.11137001227793873</v>
      </c>
      <c r="AV1413" s="172">
        <v>-24814.830335999606</v>
      </c>
      <c r="AW1413" s="173">
        <v>-5.8447109705302806E-2</v>
      </c>
      <c r="AX1413" s="172">
        <v>51523.598800000036</v>
      </c>
      <c r="AY1413" s="173">
        <v>0.10562041293343966</v>
      </c>
      <c r="AZ1413" s="172">
        <v>-31943.751199999941</v>
      </c>
      <c r="BA1413" s="173">
        <v>-7.9000011920329904E-2</v>
      </c>
      <c r="BB1413" s="172">
        <v>-13088.849135999568</v>
      </c>
      <c r="BC1413" s="173">
        <v>-2.999999999999901E-2</v>
      </c>
      <c r="BE1413" s="169">
        <v>37499.377715511378</v>
      </c>
      <c r="BF1413" s="169">
        <v>37412.418822634667</v>
      </c>
      <c r="BG1413" s="169">
        <v>37499.377715511378</v>
      </c>
      <c r="BH1413" s="169">
        <v>37499.377715511378</v>
      </c>
      <c r="BI1413" s="169">
        <v>37238.501036881251</v>
      </c>
      <c r="BJ1413" s="169">
        <v>37499.377715511378</v>
      </c>
      <c r="BK1413" s="169">
        <v>37412.418822634667</v>
      </c>
      <c r="BL1413" s="169">
        <v>37499.377715511378</v>
      </c>
      <c r="BM1413" s="169">
        <v>37412.418822634667</v>
      </c>
      <c r="BN1413" s="169">
        <v>37499.377715511378</v>
      </c>
      <c r="BO1413" s="169">
        <v>37499.377715511378</v>
      </c>
      <c r="BP1413" s="169">
        <v>37412.418822634667</v>
      </c>
      <c r="BQ1413" s="174">
        <v>449383.82033599954</v>
      </c>
    </row>
    <row r="1414" spans="2:96" x14ac:dyDescent="0.25">
      <c r="K1414" s="165" t="s">
        <v>315</v>
      </c>
      <c r="N1414" s="57" t="s">
        <v>2606</v>
      </c>
      <c r="V1414" s="57" t="s">
        <v>487</v>
      </c>
      <c r="W1414" s="57" t="s">
        <v>509</v>
      </c>
      <c r="X1414" s="57">
        <v>307</v>
      </c>
      <c r="AB1414" s="166" t="s">
        <v>411</v>
      </c>
      <c r="AC1414" s="209">
        <v>6661883</v>
      </c>
      <c r="AD1414" s="210" t="s">
        <v>2607</v>
      </c>
      <c r="AE1414" s="169">
        <v>-8278.86</v>
      </c>
      <c r="AF1414" s="38">
        <v>-8358.8100000000013</v>
      </c>
      <c r="AG1414" s="38">
        <v>-15191.920000000002</v>
      </c>
      <c r="AH1414" s="170">
        <v>-12360</v>
      </c>
      <c r="AI1414" s="171">
        <v>-2727.51</v>
      </c>
      <c r="AJ1414" s="172">
        <v>-8182.5300000000007</v>
      </c>
      <c r="AK1414" s="151">
        <v>-7067.01</v>
      </c>
      <c r="AL1414" s="172">
        <v>-8480.4120000000003</v>
      </c>
      <c r="AM1414" s="211">
        <v>-10300</v>
      </c>
      <c r="AN1414" s="171">
        <v>-9127.01</v>
      </c>
      <c r="AO1414" s="170">
        <v>-9635.16</v>
      </c>
      <c r="AP1414" s="170">
        <v>-13487.15</v>
      </c>
      <c r="AQ1414" s="170">
        <v>-13891.764500000043</v>
      </c>
      <c r="AR1414" s="172">
        <v>5709.2345000000423</v>
      </c>
      <c r="AS1414" s="173">
        <v>0.69773462486541959</v>
      </c>
      <c r="AT1414" s="172">
        <v>1531.764500000043</v>
      </c>
      <c r="AU1414" s="173">
        <v>0.12392916666667014</v>
      </c>
      <c r="AV1414" s="172">
        <v>-1300.1554999999589</v>
      </c>
      <c r="AW1414" s="173">
        <v>-8.5582039663186671E-2</v>
      </c>
      <c r="AX1414" s="172">
        <v>5304.619999999999</v>
      </c>
      <c r="AY1414" s="173">
        <v>0.64828604355865471</v>
      </c>
      <c r="AZ1414" s="172">
        <v>1127.1499999999996</v>
      </c>
      <c r="BA1414" s="173">
        <v>9.1193365695792852E-2</v>
      </c>
      <c r="BB1414" s="172">
        <v>404.61450000004334</v>
      </c>
      <c r="BC1414" s="173">
        <v>3.0000000000003215E-2</v>
      </c>
      <c r="BE1414" s="169">
        <v>-1157.64704166667</v>
      </c>
      <c r="BF1414" s="169">
        <v>-1157.64704166667</v>
      </c>
      <c r="BG1414" s="169">
        <v>-1157.64704166667</v>
      </c>
      <c r="BH1414" s="169">
        <v>-1157.64704166667</v>
      </c>
      <c r="BI1414" s="169">
        <v>-1157.64704166667</v>
      </c>
      <c r="BJ1414" s="169">
        <v>-1157.64704166667</v>
      </c>
      <c r="BK1414" s="169">
        <v>-1157.64704166667</v>
      </c>
      <c r="BL1414" s="169">
        <v>-1157.64704166667</v>
      </c>
      <c r="BM1414" s="169">
        <v>-1157.64704166667</v>
      </c>
      <c r="BN1414" s="169">
        <v>-1157.64704166667</v>
      </c>
      <c r="BO1414" s="169">
        <v>-1157.64704166667</v>
      </c>
      <c r="BP1414" s="169">
        <v>-1157.64704166667</v>
      </c>
      <c r="BQ1414" s="174">
        <v>-13891.764500000043</v>
      </c>
    </row>
    <row r="1415" spans="2:96" x14ac:dyDescent="0.25">
      <c r="K1415" s="165" t="s">
        <v>315</v>
      </c>
      <c r="N1415" s="57" t="s">
        <v>2608</v>
      </c>
      <c r="V1415" s="57" t="s">
        <v>487</v>
      </c>
      <c r="W1415" s="57" t="s">
        <v>509</v>
      </c>
      <c r="X1415" s="57">
        <v>307</v>
      </c>
      <c r="AB1415" s="166" t="s">
        <v>411</v>
      </c>
      <c r="AC1415" s="209">
        <v>6665910</v>
      </c>
      <c r="AD1415" s="210" t="s">
        <v>2609</v>
      </c>
      <c r="AE1415" s="169">
        <v>1992551.25</v>
      </c>
      <c r="AF1415" s="38">
        <v>1912845.55</v>
      </c>
      <c r="AG1415" s="38">
        <v>2391624.11</v>
      </c>
      <c r="AH1415" s="170">
        <v>2438467.6679111123</v>
      </c>
      <c r="AI1415" s="171">
        <v>768612.33</v>
      </c>
      <c r="AJ1415" s="172">
        <v>2305836.9899999998</v>
      </c>
      <c r="AK1415" s="151">
        <v>3494876.64</v>
      </c>
      <c r="AL1415" s="172">
        <v>4193851.9679999999</v>
      </c>
      <c r="AM1415" s="211">
        <v>2039924.9167233123</v>
      </c>
      <c r="AN1415" s="171">
        <v>3893419.3911878001</v>
      </c>
      <c r="AO1415" s="170">
        <v>2328263.4857142866</v>
      </c>
      <c r="AP1415" s="170">
        <v>2399120.0685620909</v>
      </c>
      <c r="AQ1415" s="170">
        <v>2471093.6706189555</v>
      </c>
      <c r="AR1415" s="172">
        <v>-165256.68061895575</v>
      </c>
      <c r="AS1415" s="173">
        <v>-7.1668847943564207E-2</v>
      </c>
      <c r="AT1415" s="172">
        <v>-32626.002707843203</v>
      </c>
      <c r="AU1415" s="173">
        <v>-1.3379715112561622E-2</v>
      </c>
      <c r="AV1415" s="172">
        <v>-79469.560618955642</v>
      </c>
      <c r="AW1415" s="173">
        <v>-3.3228282106152397E-2</v>
      </c>
      <c r="AX1415" s="172">
        <v>-93283.078562091105</v>
      </c>
      <c r="AY1415" s="173">
        <v>-4.0455192178216866E-2</v>
      </c>
      <c r="AZ1415" s="172">
        <v>39347.599349021446</v>
      </c>
      <c r="BA1415" s="173">
        <v>1.6136198919843851E-2</v>
      </c>
      <c r="BB1415" s="172">
        <v>-71973.602056864649</v>
      </c>
      <c r="BC1415" s="173">
        <v>-3.00000000000008E-2</v>
      </c>
      <c r="BE1415" s="169">
        <v>214706.49350762536</v>
      </c>
      <c r="BF1415" s="169">
        <v>243037.35703507636</v>
      </c>
      <c r="BG1415" s="169">
        <v>212929.03664488025</v>
      </c>
      <c r="BH1415" s="169">
        <v>198835.03164488025</v>
      </c>
      <c r="BI1415" s="169">
        <v>193502.25713507633</v>
      </c>
      <c r="BJ1415" s="169">
        <v>193502.25713507633</v>
      </c>
      <c r="BK1415" s="169">
        <v>195975.77184095877</v>
      </c>
      <c r="BL1415" s="169">
        <v>193502.25713507633</v>
      </c>
      <c r="BM1415" s="169">
        <v>193502.25713507633</v>
      </c>
      <c r="BN1415" s="169">
        <v>234296.43713507635</v>
      </c>
      <c r="BO1415" s="169">
        <v>193502.25713507633</v>
      </c>
      <c r="BP1415" s="169">
        <v>203802.25713507633</v>
      </c>
      <c r="BQ1415" s="174">
        <v>2471093.670618956</v>
      </c>
    </row>
    <row r="1416" spans="2:96" x14ac:dyDescent="0.25">
      <c r="K1416" s="165" t="s">
        <v>315</v>
      </c>
      <c r="N1416" s="57" t="s">
        <v>2610</v>
      </c>
      <c r="V1416" s="57" t="s">
        <v>487</v>
      </c>
      <c r="W1416" s="57" t="s">
        <v>509</v>
      </c>
      <c r="X1416" s="57">
        <v>307</v>
      </c>
      <c r="AB1416" s="166" t="s">
        <v>411</v>
      </c>
      <c r="AC1416" s="209">
        <v>6665911</v>
      </c>
      <c r="AD1416" s="210" t="s">
        <v>2611</v>
      </c>
      <c r="AE1416" s="169">
        <v>299865.92</v>
      </c>
      <c r="AF1416" s="38">
        <v>328031.79000000004</v>
      </c>
      <c r="AG1416" s="38">
        <v>445435.69</v>
      </c>
      <c r="AH1416" s="170">
        <v>409786.85161862645</v>
      </c>
      <c r="AI1416" s="171">
        <v>133551.27000000002</v>
      </c>
      <c r="AJ1416" s="172">
        <v>400653.81000000006</v>
      </c>
      <c r="AK1416" s="151">
        <v>347544.32000000001</v>
      </c>
      <c r="AL1416" s="172">
        <v>417053.18400000001</v>
      </c>
      <c r="AM1416" s="211">
        <v>341489.04301552207</v>
      </c>
      <c r="AN1416" s="171">
        <v>415842.12860310439</v>
      </c>
      <c r="AO1416" s="170">
        <v>410595.22285714297</v>
      </c>
      <c r="AP1416" s="170">
        <v>439850.19</v>
      </c>
      <c r="AQ1416" s="170">
        <v>453045.69569999952</v>
      </c>
      <c r="AR1416" s="172">
        <v>-52391.88569999946</v>
      </c>
      <c r="AS1416" s="173">
        <v>-0.13076597399635226</v>
      </c>
      <c r="AT1416" s="172">
        <v>-43258.84408137307</v>
      </c>
      <c r="AU1416" s="173">
        <v>-0.10556425593086741</v>
      </c>
      <c r="AV1416" s="172">
        <v>-7610.005699999514</v>
      </c>
      <c r="AW1416" s="173">
        <v>-1.7084409423949648E-2</v>
      </c>
      <c r="AX1416" s="172">
        <v>-39196.379999999946</v>
      </c>
      <c r="AY1416" s="173">
        <v>-9.7831042714906266E-2</v>
      </c>
      <c r="AZ1416" s="172">
        <v>-30063.338381373556</v>
      </c>
      <c r="BA1416" s="173">
        <v>-7.3363355272687961E-2</v>
      </c>
      <c r="BB1416" s="172">
        <v>-13195.505699999514</v>
      </c>
      <c r="BC1416" s="173">
        <v>-2.9999999999998896E-2</v>
      </c>
      <c r="BE1416" s="169">
        <v>37753.807974999967</v>
      </c>
      <c r="BF1416" s="169">
        <v>37753.807974999967</v>
      </c>
      <c r="BG1416" s="169">
        <v>37753.807974999967</v>
      </c>
      <c r="BH1416" s="169">
        <v>37753.807974999967</v>
      </c>
      <c r="BI1416" s="169">
        <v>37753.807974999967</v>
      </c>
      <c r="BJ1416" s="169">
        <v>37753.807974999967</v>
      </c>
      <c r="BK1416" s="169">
        <v>37753.807974999967</v>
      </c>
      <c r="BL1416" s="169">
        <v>37753.807974999967</v>
      </c>
      <c r="BM1416" s="169">
        <v>37753.807974999967</v>
      </c>
      <c r="BN1416" s="169">
        <v>37753.807974999967</v>
      </c>
      <c r="BO1416" s="169">
        <v>37753.807974999967</v>
      </c>
      <c r="BP1416" s="169">
        <v>37753.807974999967</v>
      </c>
      <c r="BQ1416" s="174">
        <v>453045.69569999952</v>
      </c>
    </row>
    <row r="1417" spans="2:96" x14ac:dyDescent="0.25">
      <c r="K1417" s="165" t="s">
        <v>315</v>
      </c>
      <c r="N1417" s="57" t="s">
        <v>2612</v>
      </c>
      <c r="V1417" s="57" t="s">
        <v>487</v>
      </c>
      <c r="W1417" s="57" t="s">
        <v>509</v>
      </c>
      <c r="X1417" s="57">
        <v>307</v>
      </c>
      <c r="AB1417" s="166" t="s">
        <v>411</v>
      </c>
      <c r="AC1417" s="209">
        <v>6665920</v>
      </c>
      <c r="AD1417" s="210" t="s">
        <v>2613</v>
      </c>
      <c r="AE1417" s="169">
        <v>2039.79</v>
      </c>
      <c r="AF1417" s="38">
        <v>0</v>
      </c>
      <c r="AG1417" s="38">
        <v>626</v>
      </c>
      <c r="AH1417" s="170">
        <v>51500.000000000051</v>
      </c>
      <c r="AI1417" s="171">
        <v>9692</v>
      </c>
      <c r="AJ1417" s="172">
        <v>29076</v>
      </c>
      <c r="AK1417" s="151">
        <v>4382.3900000000003</v>
      </c>
      <c r="AL1417" s="172">
        <v>5258.8680000000004</v>
      </c>
      <c r="AM1417" s="211">
        <v>42916.666666666708</v>
      </c>
      <c r="AN1417" s="171">
        <v>12965.723333333342</v>
      </c>
      <c r="AO1417" s="170">
        <v>7512.6685714285313</v>
      </c>
      <c r="AP1417" s="170">
        <v>10010</v>
      </c>
      <c r="AQ1417" s="170">
        <v>10310.300000000005</v>
      </c>
      <c r="AR1417" s="172">
        <v>18765.699999999997</v>
      </c>
      <c r="AS1417" s="173">
        <v>0.64540170587426049</v>
      </c>
      <c r="AT1417" s="172">
        <v>41189.700000000048</v>
      </c>
      <c r="AU1417" s="173">
        <v>0.79980000000000018</v>
      </c>
      <c r="AV1417" s="172">
        <v>-9684.3000000000047</v>
      </c>
      <c r="AW1417" s="173">
        <v>-15.470127795527164</v>
      </c>
      <c r="AX1417" s="172">
        <v>19066</v>
      </c>
      <c r="AY1417" s="173">
        <v>0.65572981152840826</v>
      </c>
      <c r="AZ1417" s="172">
        <v>41490.000000000051</v>
      </c>
      <c r="BA1417" s="173">
        <v>0.80563106796116524</v>
      </c>
      <c r="BB1417" s="172">
        <v>-300.30000000000473</v>
      </c>
      <c r="BC1417" s="173">
        <v>-3.0000000000000471E-2</v>
      </c>
      <c r="BE1417" s="169">
        <v>859.19166666666706</v>
      </c>
      <c r="BF1417" s="169">
        <v>859.19166666666706</v>
      </c>
      <c r="BG1417" s="169">
        <v>859.19166666666706</v>
      </c>
      <c r="BH1417" s="169">
        <v>859.19166666666706</v>
      </c>
      <c r="BI1417" s="169">
        <v>859.19166666666706</v>
      </c>
      <c r="BJ1417" s="169">
        <v>859.19166666666706</v>
      </c>
      <c r="BK1417" s="169">
        <v>859.19166666666706</v>
      </c>
      <c r="BL1417" s="169">
        <v>859.19166666666706</v>
      </c>
      <c r="BM1417" s="169">
        <v>859.19166666666706</v>
      </c>
      <c r="BN1417" s="169">
        <v>859.19166666666706</v>
      </c>
      <c r="BO1417" s="169">
        <v>859.19166666666706</v>
      </c>
      <c r="BP1417" s="169">
        <v>859.19166666666706</v>
      </c>
      <c r="BQ1417" s="174">
        <v>10310.300000000008</v>
      </c>
    </row>
    <row r="1418" spans="2:96" ht="18.75" hidden="1" x14ac:dyDescent="0.3">
      <c r="B1418" s="150" t="s">
        <v>305</v>
      </c>
      <c r="C1418" s="150" t="s">
        <v>305</v>
      </c>
      <c r="J1418" s="150" t="s">
        <v>305</v>
      </c>
      <c r="K1418" s="165" t="s">
        <v>308</v>
      </c>
      <c r="N1418" s="57" t="s">
        <v>310</v>
      </c>
      <c r="AC1418" s="175"/>
      <c r="AD1418" s="195"/>
      <c r="AE1418" s="38"/>
      <c r="AI1418" s="193"/>
      <c r="AS1418" s="57"/>
      <c r="AU1418" s="57"/>
      <c r="AW1418" s="57"/>
      <c r="AY1418" s="57"/>
      <c r="BA1418" s="57"/>
      <c r="BB1418" s="57"/>
      <c r="BC1418" s="57"/>
      <c r="BE1418" s="38"/>
      <c r="BF1418" s="38"/>
      <c r="BG1418" s="38"/>
      <c r="BH1418" s="38"/>
      <c r="BI1418" s="38"/>
      <c r="BJ1418" s="38"/>
      <c r="BK1418" s="38"/>
      <c r="BL1418" s="38"/>
      <c r="BM1418" s="38"/>
      <c r="BN1418" s="38"/>
      <c r="BO1418" s="38"/>
      <c r="BP1418" s="38"/>
      <c r="BQ1418" s="196"/>
    </row>
    <row r="1419" spans="2:96" ht="17.25" x14ac:dyDescent="0.3">
      <c r="K1419" s="165" t="s">
        <v>312</v>
      </c>
      <c r="V1419" s="57" t="s">
        <v>487</v>
      </c>
      <c r="W1419" s="57" t="s">
        <v>509</v>
      </c>
      <c r="AB1419" s="166" t="s">
        <v>411</v>
      </c>
      <c r="AC1419" s="197" t="s">
        <v>2614</v>
      </c>
      <c r="AD1419" s="168"/>
      <c r="AE1419" s="198">
        <v>2671655.84</v>
      </c>
      <c r="AF1419" s="198">
        <v>2613109.38</v>
      </c>
      <c r="AG1419" s="198">
        <v>3247062.8699999996</v>
      </c>
      <c r="AH1419" s="199">
        <v>3291745.7395297391</v>
      </c>
      <c r="AI1419" s="200">
        <v>1071734.28</v>
      </c>
      <c r="AJ1419" s="199">
        <v>3215202.84</v>
      </c>
      <c r="AK1419" s="200">
        <v>4250368.8499999996</v>
      </c>
      <c r="AL1419" s="199">
        <v>5100442.6199999992</v>
      </c>
      <c r="AM1419" s="200">
        <v>2750989.9764055009</v>
      </c>
      <c r="AN1419" s="200">
        <v>4791124.6131242383</v>
      </c>
      <c r="AO1419" s="199">
        <v>3266103.9942857153</v>
      </c>
      <c r="AP1419" s="199">
        <v>3271788.0797620909</v>
      </c>
      <c r="AQ1419" s="199">
        <v>3369941.7221549544</v>
      </c>
      <c r="AR1419" s="199">
        <v>-154738.8821549546</v>
      </c>
      <c r="AS1419" s="201">
        <v>-4.8127253506330757E-2</v>
      </c>
      <c r="AT1419" s="199">
        <v>-78195.982625215314</v>
      </c>
      <c r="AU1419" s="201">
        <v>-2.3755170907090305E-2</v>
      </c>
      <c r="AV1419" s="199">
        <v>-122878.8521549548</v>
      </c>
      <c r="AW1419" s="201">
        <v>-3.7843077597987752E-2</v>
      </c>
      <c r="AX1419" s="199">
        <v>-56585.239762091078</v>
      </c>
      <c r="AY1419" s="201">
        <v>-1.7599275248864572E-2</v>
      </c>
      <c r="AZ1419" s="199">
        <v>19957.659767648205</v>
      </c>
      <c r="BA1419" s="201">
        <v>6.0629408669028518E-3</v>
      </c>
      <c r="BB1419" s="199">
        <v>-98153.642392863519</v>
      </c>
      <c r="BC1419" s="201">
        <v>-3.0000000000000242E-2</v>
      </c>
      <c r="BE1419" s="198">
        <v>289661.22382313665</v>
      </c>
      <c r="BF1419" s="198">
        <v>317905.12845771096</v>
      </c>
      <c r="BG1419" s="198">
        <v>287883.76696039154</v>
      </c>
      <c r="BH1419" s="198">
        <v>273789.76196039154</v>
      </c>
      <c r="BI1419" s="198">
        <v>268196.11077195749</v>
      </c>
      <c r="BJ1419" s="198">
        <v>268456.98745058762</v>
      </c>
      <c r="BK1419" s="198">
        <v>270843.5432635934</v>
      </c>
      <c r="BL1419" s="198">
        <v>268456.98745058762</v>
      </c>
      <c r="BM1419" s="198">
        <v>268370.02855771093</v>
      </c>
      <c r="BN1419" s="198">
        <v>309251.16745058767</v>
      </c>
      <c r="BO1419" s="198">
        <v>268456.98745058762</v>
      </c>
      <c r="BP1419" s="198">
        <v>278670.02855771093</v>
      </c>
      <c r="BQ1419" s="202">
        <v>3369941.7221549549</v>
      </c>
    </row>
    <row r="1420" spans="2:96" ht="18.75" x14ac:dyDescent="0.3">
      <c r="K1420" s="165" t="s">
        <v>312</v>
      </c>
      <c r="AC1420" s="175"/>
      <c r="AD1420" s="203"/>
      <c r="AE1420" s="204"/>
      <c r="AI1420" s="205"/>
      <c r="AS1420" s="57"/>
      <c r="AU1420" s="57"/>
      <c r="AW1420" s="57"/>
      <c r="AY1420" s="57"/>
      <c r="BA1420" s="57"/>
      <c r="BB1420" s="57"/>
      <c r="BC1420" s="57"/>
      <c r="BE1420" s="204"/>
      <c r="BF1420" s="204"/>
      <c r="BG1420" s="204"/>
      <c r="BH1420" s="204"/>
      <c r="BI1420" s="204"/>
      <c r="BJ1420" s="204"/>
      <c r="BK1420" s="204"/>
      <c r="BL1420" s="204"/>
      <c r="BM1420" s="204"/>
      <c r="BN1420" s="204"/>
      <c r="BO1420" s="204"/>
      <c r="BP1420" s="204"/>
      <c r="BQ1420" s="206"/>
    </row>
    <row r="1421" spans="2:96" ht="18.75" x14ac:dyDescent="0.3">
      <c r="K1421" s="165" t="s">
        <v>312</v>
      </c>
      <c r="M1421" s="57" t="s">
        <v>511</v>
      </c>
      <c r="N1421" s="57" t="s">
        <v>2615</v>
      </c>
      <c r="V1421" s="57" t="s">
        <v>487</v>
      </c>
      <c r="W1421" s="57" t="s">
        <v>512</v>
      </c>
      <c r="X1421" s="57">
        <v>308</v>
      </c>
      <c r="AB1421" s="166" t="s">
        <v>411</v>
      </c>
      <c r="AC1421" s="192" t="s">
        <v>513</v>
      </c>
      <c r="AD1421" s="168"/>
      <c r="AE1421" s="63"/>
      <c r="AI1421" s="193"/>
      <c r="AS1421" s="57"/>
      <c r="AU1421" s="57"/>
      <c r="AW1421" s="57"/>
      <c r="AY1421" s="57"/>
      <c r="BA1421" s="57"/>
      <c r="BB1421" s="57"/>
      <c r="BC1421" s="57"/>
      <c r="BE1421" s="63"/>
      <c r="BF1421" s="63"/>
      <c r="BG1421" s="63"/>
      <c r="BH1421" s="63"/>
      <c r="BI1421" s="63"/>
      <c r="BJ1421" s="63"/>
      <c r="BK1421" s="63"/>
      <c r="BL1421" s="63"/>
      <c r="BM1421" s="63"/>
      <c r="BN1421" s="63"/>
      <c r="BO1421" s="63"/>
      <c r="BP1421" s="63"/>
      <c r="BQ1421" s="194"/>
      <c r="BS1421" s="57">
        <v>3108225.62</v>
      </c>
      <c r="BT1421" s="57">
        <v>3328930.1999999997</v>
      </c>
      <c r="BU1421" s="57">
        <v>3553180.9400000004</v>
      </c>
      <c r="BV1421" s="57">
        <v>3806955.0955999992</v>
      </c>
      <c r="BW1421" s="57">
        <v>1187193.1400000001</v>
      </c>
      <c r="BX1421" s="57">
        <v>3561579.4200000004</v>
      </c>
      <c r="BY1421" s="57">
        <v>3267394.3400000003</v>
      </c>
      <c r="BZ1421" s="57">
        <v>3920873.2080000001</v>
      </c>
      <c r="CA1421" s="57">
        <v>3172462.5796666662</v>
      </c>
      <c r="CB1421" s="57">
        <v>3901886.8559333333</v>
      </c>
      <c r="CC1421" s="57">
        <v>3793757.8114285725</v>
      </c>
      <c r="CD1421" s="57">
        <v>3948477.32</v>
      </c>
      <c r="CE1421" s="57">
        <v>4066931.6396000003</v>
      </c>
      <c r="CG1421" s="57">
        <v>339829.3866333334</v>
      </c>
      <c r="CH1421" s="57">
        <v>339829.3866333334</v>
      </c>
      <c r="CI1421" s="57">
        <v>339829.3866333334</v>
      </c>
      <c r="CJ1421" s="57">
        <v>338284.38663333334</v>
      </c>
      <c r="CK1421" s="57">
        <v>338284.38663333334</v>
      </c>
      <c r="CL1421" s="57">
        <v>338284.38663333334</v>
      </c>
      <c r="CM1421" s="57">
        <v>338284.38663333334</v>
      </c>
      <c r="CN1421" s="57">
        <v>338284.38663333334</v>
      </c>
      <c r="CO1421" s="57">
        <v>338284.38663333334</v>
      </c>
      <c r="CP1421" s="57">
        <v>341168.38663333334</v>
      </c>
      <c r="CQ1421" s="57">
        <v>338284.38663333334</v>
      </c>
      <c r="CR1421" s="57">
        <v>338284.38663333334</v>
      </c>
    </row>
    <row r="1422" spans="2:96" x14ac:dyDescent="0.25">
      <c r="K1422" s="165" t="s">
        <v>315</v>
      </c>
      <c r="N1422" s="57" t="s">
        <v>2616</v>
      </c>
      <c r="V1422" s="57" t="s">
        <v>487</v>
      </c>
      <c r="W1422" s="57" t="s">
        <v>512</v>
      </c>
      <c r="X1422" s="57">
        <v>308</v>
      </c>
      <c r="AB1422" s="166" t="s">
        <v>411</v>
      </c>
      <c r="AC1422" s="209">
        <v>6666930</v>
      </c>
      <c r="AD1422" s="210" t="s">
        <v>2617</v>
      </c>
      <c r="AE1422" s="169">
        <v>16269.11</v>
      </c>
      <c r="AF1422" s="38">
        <v>19227.129999999997</v>
      </c>
      <c r="AG1422" s="38">
        <v>42828.100000000006</v>
      </c>
      <c r="AH1422" s="170">
        <v>0</v>
      </c>
      <c r="AI1422" s="171">
        <v>8874.06</v>
      </c>
      <c r="AJ1422" s="172">
        <v>26622.18</v>
      </c>
      <c r="AK1422" s="151">
        <v>17748.12</v>
      </c>
      <c r="AL1422" s="172">
        <v>21297.743999999999</v>
      </c>
      <c r="AM1422" s="211">
        <v>0</v>
      </c>
      <c r="AN1422" s="171">
        <v>17748.12</v>
      </c>
      <c r="AO1422" s="170">
        <v>25354.4571428571</v>
      </c>
      <c r="AP1422" s="170">
        <v>0</v>
      </c>
      <c r="AQ1422" s="170">
        <v>0</v>
      </c>
      <c r="AR1422" s="172">
        <v>26622.18</v>
      </c>
      <c r="AS1422" s="173">
        <v>1</v>
      </c>
      <c r="AT1422" s="172">
        <v>0</v>
      </c>
      <c r="AU1422" s="173">
        <v>0</v>
      </c>
      <c r="AV1422" s="172">
        <v>42828.100000000006</v>
      </c>
      <c r="AW1422" s="173">
        <v>1</v>
      </c>
      <c r="AX1422" s="172">
        <v>26622.18</v>
      </c>
      <c r="AY1422" s="173">
        <v>1</v>
      </c>
      <c r="AZ1422" s="172">
        <v>0</v>
      </c>
      <c r="BA1422" s="173">
        <v>0</v>
      </c>
      <c r="BB1422" s="172">
        <v>0</v>
      </c>
      <c r="BC1422" s="173">
        <v>0</v>
      </c>
      <c r="BE1422" s="169">
        <v>0</v>
      </c>
      <c r="BF1422" s="169">
        <v>0</v>
      </c>
      <c r="BG1422" s="169">
        <v>0</v>
      </c>
      <c r="BH1422" s="169">
        <v>0</v>
      </c>
      <c r="BI1422" s="169">
        <v>0</v>
      </c>
      <c r="BJ1422" s="169">
        <v>0</v>
      </c>
      <c r="BK1422" s="169">
        <v>0</v>
      </c>
      <c r="BL1422" s="169">
        <v>0</v>
      </c>
      <c r="BM1422" s="169">
        <v>0</v>
      </c>
      <c r="BN1422" s="169">
        <v>0</v>
      </c>
      <c r="BO1422" s="169">
        <v>0</v>
      </c>
      <c r="BP1422" s="169">
        <v>0</v>
      </c>
      <c r="BQ1422" s="174">
        <v>0</v>
      </c>
    </row>
    <row r="1423" spans="2:96" x14ac:dyDescent="0.25">
      <c r="K1423" s="165" t="s">
        <v>315</v>
      </c>
      <c r="N1423" s="57" t="s">
        <v>2618</v>
      </c>
      <c r="V1423" s="57" t="s">
        <v>487</v>
      </c>
      <c r="W1423" s="57" t="s">
        <v>512</v>
      </c>
      <c r="X1423" s="57">
        <v>308</v>
      </c>
      <c r="AB1423" s="166" t="s">
        <v>411</v>
      </c>
      <c r="AC1423" s="209">
        <v>6666933</v>
      </c>
      <c r="AD1423" s="210" t="s">
        <v>2619</v>
      </c>
      <c r="AE1423" s="169">
        <v>521184.19999999995</v>
      </c>
      <c r="AF1423" s="38">
        <v>588630.86</v>
      </c>
      <c r="AG1423" s="38">
        <v>632714.09999999986</v>
      </c>
      <c r="AH1423" s="170">
        <v>966879.66679999966</v>
      </c>
      <c r="AI1423" s="171">
        <v>154350.76</v>
      </c>
      <c r="AJ1423" s="172">
        <v>463052.28</v>
      </c>
      <c r="AK1423" s="151">
        <v>734224.52</v>
      </c>
      <c r="AL1423" s="172">
        <v>881069.42400000012</v>
      </c>
      <c r="AM1423" s="211">
        <v>805733.05566666648</v>
      </c>
      <c r="AN1423" s="171">
        <v>895371.1311333332</v>
      </c>
      <c r="AO1423" s="170">
        <v>789502.50857142941</v>
      </c>
      <c r="AP1423" s="170">
        <v>807580.52</v>
      </c>
      <c r="AQ1423" s="170">
        <v>831807.93559999997</v>
      </c>
      <c r="AR1423" s="172">
        <v>-368755.65559999994</v>
      </c>
      <c r="AS1423" s="173">
        <v>-0.7963585787764611</v>
      </c>
      <c r="AT1423" s="172">
        <v>135071.73119999969</v>
      </c>
      <c r="AU1423" s="173">
        <v>0.13969859522130115</v>
      </c>
      <c r="AV1423" s="172">
        <v>-199093.83560000011</v>
      </c>
      <c r="AW1423" s="173">
        <v>-0.31466634867154081</v>
      </c>
      <c r="AX1423" s="172">
        <v>-344528.24</v>
      </c>
      <c r="AY1423" s="173">
        <v>-0.74403745512277786</v>
      </c>
      <c r="AZ1423" s="172">
        <v>159299.14679999964</v>
      </c>
      <c r="BA1423" s="173">
        <v>0.16475591769058359</v>
      </c>
      <c r="BB1423" s="172">
        <v>-24227.415599999949</v>
      </c>
      <c r="BC1423" s="173">
        <v>-2.9999999999999936E-2</v>
      </c>
      <c r="BE1423" s="169">
        <v>70476.077966666664</v>
      </c>
      <c r="BF1423" s="169">
        <v>70476.077966666664</v>
      </c>
      <c r="BG1423" s="169">
        <v>70476.077966666664</v>
      </c>
      <c r="BH1423" s="169">
        <v>68931.077966666664</v>
      </c>
      <c r="BI1423" s="169">
        <v>68931.077966666664</v>
      </c>
      <c r="BJ1423" s="169">
        <v>68931.077966666664</v>
      </c>
      <c r="BK1423" s="169">
        <v>68931.077966666664</v>
      </c>
      <c r="BL1423" s="169">
        <v>68931.077966666664</v>
      </c>
      <c r="BM1423" s="169">
        <v>68931.077966666664</v>
      </c>
      <c r="BN1423" s="169">
        <v>68931.077966666664</v>
      </c>
      <c r="BO1423" s="169">
        <v>68931.077966666664</v>
      </c>
      <c r="BP1423" s="169">
        <v>68931.077966666664</v>
      </c>
      <c r="BQ1423" s="174">
        <v>831807.93559999997</v>
      </c>
    </row>
    <row r="1424" spans="2:96" x14ac:dyDescent="0.25">
      <c r="K1424" s="165" t="s">
        <v>315</v>
      </c>
      <c r="N1424" s="57" t="s">
        <v>2620</v>
      </c>
      <c r="V1424" s="57" t="s">
        <v>487</v>
      </c>
      <c r="W1424" s="57" t="s">
        <v>512</v>
      </c>
      <c r="X1424" s="57">
        <v>308</v>
      </c>
      <c r="AB1424" s="166" t="s">
        <v>411</v>
      </c>
      <c r="AC1424" s="209">
        <v>6666940</v>
      </c>
      <c r="AD1424" s="210" t="s">
        <v>2621</v>
      </c>
      <c r="AE1424" s="169">
        <v>9013.02</v>
      </c>
      <c r="AF1424" s="38">
        <v>15992.08</v>
      </c>
      <c r="AG1424" s="38">
        <v>7762.85</v>
      </c>
      <c r="AH1424" s="170">
        <v>11326.910000000009</v>
      </c>
      <c r="AI1424" s="171">
        <v>2793.84</v>
      </c>
      <c r="AJ1424" s="172">
        <v>8381.52</v>
      </c>
      <c r="AK1424" s="151">
        <v>8503.84</v>
      </c>
      <c r="AL1424" s="172">
        <v>10204.608</v>
      </c>
      <c r="AM1424" s="211">
        <v>9439.0916666666744</v>
      </c>
      <c r="AN1424" s="171">
        <v>10391.658333333335</v>
      </c>
      <c r="AO1424" s="170">
        <v>10978.011428571426</v>
      </c>
      <c r="AP1424" s="170">
        <v>18342.68</v>
      </c>
      <c r="AQ1424" s="170">
        <v>18892.960399999996</v>
      </c>
      <c r="AR1424" s="172">
        <v>-10511.440399999996</v>
      </c>
      <c r="AS1424" s="173">
        <v>-1.25412101862192</v>
      </c>
      <c r="AT1424" s="172">
        <v>-7566.0503999999873</v>
      </c>
      <c r="AU1424" s="173">
        <v>-0.66797126489042302</v>
      </c>
      <c r="AV1424" s="172">
        <v>-11130.110399999996</v>
      </c>
      <c r="AW1424" s="173">
        <v>-1.4337660008888482</v>
      </c>
      <c r="AX1424" s="172">
        <v>-9961.16</v>
      </c>
      <c r="AY1424" s="173">
        <v>-1.1884670083707967</v>
      </c>
      <c r="AZ1424" s="172">
        <v>-7015.7699999999913</v>
      </c>
      <c r="BA1424" s="173">
        <v>-0.61938957756351787</v>
      </c>
      <c r="BB1424" s="172">
        <v>-550.28039999999601</v>
      </c>
      <c r="BC1424" s="173">
        <v>-2.999999999999978E-2</v>
      </c>
      <c r="BE1424" s="169">
        <v>1574.4133666666662</v>
      </c>
      <c r="BF1424" s="169">
        <v>1574.4133666666662</v>
      </c>
      <c r="BG1424" s="169">
        <v>1574.4133666666662</v>
      </c>
      <c r="BH1424" s="169">
        <v>1574.4133666666662</v>
      </c>
      <c r="BI1424" s="169">
        <v>1574.4133666666662</v>
      </c>
      <c r="BJ1424" s="169">
        <v>1574.4133666666662</v>
      </c>
      <c r="BK1424" s="169">
        <v>1574.4133666666662</v>
      </c>
      <c r="BL1424" s="169">
        <v>1574.4133666666662</v>
      </c>
      <c r="BM1424" s="169">
        <v>1574.4133666666662</v>
      </c>
      <c r="BN1424" s="169">
        <v>1574.4133666666662</v>
      </c>
      <c r="BO1424" s="169">
        <v>1574.4133666666662</v>
      </c>
      <c r="BP1424" s="169">
        <v>1574.4133666666662</v>
      </c>
      <c r="BQ1424" s="174">
        <v>18892.960399999993</v>
      </c>
    </row>
    <row r="1425" spans="2:96" x14ac:dyDescent="0.25">
      <c r="K1425" s="165" t="s">
        <v>315</v>
      </c>
      <c r="N1425" s="57" t="s">
        <v>2622</v>
      </c>
      <c r="V1425" s="57" t="s">
        <v>487</v>
      </c>
      <c r="W1425" s="57" t="s">
        <v>512</v>
      </c>
      <c r="X1425" s="57">
        <v>308</v>
      </c>
      <c r="AB1425" s="166" t="s">
        <v>411</v>
      </c>
      <c r="AC1425" s="209">
        <v>6666943</v>
      </c>
      <c r="AD1425" s="210" t="s">
        <v>2623</v>
      </c>
      <c r="AE1425" s="169">
        <v>96510.930000000008</v>
      </c>
      <c r="AF1425" s="38">
        <v>112152.33</v>
      </c>
      <c r="AG1425" s="38">
        <v>108409.94</v>
      </c>
      <c r="AH1425" s="170">
        <v>74595.318799999994</v>
      </c>
      <c r="AI1425" s="171">
        <v>88748.86</v>
      </c>
      <c r="AJ1425" s="172">
        <v>266246.58</v>
      </c>
      <c r="AK1425" s="151">
        <v>208279.83999999997</v>
      </c>
      <c r="AL1425" s="172">
        <v>249935.80799999996</v>
      </c>
      <c r="AM1425" s="211">
        <v>62162.765666666659</v>
      </c>
      <c r="AN1425" s="171">
        <v>220712.3931333333</v>
      </c>
      <c r="AO1425" s="170">
        <v>278707.35428571433</v>
      </c>
      <c r="AP1425" s="170">
        <v>296568.12</v>
      </c>
      <c r="AQ1425" s="170">
        <v>305465.16359999991</v>
      </c>
      <c r="AR1425" s="172">
        <v>-39218.583599999896</v>
      </c>
      <c r="AS1425" s="173">
        <v>-0.14730173660822196</v>
      </c>
      <c r="AT1425" s="172">
        <v>-230869.8447999999</v>
      </c>
      <c r="AU1425" s="173">
        <v>-3.0949642486144846</v>
      </c>
      <c r="AV1425" s="172">
        <v>-197055.22359999991</v>
      </c>
      <c r="AW1425" s="173">
        <v>-1.817685939130673</v>
      </c>
      <c r="AX1425" s="172">
        <v>-30321.539999999979</v>
      </c>
      <c r="AY1425" s="173">
        <v>-0.11388518117303131</v>
      </c>
      <c r="AZ1425" s="172">
        <v>-221972.80119999999</v>
      </c>
      <c r="BA1425" s="173">
        <v>-2.9756934452567823</v>
      </c>
      <c r="BB1425" s="172">
        <v>-8897.0435999999172</v>
      </c>
      <c r="BC1425" s="173">
        <v>-2.9999999999999721E-2</v>
      </c>
      <c r="BE1425" s="169">
        <v>25215.096966666664</v>
      </c>
      <c r="BF1425" s="169">
        <v>25215.096966666664</v>
      </c>
      <c r="BG1425" s="169">
        <v>25215.096966666664</v>
      </c>
      <c r="BH1425" s="169">
        <v>25215.096966666664</v>
      </c>
      <c r="BI1425" s="169">
        <v>25215.096966666664</v>
      </c>
      <c r="BJ1425" s="169">
        <v>25215.096966666664</v>
      </c>
      <c r="BK1425" s="169">
        <v>25215.096966666664</v>
      </c>
      <c r="BL1425" s="169">
        <v>25215.096966666664</v>
      </c>
      <c r="BM1425" s="169">
        <v>25215.096966666664</v>
      </c>
      <c r="BN1425" s="169">
        <v>28099.096966666664</v>
      </c>
      <c r="BO1425" s="169">
        <v>25215.096966666664</v>
      </c>
      <c r="BP1425" s="169">
        <v>25215.096966666664</v>
      </c>
      <c r="BQ1425" s="174">
        <v>305465.16359999997</v>
      </c>
    </row>
    <row r="1426" spans="2:96" x14ac:dyDescent="0.25">
      <c r="K1426" s="165" t="s">
        <v>315</v>
      </c>
      <c r="N1426" s="57" t="s">
        <v>2624</v>
      </c>
      <c r="V1426" s="57" t="s">
        <v>487</v>
      </c>
      <c r="W1426" s="57" t="s">
        <v>512</v>
      </c>
      <c r="X1426" s="57">
        <v>308</v>
      </c>
      <c r="AB1426" s="166" t="s">
        <v>411</v>
      </c>
      <c r="AC1426" s="209">
        <v>6666946</v>
      </c>
      <c r="AD1426" s="210" t="s">
        <v>2625</v>
      </c>
      <c r="AE1426" s="169">
        <v>2465248.36</v>
      </c>
      <c r="AF1426" s="38">
        <v>2592927.8000000003</v>
      </c>
      <c r="AG1426" s="38">
        <v>2759060.9499999997</v>
      </c>
      <c r="AH1426" s="170">
        <v>2754153.1999999997</v>
      </c>
      <c r="AI1426" s="171">
        <v>932425.62</v>
      </c>
      <c r="AJ1426" s="172">
        <v>2797276.86</v>
      </c>
      <c r="AK1426" s="151">
        <v>2298638.02</v>
      </c>
      <c r="AL1426" s="172">
        <v>2758365.6239999998</v>
      </c>
      <c r="AM1426" s="211">
        <v>2295127.6666666665</v>
      </c>
      <c r="AN1426" s="171">
        <v>2757663.5533333332</v>
      </c>
      <c r="AO1426" s="170">
        <v>2689215.48</v>
      </c>
      <c r="AP1426" s="170">
        <v>2823581</v>
      </c>
      <c r="AQ1426" s="170">
        <v>2908288.4300000006</v>
      </c>
      <c r="AR1426" s="172">
        <v>-111011.57000000076</v>
      </c>
      <c r="AS1426" s="173">
        <v>-3.9685585501894431E-2</v>
      </c>
      <c r="AT1426" s="172">
        <v>-154135.23000000091</v>
      </c>
      <c r="AU1426" s="173">
        <v>-5.5964653672860659E-2</v>
      </c>
      <c r="AV1426" s="172">
        <v>-149227.48000000091</v>
      </c>
      <c r="AW1426" s="173">
        <v>-5.4086329626027628E-2</v>
      </c>
      <c r="AX1426" s="172">
        <v>-26304.14000000013</v>
      </c>
      <c r="AY1426" s="173">
        <v>-9.4034810698001951E-3</v>
      </c>
      <c r="AZ1426" s="172">
        <v>-69427.800000000279</v>
      </c>
      <c r="BA1426" s="173">
        <v>-2.5208401624136335E-2</v>
      </c>
      <c r="BB1426" s="172">
        <v>-84707.430000000633</v>
      </c>
      <c r="BC1426" s="173">
        <v>-3.0000000000000224E-2</v>
      </c>
      <c r="BE1426" s="169">
        <v>242357.3691666667</v>
      </c>
      <c r="BF1426" s="169">
        <v>242357.3691666667</v>
      </c>
      <c r="BG1426" s="169">
        <v>242357.3691666667</v>
      </c>
      <c r="BH1426" s="169">
        <v>242357.3691666667</v>
      </c>
      <c r="BI1426" s="169">
        <v>242357.3691666667</v>
      </c>
      <c r="BJ1426" s="169">
        <v>242357.3691666667</v>
      </c>
      <c r="BK1426" s="169">
        <v>242357.3691666667</v>
      </c>
      <c r="BL1426" s="169">
        <v>242357.3691666667</v>
      </c>
      <c r="BM1426" s="169">
        <v>242357.3691666667</v>
      </c>
      <c r="BN1426" s="169">
        <v>242357.3691666667</v>
      </c>
      <c r="BO1426" s="169">
        <v>242357.3691666667</v>
      </c>
      <c r="BP1426" s="169">
        <v>242357.3691666667</v>
      </c>
      <c r="BQ1426" s="174">
        <v>2908288.43</v>
      </c>
    </row>
    <row r="1427" spans="2:96" x14ac:dyDescent="0.25">
      <c r="K1427" s="165" t="s">
        <v>315</v>
      </c>
      <c r="N1427" s="57" t="s">
        <v>2626</v>
      </c>
      <c r="V1427" s="57" t="s">
        <v>487</v>
      </c>
      <c r="W1427" s="57" t="s">
        <v>512</v>
      </c>
      <c r="X1427" s="57">
        <v>308</v>
      </c>
      <c r="AB1427" s="166" t="s">
        <v>411</v>
      </c>
      <c r="AC1427" s="209">
        <v>6680010</v>
      </c>
      <c r="AD1427" s="210" t="s">
        <v>2627</v>
      </c>
      <c r="AE1427" s="169">
        <v>0</v>
      </c>
      <c r="AF1427" s="38">
        <v>0</v>
      </c>
      <c r="AG1427" s="38">
        <v>2405</v>
      </c>
      <c r="AH1427" s="170">
        <v>0</v>
      </c>
      <c r="AI1427" s="171">
        <v>0</v>
      </c>
      <c r="AJ1427" s="172">
        <v>0</v>
      </c>
      <c r="AK1427" s="151">
        <v>0</v>
      </c>
      <c r="AL1427" s="172">
        <v>0</v>
      </c>
      <c r="AM1427" s="211">
        <v>0</v>
      </c>
      <c r="AN1427" s="171">
        <v>0</v>
      </c>
      <c r="AO1427" s="170">
        <v>0</v>
      </c>
      <c r="AP1427" s="170">
        <v>2405</v>
      </c>
      <c r="AQ1427" s="170">
        <v>2477.1500000000033</v>
      </c>
      <c r="AR1427" s="172">
        <v>-2477.1500000000033</v>
      </c>
      <c r="AS1427" s="173">
        <v>0</v>
      </c>
      <c r="AT1427" s="172">
        <v>-2477.1500000000033</v>
      </c>
      <c r="AU1427" s="173">
        <v>0</v>
      </c>
      <c r="AV1427" s="172">
        <v>-72.150000000003274</v>
      </c>
      <c r="AW1427" s="173">
        <v>-3.0000000000001362E-2</v>
      </c>
      <c r="AX1427" s="172">
        <v>-2405</v>
      </c>
      <c r="AY1427" s="173">
        <v>0</v>
      </c>
      <c r="AZ1427" s="172">
        <v>-2405</v>
      </c>
      <c r="BA1427" s="173">
        <v>0</v>
      </c>
      <c r="BB1427" s="172">
        <v>-72.150000000003274</v>
      </c>
      <c r="BC1427" s="173">
        <v>-3.0000000000001362E-2</v>
      </c>
      <c r="BE1427" s="169">
        <v>206.42916666666699</v>
      </c>
      <c r="BF1427" s="169">
        <v>206.42916666666699</v>
      </c>
      <c r="BG1427" s="169">
        <v>206.42916666666699</v>
      </c>
      <c r="BH1427" s="169">
        <v>206.42916666666699</v>
      </c>
      <c r="BI1427" s="169">
        <v>206.42916666666699</v>
      </c>
      <c r="BJ1427" s="169">
        <v>206.42916666666699</v>
      </c>
      <c r="BK1427" s="169">
        <v>206.42916666666699</v>
      </c>
      <c r="BL1427" s="169">
        <v>206.42916666666699</v>
      </c>
      <c r="BM1427" s="169">
        <v>206.42916666666699</v>
      </c>
      <c r="BN1427" s="169">
        <v>206.42916666666699</v>
      </c>
      <c r="BO1427" s="169">
        <v>206.42916666666699</v>
      </c>
      <c r="BP1427" s="169">
        <v>206.42916666666699</v>
      </c>
      <c r="BQ1427" s="174">
        <v>2477.1500000000033</v>
      </c>
    </row>
    <row r="1428" spans="2:96" ht="18.75" hidden="1" x14ac:dyDescent="0.3">
      <c r="B1428" s="150" t="s">
        <v>305</v>
      </c>
      <c r="C1428" s="150" t="s">
        <v>305</v>
      </c>
      <c r="J1428" s="150" t="s">
        <v>305</v>
      </c>
      <c r="K1428" s="165" t="s">
        <v>308</v>
      </c>
      <c r="N1428" s="57" t="s">
        <v>310</v>
      </c>
      <c r="AC1428" s="175"/>
      <c r="AD1428" s="195"/>
      <c r="AE1428" s="38"/>
      <c r="AI1428" s="193"/>
      <c r="AS1428" s="57"/>
      <c r="AU1428" s="57"/>
      <c r="AW1428" s="57"/>
      <c r="AY1428" s="57"/>
      <c r="BA1428" s="57"/>
      <c r="BB1428" s="57"/>
      <c r="BC1428" s="57"/>
      <c r="BE1428" s="38"/>
      <c r="BF1428" s="38"/>
      <c r="BG1428" s="38"/>
      <c r="BH1428" s="38"/>
      <c r="BI1428" s="38"/>
      <c r="BJ1428" s="38"/>
      <c r="BK1428" s="38"/>
      <c r="BL1428" s="38"/>
      <c r="BM1428" s="38"/>
      <c r="BN1428" s="38"/>
      <c r="BO1428" s="38"/>
      <c r="BP1428" s="38"/>
      <c r="BQ1428" s="196"/>
    </row>
    <row r="1429" spans="2:96" ht="17.25" x14ac:dyDescent="0.3">
      <c r="K1429" s="165" t="s">
        <v>312</v>
      </c>
      <c r="V1429" s="57" t="s">
        <v>487</v>
      </c>
      <c r="W1429" s="57" t="s">
        <v>512</v>
      </c>
      <c r="AB1429" s="166" t="s">
        <v>411</v>
      </c>
      <c r="AC1429" s="197" t="s">
        <v>2628</v>
      </c>
      <c r="AD1429" s="168"/>
      <c r="AE1429" s="198">
        <v>3108225.62</v>
      </c>
      <c r="AF1429" s="198">
        <v>3328930.2</v>
      </c>
      <c r="AG1429" s="198">
        <v>3553180.9399999995</v>
      </c>
      <c r="AH1429" s="199">
        <v>3806955.0955999997</v>
      </c>
      <c r="AI1429" s="200">
        <v>1187193.1400000001</v>
      </c>
      <c r="AJ1429" s="199">
        <v>3561579.4200000004</v>
      </c>
      <c r="AK1429" s="200">
        <v>3267394.34</v>
      </c>
      <c r="AL1429" s="199">
        <v>3920873.2080000001</v>
      </c>
      <c r="AM1429" s="200">
        <v>3172462.5796666662</v>
      </c>
      <c r="AN1429" s="200">
        <v>3901886.8559333333</v>
      </c>
      <c r="AO1429" s="199">
        <v>3793757.8114285721</v>
      </c>
      <c r="AP1429" s="199">
        <v>3948477.3200000003</v>
      </c>
      <c r="AQ1429" s="199">
        <v>4066931.6396000003</v>
      </c>
      <c r="AR1429" s="199">
        <v>-505352.21959999995</v>
      </c>
      <c r="AS1429" s="201">
        <v>-0.14188992017479704</v>
      </c>
      <c r="AT1429" s="199">
        <v>-259976.54400000069</v>
      </c>
      <c r="AU1429" s="201">
        <v>-6.8289889812589655E-2</v>
      </c>
      <c r="AV1429" s="199">
        <v>-513750.69960000087</v>
      </c>
      <c r="AW1429" s="201">
        <v>-0.14458894952870061</v>
      </c>
      <c r="AX1429" s="199">
        <v>-386897.89999999991</v>
      </c>
      <c r="AY1429" s="201">
        <v>-0.10863099046096798</v>
      </c>
      <c r="AZ1429" s="199">
        <v>-141522.22440000065</v>
      </c>
      <c r="BA1429" s="201">
        <v>-3.7174650303485095E-2</v>
      </c>
      <c r="BB1429" s="199">
        <v>-118454.31960000005</v>
      </c>
      <c r="BC1429" s="201">
        <v>-3.0000000000000009E-2</v>
      </c>
      <c r="BE1429" s="198">
        <v>339829.38663333334</v>
      </c>
      <c r="BF1429" s="198">
        <v>339829.38663333334</v>
      </c>
      <c r="BG1429" s="198">
        <v>339829.38663333334</v>
      </c>
      <c r="BH1429" s="198">
        <v>338284.38663333334</v>
      </c>
      <c r="BI1429" s="198">
        <v>338284.38663333334</v>
      </c>
      <c r="BJ1429" s="198">
        <v>338284.38663333334</v>
      </c>
      <c r="BK1429" s="198">
        <v>338284.38663333334</v>
      </c>
      <c r="BL1429" s="198">
        <v>338284.38663333334</v>
      </c>
      <c r="BM1429" s="198">
        <v>338284.38663333334</v>
      </c>
      <c r="BN1429" s="198">
        <v>341168.38663333334</v>
      </c>
      <c r="BO1429" s="198">
        <v>338284.38663333334</v>
      </c>
      <c r="BP1429" s="198">
        <v>338284.38663333334</v>
      </c>
      <c r="BQ1429" s="202">
        <v>4066931.6395999999</v>
      </c>
    </row>
    <row r="1430" spans="2:96" ht="18.75" x14ac:dyDescent="0.3">
      <c r="K1430" s="165" t="s">
        <v>312</v>
      </c>
      <c r="AC1430" s="175"/>
      <c r="AD1430" s="203"/>
      <c r="AE1430" s="204"/>
      <c r="AI1430" s="205"/>
      <c r="AS1430" s="57"/>
      <c r="AU1430" s="57"/>
      <c r="AW1430" s="57"/>
      <c r="AY1430" s="57"/>
      <c r="BA1430" s="57"/>
      <c r="BB1430" s="57"/>
      <c r="BC1430" s="57"/>
      <c r="BE1430" s="204"/>
      <c r="BF1430" s="204"/>
      <c r="BG1430" s="204"/>
      <c r="BH1430" s="204"/>
      <c r="BI1430" s="204"/>
      <c r="BJ1430" s="204"/>
      <c r="BK1430" s="204"/>
      <c r="BL1430" s="204"/>
      <c r="BM1430" s="204"/>
      <c r="BN1430" s="204"/>
      <c r="BO1430" s="204"/>
      <c r="BP1430" s="204"/>
      <c r="BQ1430" s="206"/>
    </row>
    <row r="1431" spans="2:96" ht="18.75" x14ac:dyDescent="0.3">
      <c r="K1431" s="165" t="s">
        <v>312</v>
      </c>
      <c r="M1431" s="57" t="s">
        <v>514</v>
      </c>
      <c r="N1431" s="57" t="s">
        <v>2629</v>
      </c>
      <c r="V1431" s="57" t="s">
        <v>487</v>
      </c>
      <c r="W1431" s="57" t="s">
        <v>515</v>
      </c>
      <c r="X1431" s="57">
        <v>309</v>
      </c>
      <c r="AB1431" s="166" t="s">
        <v>411</v>
      </c>
      <c r="AC1431" s="192" t="s">
        <v>516</v>
      </c>
      <c r="AD1431" s="168"/>
      <c r="AE1431" s="63"/>
      <c r="AI1431" s="193"/>
      <c r="AS1431" s="57"/>
      <c r="AU1431" s="57"/>
      <c r="AW1431" s="57"/>
      <c r="AY1431" s="57"/>
      <c r="BA1431" s="57"/>
      <c r="BB1431" s="57"/>
      <c r="BC1431" s="57"/>
      <c r="BE1431" s="63"/>
      <c r="BF1431" s="63"/>
      <c r="BG1431" s="63"/>
      <c r="BH1431" s="63"/>
      <c r="BI1431" s="63"/>
      <c r="BJ1431" s="63"/>
      <c r="BK1431" s="63"/>
      <c r="BL1431" s="63"/>
      <c r="BM1431" s="63"/>
      <c r="BN1431" s="63"/>
      <c r="BO1431" s="63"/>
      <c r="BP1431" s="63"/>
      <c r="BQ1431" s="194"/>
      <c r="BS1431" s="57">
        <v>3331207.83</v>
      </c>
      <c r="BT1431" s="57">
        <v>3434224.42</v>
      </c>
      <c r="BU1431" s="57">
        <v>3602519.17</v>
      </c>
      <c r="BV1431" s="57">
        <v>4096058.1890270906</v>
      </c>
      <c r="BW1431" s="57">
        <v>1386211.73</v>
      </c>
      <c r="BX1431" s="57">
        <v>4158635.19</v>
      </c>
      <c r="BY1431" s="57">
        <v>3322556.43</v>
      </c>
      <c r="BZ1431" s="57">
        <v>3987067.7160000005</v>
      </c>
      <c r="CA1431" s="57">
        <v>3413449.324189242</v>
      </c>
      <c r="CB1431" s="57">
        <v>4005165.2948378487</v>
      </c>
      <c r="CC1431" s="57">
        <v>3827405.3142857142</v>
      </c>
      <c r="CD1431" s="57">
        <v>3632026.565564706</v>
      </c>
      <c r="CE1431" s="57">
        <v>3740987.3625316462</v>
      </c>
      <c r="CG1431" s="57">
        <v>311714.86599528423</v>
      </c>
      <c r="CH1431" s="57">
        <v>311714.86599528423</v>
      </c>
      <c r="CI1431" s="57">
        <v>311866.33658351959</v>
      </c>
      <c r="CJ1431" s="57">
        <v>311714.86599528423</v>
      </c>
      <c r="CK1431" s="57">
        <v>311714.86599528423</v>
      </c>
      <c r="CL1431" s="57">
        <v>311714.86599528423</v>
      </c>
      <c r="CM1431" s="57">
        <v>311972.36599528423</v>
      </c>
      <c r="CN1431" s="57">
        <v>311714.86599528423</v>
      </c>
      <c r="CO1431" s="57">
        <v>311714.86599528423</v>
      </c>
      <c r="CP1431" s="57">
        <v>311714.86599528423</v>
      </c>
      <c r="CQ1431" s="57">
        <v>311714.86599528423</v>
      </c>
      <c r="CR1431" s="57">
        <v>311714.86599528423</v>
      </c>
    </row>
    <row r="1432" spans="2:96" x14ac:dyDescent="0.25">
      <c r="K1432" s="165" t="s">
        <v>315</v>
      </c>
      <c r="N1432" s="57" t="s">
        <v>2630</v>
      </c>
      <c r="V1432" s="57" t="s">
        <v>487</v>
      </c>
      <c r="W1432" s="57" t="s">
        <v>515</v>
      </c>
      <c r="X1432" s="57">
        <v>309</v>
      </c>
      <c r="AB1432" s="166" t="s">
        <v>411</v>
      </c>
      <c r="AC1432" s="209">
        <v>6600710</v>
      </c>
      <c r="AD1432" s="210" t="s">
        <v>2631</v>
      </c>
      <c r="AE1432" s="169">
        <v>554427.69999999995</v>
      </c>
      <c r="AF1432" s="38">
        <v>478923.90000000008</v>
      </c>
      <c r="AG1432" s="38">
        <v>577848.54999999993</v>
      </c>
      <c r="AH1432" s="170">
        <v>507940.14999999973</v>
      </c>
      <c r="AI1432" s="171">
        <v>263956.55</v>
      </c>
      <c r="AJ1432" s="172">
        <v>791869.64999999991</v>
      </c>
      <c r="AK1432" s="151">
        <v>407258.7099999999</v>
      </c>
      <c r="AL1432" s="172">
        <v>488710.45199999993</v>
      </c>
      <c r="AM1432" s="211">
        <v>423350.95833333308</v>
      </c>
      <c r="AN1432" s="171">
        <v>491847.90166666656</v>
      </c>
      <c r="AO1432" s="170">
        <v>510182.34857142851</v>
      </c>
      <c r="AP1432" s="170">
        <v>436457.41176470602</v>
      </c>
      <c r="AQ1432" s="170">
        <v>449551.13411764655</v>
      </c>
      <c r="AR1432" s="172">
        <v>342318.51588235336</v>
      </c>
      <c r="AS1432" s="173">
        <v>0.43229149631173941</v>
      </c>
      <c r="AT1432" s="172">
        <v>58389.015882353182</v>
      </c>
      <c r="AU1432" s="173">
        <v>0.11495255077267118</v>
      </c>
      <c r="AV1432" s="172">
        <v>128297.41588235338</v>
      </c>
      <c r="AW1432" s="173">
        <v>0.22202602374333794</v>
      </c>
      <c r="AX1432" s="172">
        <v>355412.23823529389</v>
      </c>
      <c r="AY1432" s="173">
        <v>0.4488266954482899</v>
      </c>
      <c r="AZ1432" s="172">
        <v>71482.738235293713</v>
      </c>
      <c r="BA1432" s="173">
        <v>0.14073063181812612</v>
      </c>
      <c r="BB1432" s="172">
        <v>-13093.722352940531</v>
      </c>
      <c r="BC1432" s="173">
        <v>-2.999999999999851E-2</v>
      </c>
      <c r="BE1432" s="169">
        <v>37428.513627450935</v>
      </c>
      <c r="BF1432" s="169">
        <v>37428.513627450935</v>
      </c>
      <c r="BG1432" s="169">
        <v>37579.984215686236</v>
      </c>
      <c r="BH1432" s="169">
        <v>37428.513627450935</v>
      </c>
      <c r="BI1432" s="169">
        <v>37428.513627450935</v>
      </c>
      <c r="BJ1432" s="169">
        <v>37428.513627450935</v>
      </c>
      <c r="BK1432" s="169">
        <v>37686.013627450935</v>
      </c>
      <c r="BL1432" s="169">
        <v>37428.513627450935</v>
      </c>
      <c r="BM1432" s="169">
        <v>37428.513627450935</v>
      </c>
      <c r="BN1432" s="169">
        <v>37428.513627450935</v>
      </c>
      <c r="BO1432" s="169">
        <v>37428.513627450935</v>
      </c>
      <c r="BP1432" s="169">
        <v>37428.513627450935</v>
      </c>
      <c r="BQ1432" s="174">
        <v>449551.13411764643</v>
      </c>
    </row>
    <row r="1433" spans="2:96" x14ac:dyDescent="0.25">
      <c r="K1433" s="165" t="s">
        <v>315</v>
      </c>
      <c r="N1433" s="57" t="s">
        <v>2632</v>
      </c>
      <c r="V1433" s="57" t="s">
        <v>487</v>
      </c>
      <c r="W1433" s="57" t="s">
        <v>515</v>
      </c>
      <c r="X1433" s="57">
        <v>309</v>
      </c>
      <c r="AB1433" s="166" t="s">
        <v>411</v>
      </c>
      <c r="AC1433" s="209">
        <v>6600730</v>
      </c>
      <c r="AD1433" s="210" t="s">
        <v>2633</v>
      </c>
      <c r="AE1433" s="169">
        <v>1423891.69</v>
      </c>
      <c r="AF1433" s="38">
        <v>1460197.72</v>
      </c>
      <c r="AG1433" s="38">
        <v>1482736.99</v>
      </c>
      <c r="AH1433" s="170">
        <v>1596003.6707772282</v>
      </c>
      <c r="AI1433" s="171">
        <v>484627.94999999995</v>
      </c>
      <c r="AJ1433" s="172">
        <v>1453883.8499999999</v>
      </c>
      <c r="AK1433" s="151">
        <v>1299190.43</v>
      </c>
      <c r="AL1433" s="172">
        <v>1559028.5159999998</v>
      </c>
      <c r="AM1433" s="211">
        <v>1330003.0589810235</v>
      </c>
      <c r="AN1433" s="171">
        <v>1565191.0417962046</v>
      </c>
      <c r="AO1433" s="170">
        <v>1439990.2114285715</v>
      </c>
      <c r="AP1433" s="170">
        <v>1522508.9355000001</v>
      </c>
      <c r="AQ1433" s="170">
        <v>1568184.2035649994</v>
      </c>
      <c r="AR1433" s="172">
        <v>-114300.35356499953</v>
      </c>
      <c r="AS1433" s="173">
        <v>-7.8617252378860622E-2</v>
      </c>
      <c r="AT1433" s="172">
        <v>27819.467212228803</v>
      </c>
      <c r="AU1433" s="173">
        <v>1.7430703776941295E-2</v>
      </c>
      <c r="AV1433" s="172">
        <v>-85447.213564999402</v>
      </c>
      <c r="AW1433" s="173">
        <v>-5.7628031229597504E-2</v>
      </c>
      <c r="AX1433" s="172">
        <v>-68625.085500000278</v>
      </c>
      <c r="AY1433" s="173">
        <v>-4.7201215901806932E-2</v>
      </c>
      <c r="AZ1433" s="172">
        <v>73494.735277228057</v>
      </c>
      <c r="BA1433" s="173">
        <v>4.6049226967903714E-2</v>
      </c>
      <c r="BB1433" s="172">
        <v>-45675.268064999254</v>
      </c>
      <c r="BC1433" s="173">
        <v>-2.9999999999999506E-2</v>
      </c>
      <c r="BE1433" s="169">
        <v>130682.01696374996</v>
      </c>
      <c r="BF1433" s="169">
        <v>130682.01696374996</v>
      </c>
      <c r="BG1433" s="169">
        <v>130682.01696374996</v>
      </c>
      <c r="BH1433" s="169">
        <v>130682.01696374996</v>
      </c>
      <c r="BI1433" s="169">
        <v>130682.01696374996</v>
      </c>
      <c r="BJ1433" s="169">
        <v>130682.01696374996</v>
      </c>
      <c r="BK1433" s="169">
        <v>130682.01696374996</v>
      </c>
      <c r="BL1433" s="169">
        <v>130682.01696374996</v>
      </c>
      <c r="BM1433" s="169">
        <v>130682.01696374996</v>
      </c>
      <c r="BN1433" s="169">
        <v>130682.01696374996</v>
      </c>
      <c r="BO1433" s="169">
        <v>130682.01696374996</v>
      </c>
      <c r="BP1433" s="169">
        <v>130682.01696374996</v>
      </c>
      <c r="BQ1433" s="174">
        <v>1568184.2035649994</v>
      </c>
    </row>
    <row r="1434" spans="2:96" x14ac:dyDescent="0.25">
      <c r="K1434" s="165" t="s">
        <v>315</v>
      </c>
      <c r="N1434" s="57" t="s">
        <v>2634</v>
      </c>
      <c r="V1434" s="57" t="s">
        <v>487</v>
      </c>
      <c r="W1434" s="57" t="s">
        <v>515</v>
      </c>
      <c r="X1434" s="57">
        <v>309</v>
      </c>
      <c r="AB1434" s="166" t="s">
        <v>411</v>
      </c>
      <c r="AC1434" s="209">
        <v>6600735</v>
      </c>
      <c r="AD1434" s="210" t="s">
        <v>2635</v>
      </c>
      <c r="AE1434" s="169">
        <v>56415.39</v>
      </c>
      <c r="AF1434" s="38">
        <v>59047.25</v>
      </c>
      <c r="AG1434" s="38">
        <v>72435.48</v>
      </c>
      <c r="AH1434" s="170">
        <v>70750.24858907827</v>
      </c>
      <c r="AI1434" s="171">
        <v>17553.000000000004</v>
      </c>
      <c r="AJ1434" s="172">
        <v>52659.000000000015</v>
      </c>
      <c r="AK1434" s="151">
        <v>36741.1</v>
      </c>
      <c r="AL1434" s="172">
        <v>44089.319999999992</v>
      </c>
      <c r="AM1434" s="211">
        <v>58958.540490898558</v>
      </c>
      <c r="AN1434" s="171">
        <v>48532.80809817971</v>
      </c>
      <c r="AO1434" s="170">
        <v>33009.051428571431</v>
      </c>
      <c r="AP1434" s="170">
        <v>64965.69</v>
      </c>
      <c r="AQ1434" s="170">
        <v>66914.660700000008</v>
      </c>
      <c r="AR1434" s="172">
        <v>-14255.660699999993</v>
      </c>
      <c r="AS1434" s="173">
        <v>-0.27071650999829067</v>
      </c>
      <c r="AT1434" s="172">
        <v>3835.5878890782624</v>
      </c>
      <c r="AU1434" s="173">
        <v>5.4213065898264037E-2</v>
      </c>
      <c r="AV1434" s="172">
        <v>5520.8192999999883</v>
      </c>
      <c r="AW1434" s="173">
        <v>7.6217059650878119E-2</v>
      </c>
      <c r="AX1434" s="172">
        <v>-12306.689999999988</v>
      </c>
      <c r="AY1434" s="173">
        <v>-0.23370534951290348</v>
      </c>
      <c r="AZ1434" s="172">
        <v>5784.5585890782677</v>
      </c>
      <c r="BA1434" s="173">
        <v>8.176025815365448E-2</v>
      </c>
      <c r="BB1434" s="172">
        <v>-1948.9707000000053</v>
      </c>
      <c r="BC1434" s="173">
        <v>-3.0000000000000082E-2</v>
      </c>
      <c r="BE1434" s="169">
        <v>5576.2217250000003</v>
      </c>
      <c r="BF1434" s="169">
        <v>5576.2217250000003</v>
      </c>
      <c r="BG1434" s="169">
        <v>5576.2217250000003</v>
      </c>
      <c r="BH1434" s="169">
        <v>5576.2217250000003</v>
      </c>
      <c r="BI1434" s="169">
        <v>5576.2217250000003</v>
      </c>
      <c r="BJ1434" s="169">
        <v>5576.2217250000003</v>
      </c>
      <c r="BK1434" s="169">
        <v>5576.2217250000003</v>
      </c>
      <c r="BL1434" s="169">
        <v>5576.2217250000003</v>
      </c>
      <c r="BM1434" s="169">
        <v>5576.2217250000003</v>
      </c>
      <c r="BN1434" s="169">
        <v>5576.2217250000003</v>
      </c>
      <c r="BO1434" s="169">
        <v>5576.2217250000003</v>
      </c>
      <c r="BP1434" s="169">
        <v>5576.2217250000003</v>
      </c>
      <c r="BQ1434" s="174">
        <v>66914.660700000022</v>
      </c>
    </row>
    <row r="1435" spans="2:96" x14ac:dyDescent="0.25">
      <c r="K1435" s="165" t="s">
        <v>315</v>
      </c>
      <c r="N1435" s="57" t="s">
        <v>2636</v>
      </c>
      <c r="V1435" s="57" t="s">
        <v>487</v>
      </c>
      <c r="W1435" s="57" t="s">
        <v>515</v>
      </c>
      <c r="X1435" s="57">
        <v>309</v>
      </c>
      <c r="AB1435" s="166" t="s">
        <v>411</v>
      </c>
      <c r="AC1435" s="209">
        <v>6600736</v>
      </c>
      <c r="AD1435" s="210" t="s">
        <v>2637</v>
      </c>
      <c r="AE1435" s="169">
        <v>1385.6</v>
      </c>
      <c r="AF1435" s="38">
        <v>4261.5</v>
      </c>
      <c r="AG1435" s="38">
        <v>3163</v>
      </c>
      <c r="AH1435" s="170">
        <v>2004.7494047791438</v>
      </c>
      <c r="AI1435" s="171">
        <v>0</v>
      </c>
      <c r="AJ1435" s="172">
        <v>0</v>
      </c>
      <c r="AK1435" s="151">
        <v>0</v>
      </c>
      <c r="AL1435" s="172">
        <v>0</v>
      </c>
      <c r="AM1435" s="211">
        <v>1670.6245039826197</v>
      </c>
      <c r="AN1435" s="171">
        <v>334.12490079652412</v>
      </c>
      <c r="AO1435" s="170">
        <v>0</v>
      </c>
      <c r="AP1435" s="170">
        <v>2576</v>
      </c>
      <c r="AQ1435" s="170">
        <v>2653.2800000000034</v>
      </c>
      <c r="AR1435" s="172">
        <v>-2653.2800000000034</v>
      </c>
      <c r="AS1435" s="173">
        <v>0</v>
      </c>
      <c r="AT1435" s="172">
        <v>-648.5305952208596</v>
      </c>
      <c r="AU1435" s="173">
        <v>-0.32349708830181989</v>
      </c>
      <c r="AV1435" s="172">
        <v>509.71999999999662</v>
      </c>
      <c r="AW1435" s="173">
        <v>0.16115080619664768</v>
      </c>
      <c r="AX1435" s="172">
        <v>-2576</v>
      </c>
      <c r="AY1435" s="173">
        <v>0</v>
      </c>
      <c r="AZ1435" s="172">
        <v>-571.25059522085621</v>
      </c>
      <c r="BA1435" s="173">
        <v>-0.28494862941924098</v>
      </c>
      <c r="BB1435" s="172">
        <v>-77.280000000003383</v>
      </c>
      <c r="BC1435" s="173">
        <v>-3.0000000000001314E-2</v>
      </c>
      <c r="BE1435" s="169">
        <v>221.106666666667</v>
      </c>
      <c r="BF1435" s="169">
        <v>221.106666666667</v>
      </c>
      <c r="BG1435" s="169">
        <v>221.106666666667</v>
      </c>
      <c r="BH1435" s="169">
        <v>221.106666666667</v>
      </c>
      <c r="BI1435" s="169">
        <v>221.106666666667</v>
      </c>
      <c r="BJ1435" s="169">
        <v>221.106666666667</v>
      </c>
      <c r="BK1435" s="169">
        <v>221.106666666667</v>
      </c>
      <c r="BL1435" s="169">
        <v>221.106666666667</v>
      </c>
      <c r="BM1435" s="169">
        <v>221.106666666667</v>
      </c>
      <c r="BN1435" s="169">
        <v>221.106666666667</v>
      </c>
      <c r="BO1435" s="169">
        <v>221.106666666667</v>
      </c>
      <c r="BP1435" s="169">
        <v>221.106666666667</v>
      </c>
      <c r="BQ1435" s="174">
        <v>2653.2800000000038</v>
      </c>
    </row>
    <row r="1436" spans="2:96" x14ac:dyDescent="0.25">
      <c r="K1436" s="165" t="s">
        <v>315</v>
      </c>
      <c r="N1436" s="57" t="s">
        <v>2638</v>
      </c>
      <c r="V1436" s="57" t="s">
        <v>487</v>
      </c>
      <c r="W1436" s="57" t="s">
        <v>515</v>
      </c>
      <c r="X1436" s="57">
        <v>309</v>
      </c>
      <c r="AB1436" s="166" t="s">
        <v>411</v>
      </c>
      <c r="AC1436" s="209">
        <v>6600740</v>
      </c>
      <c r="AD1436" s="210" t="s">
        <v>2639</v>
      </c>
      <c r="AE1436" s="169">
        <v>653939.06000000006</v>
      </c>
      <c r="AF1436" s="38">
        <v>867801.27</v>
      </c>
      <c r="AG1436" s="38">
        <v>802395.93999999983</v>
      </c>
      <c r="AH1436" s="170">
        <v>1152297.9837788881</v>
      </c>
      <c r="AI1436" s="171">
        <v>408140.36000000004</v>
      </c>
      <c r="AJ1436" s="172">
        <v>1224421.08</v>
      </c>
      <c r="AK1436" s="151">
        <v>941927.33000000007</v>
      </c>
      <c r="AL1436" s="172">
        <v>1130312.7960000001</v>
      </c>
      <c r="AM1436" s="211">
        <v>960248.31981574011</v>
      </c>
      <c r="AN1436" s="171">
        <v>1133976.993963148</v>
      </c>
      <c r="AO1436" s="170">
        <v>1180094.7771428567</v>
      </c>
      <c r="AP1436" s="170">
        <v>914027.95709999988</v>
      </c>
      <c r="AQ1436" s="170">
        <v>941448.79581300006</v>
      </c>
      <c r="AR1436" s="172">
        <v>282972.28418700001</v>
      </c>
      <c r="AS1436" s="173">
        <v>0.23110700134875167</v>
      </c>
      <c r="AT1436" s="172">
        <v>210849.18796588806</v>
      </c>
      <c r="AU1436" s="173">
        <v>0.18298147782435714</v>
      </c>
      <c r="AV1436" s="172">
        <v>-139052.85581300023</v>
      </c>
      <c r="AW1436" s="173">
        <v>-0.17329705807459628</v>
      </c>
      <c r="AX1436" s="172">
        <v>310393.12290000019</v>
      </c>
      <c r="AY1436" s="173">
        <v>0.2535019430570406</v>
      </c>
      <c r="AZ1436" s="172">
        <v>238270.02667888824</v>
      </c>
      <c r="BA1436" s="173">
        <v>0.20677813381005564</v>
      </c>
      <c r="BB1436" s="172">
        <v>-27420.838713000179</v>
      </c>
      <c r="BC1436" s="173">
        <v>-3.00000000000002E-2</v>
      </c>
      <c r="BE1436" s="169">
        <v>78454.06631775001</v>
      </c>
      <c r="BF1436" s="169">
        <v>78454.06631775001</v>
      </c>
      <c r="BG1436" s="169">
        <v>78454.06631775001</v>
      </c>
      <c r="BH1436" s="169">
        <v>78454.06631775001</v>
      </c>
      <c r="BI1436" s="169">
        <v>78454.06631775001</v>
      </c>
      <c r="BJ1436" s="169">
        <v>78454.06631775001</v>
      </c>
      <c r="BK1436" s="169">
        <v>78454.06631775001</v>
      </c>
      <c r="BL1436" s="169">
        <v>78454.06631775001</v>
      </c>
      <c r="BM1436" s="169">
        <v>78454.06631775001</v>
      </c>
      <c r="BN1436" s="169">
        <v>78454.06631775001</v>
      </c>
      <c r="BO1436" s="169">
        <v>78454.06631775001</v>
      </c>
      <c r="BP1436" s="169">
        <v>78454.06631775001</v>
      </c>
      <c r="BQ1436" s="174">
        <v>941448.79581300018</v>
      </c>
    </row>
    <row r="1437" spans="2:96" x14ac:dyDescent="0.25">
      <c r="K1437" s="165" t="s">
        <v>315</v>
      </c>
      <c r="N1437" s="57" t="s">
        <v>2640</v>
      </c>
      <c r="V1437" s="57" t="s">
        <v>487</v>
      </c>
      <c r="W1437" s="57" t="s">
        <v>515</v>
      </c>
      <c r="X1437" s="57">
        <v>309</v>
      </c>
      <c r="AB1437" s="166" t="s">
        <v>411</v>
      </c>
      <c r="AC1437" s="209">
        <v>6600750</v>
      </c>
      <c r="AD1437" s="210" t="s">
        <v>2641</v>
      </c>
      <c r="AE1437" s="169">
        <v>7386.4000000000015</v>
      </c>
      <c r="AF1437" s="38">
        <v>13037.09</v>
      </c>
      <c r="AG1437" s="38">
        <v>7313.9799999999987</v>
      </c>
      <c r="AH1437" s="170">
        <v>12116.242171029526</v>
      </c>
      <c r="AI1437" s="171">
        <v>861.2</v>
      </c>
      <c r="AJ1437" s="172">
        <v>2583.6000000000004</v>
      </c>
      <c r="AK1437" s="151">
        <v>1842.4</v>
      </c>
      <c r="AL1437" s="172">
        <v>2210.88</v>
      </c>
      <c r="AM1437" s="211">
        <v>10096.86847585794</v>
      </c>
      <c r="AN1437" s="171">
        <v>3861.7736951715856</v>
      </c>
      <c r="AO1437" s="170">
        <v>3158.4</v>
      </c>
      <c r="AP1437" s="170">
        <v>4299.3100000000004</v>
      </c>
      <c r="AQ1437" s="170">
        <v>4428.2892999999958</v>
      </c>
      <c r="AR1437" s="172">
        <v>-1844.6892999999955</v>
      </c>
      <c r="AS1437" s="173">
        <v>-0.71399957423749616</v>
      </c>
      <c r="AT1437" s="172">
        <v>7687.9528710295299</v>
      </c>
      <c r="AU1437" s="173">
        <v>0.6345162767885052</v>
      </c>
      <c r="AV1437" s="172">
        <v>2885.6907000000028</v>
      </c>
      <c r="AW1437" s="173">
        <v>0.3945445161184476</v>
      </c>
      <c r="AX1437" s="172">
        <v>-1715.71</v>
      </c>
      <c r="AY1437" s="173">
        <v>-0.66407725654126015</v>
      </c>
      <c r="AZ1437" s="172">
        <v>7816.9321710295253</v>
      </c>
      <c r="BA1437" s="173">
        <v>0.64516143377524737</v>
      </c>
      <c r="BB1437" s="172">
        <v>-128.97929999999542</v>
      </c>
      <c r="BC1437" s="173">
        <v>-2.999999999999893E-2</v>
      </c>
      <c r="BE1437" s="169">
        <v>369.024108333333</v>
      </c>
      <c r="BF1437" s="169">
        <v>369.024108333333</v>
      </c>
      <c r="BG1437" s="169">
        <v>369.024108333333</v>
      </c>
      <c r="BH1437" s="169">
        <v>369.024108333333</v>
      </c>
      <c r="BI1437" s="169">
        <v>369.024108333333</v>
      </c>
      <c r="BJ1437" s="169">
        <v>369.024108333333</v>
      </c>
      <c r="BK1437" s="169">
        <v>369.024108333333</v>
      </c>
      <c r="BL1437" s="169">
        <v>369.024108333333</v>
      </c>
      <c r="BM1437" s="169">
        <v>369.024108333333</v>
      </c>
      <c r="BN1437" s="169">
        <v>369.024108333333</v>
      </c>
      <c r="BO1437" s="169">
        <v>369.024108333333</v>
      </c>
      <c r="BP1437" s="169">
        <v>369.024108333333</v>
      </c>
      <c r="BQ1437" s="174">
        <v>4428.2892999999958</v>
      </c>
    </row>
    <row r="1438" spans="2:96" x14ac:dyDescent="0.25">
      <c r="K1438" s="165" t="s">
        <v>315</v>
      </c>
      <c r="N1438" s="57" t="s">
        <v>2642</v>
      </c>
      <c r="V1438" s="57" t="s">
        <v>487</v>
      </c>
      <c r="W1438" s="57" t="s">
        <v>515</v>
      </c>
      <c r="X1438" s="57">
        <v>309</v>
      </c>
      <c r="AB1438" s="166" t="s">
        <v>411</v>
      </c>
      <c r="AC1438" s="209">
        <v>6600755</v>
      </c>
      <c r="AD1438" s="210" t="s">
        <v>2643</v>
      </c>
      <c r="AE1438" s="169">
        <v>518219.99</v>
      </c>
      <c r="AF1438" s="38">
        <v>388987.25</v>
      </c>
      <c r="AG1438" s="38">
        <v>528237.83000000007</v>
      </c>
      <c r="AH1438" s="170">
        <v>562457.93747052492</v>
      </c>
      <c r="AI1438" s="171">
        <v>169621.06999999998</v>
      </c>
      <c r="AJ1438" s="172">
        <v>508863.20999999996</v>
      </c>
      <c r="AK1438" s="151">
        <v>516890.14</v>
      </c>
      <c r="AL1438" s="172">
        <v>620268.16800000006</v>
      </c>
      <c r="AM1438" s="211">
        <v>468714.94789210404</v>
      </c>
      <c r="AN1438" s="171">
        <v>610633.12957842089</v>
      </c>
      <c r="AO1438" s="170">
        <v>519825.58285714342</v>
      </c>
      <c r="AP1438" s="170">
        <v>543946.8872</v>
      </c>
      <c r="AQ1438" s="170">
        <v>560265.29381600011</v>
      </c>
      <c r="AR1438" s="172">
        <v>-51402.083816000144</v>
      </c>
      <c r="AS1438" s="173">
        <v>-0.10101355886191919</v>
      </c>
      <c r="AT1438" s="172">
        <v>2192.6436545248143</v>
      </c>
      <c r="AU1438" s="173">
        <v>3.8983246718599608E-3</v>
      </c>
      <c r="AV1438" s="172">
        <v>-32027.463816000032</v>
      </c>
      <c r="AW1438" s="173">
        <v>-6.063076515364306E-2</v>
      </c>
      <c r="AX1438" s="172">
        <v>-35083.677200000035</v>
      </c>
      <c r="AY1438" s="173">
        <v>-6.8945202778562115E-2</v>
      </c>
      <c r="AZ1438" s="172">
        <v>18511.050270524924</v>
      </c>
      <c r="BA1438" s="173">
        <v>3.2910994827048692E-2</v>
      </c>
      <c r="BB1438" s="172">
        <v>-16318.406616000109</v>
      </c>
      <c r="BC1438" s="173">
        <v>-3.00000000000002E-2</v>
      </c>
      <c r="BE1438" s="169">
        <v>46688.774484666668</v>
      </c>
      <c r="BF1438" s="169">
        <v>46688.774484666668</v>
      </c>
      <c r="BG1438" s="169">
        <v>46688.774484666668</v>
      </c>
      <c r="BH1438" s="169">
        <v>46688.774484666668</v>
      </c>
      <c r="BI1438" s="169">
        <v>46688.774484666668</v>
      </c>
      <c r="BJ1438" s="169">
        <v>46688.774484666668</v>
      </c>
      <c r="BK1438" s="169">
        <v>46688.774484666668</v>
      </c>
      <c r="BL1438" s="169">
        <v>46688.774484666668</v>
      </c>
      <c r="BM1438" s="169">
        <v>46688.774484666668</v>
      </c>
      <c r="BN1438" s="169">
        <v>46688.774484666668</v>
      </c>
      <c r="BO1438" s="169">
        <v>46688.774484666668</v>
      </c>
      <c r="BP1438" s="169">
        <v>46688.774484666668</v>
      </c>
      <c r="BQ1438" s="174">
        <v>560265.29381599987</v>
      </c>
    </row>
    <row r="1439" spans="2:96" x14ac:dyDescent="0.25">
      <c r="K1439" s="165" t="s">
        <v>315</v>
      </c>
      <c r="N1439" s="57" t="s">
        <v>2644</v>
      </c>
      <c r="V1439" s="57" t="s">
        <v>487</v>
      </c>
      <c r="W1439" s="57" t="s">
        <v>515</v>
      </c>
      <c r="X1439" s="57">
        <v>309</v>
      </c>
      <c r="AB1439" s="166" t="s">
        <v>411</v>
      </c>
      <c r="AC1439" s="209">
        <v>6600780</v>
      </c>
      <c r="AD1439" s="210" t="s">
        <v>2645</v>
      </c>
      <c r="AE1439" s="169">
        <v>21656.990000000005</v>
      </c>
      <c r="AF1439" s="38">
        <v>41442.6</v>
      </c>
      <c r="AG1439" s="38">
        <v>45824.05</v>
      </c>
      <c r="AH1439" s="170">
        <v>56592.068748983387</v>
      </c>
      <c r="AI1439" s="171">
        <v>17495.999999999996</v>
      </c>
      <c r="AJ1439" s="172">
        <v>52487.999999999985</v>
      </c>
      <c r="AK1439" s="151">
        <v>33536.639999999999</v>
      </c>
      <c r="AL1439" s="172">
        <v>40243.967999999993</v>
      </c>
      <c r="AM1439" s="211">
        <v>47160.057290819488</v>
      </c>
      <c r="AN1439" s="171">
        <v>42968.651458163898</v>
      </c>
      <c r="AO1439" s="170">
        <v>43587.24000000002</v>
      </c>
      <c r="AP1439" s="170">
        <v>66029.588000000003</v>
      </c>
      <c r="AQ1439" s="170">
        <v>68010.475639999961</v>
      </c>
      <c r="AR1439" s="172">
        <v>-15522.475639999975</v>
      </c>
      <c r="AS1439" s="173">
        <v>-0.29573379896357221</v>
      </c>
      <c r="AT1439" s="172">
        <v>-11418.406891016573</v>
      </c>
      <c r="AU1439" s="173">
        <v>-0.20176691086631626</v>
      </c>
      <c r="AV1439" s="172">
        <v>-22186.425639999958</v>
      </c>
      <c r="AW1439" s="173">
        <v>-0.48416553403725676</v>
      </c>
      <c r="AX1439" s="172">
        <v>-13541.588000000018</v>
      </c>
      <c r="AY1439" s="173">
        <v>-0.2579939795762845</v>
      </c>
      <c r="AZ1439" s="172">
        <v>-9437.5192510166162</v>
      </c>
      <c r="BA1439" s="173">
        <v>-0.16676399113234663</v>
      </c>
      <c r="BB1439" s="172">
        <v>-1980.8876399999572</v>
      </c>
      <c r="BC1439" s="173">
        <v>-2.999999999999935E-2</v>
      </c>
      <c r="BE1439" s="169">
        <v>5667.5396366666628</v>
      </c>
      <c r="BF1439" s="169">
        <v>5667.5396366666628</v>
      </c>
      <c r="BG1439" s="169">
        <v>5667.5396366666628</v>
      </c>
      <c r="BH1439" s="169">
        <v>5667.5396366666628</v>
      </c>
      <c r="BI1439" s="169">
        <v>5667.5396366666628</v>
      </c>
      <c r="BJ1439" s="169">
        <v>5667.5396366666628</v>
      </c>
      <c r="BK1439" s="169">
        <v>5667.5396366666628</v>
      </c>
      <c r="BL1439" s="169">
        <v>5667.5396366666628</v>
      </c>
      <c r="BM1439" s="169">
        <v>5667.5396366666628</v>
      </c>
      <c r="BN1439" s="169">
        <v>5667.5396366666628</v>
      </c>
      <c r="BO1439" s="169">
        <v>5667.5396366666628</v>
      </c>
      <c r="BP1439" s="169">
        <v>5667.5396366666628</v>
      </c>
      <c r="BQ1439" s="174">
        <v>68010.475639999946</v>
      </c>
    </row>
    <row r="1440" spans="2:96" x14ac:dyDescent="0.25">
      <c r="K1440" s="165" t="s">
        <v>315</v>
      </c>
      <c r="N1440" s="57" t="s">
        <v>2646</v>
      </c>
      <c r="V1440" s="57" t="s">
        <v>487</v>
      </c>
      <c r="W1440" s="57" t="s">
        <v>515</v>
      </c>
      <c r="X1440" s="57">
        <v>309</v>
      </c>
      <c r="AB1440" s="166" t="s">
        <v>411</v>
      </c>
      <c r="AC1440" s="209">
        <v>6640125</v>
      </c>
      <c r="AD1440" s="210" t="s">
        <v>2647</v>
      </c>
      <c r="AE1440" s="169">
        <v>93885.010000000009</v>
      </c>
      <c r="AF1440" s="38">
        <v>120525.84</v>
      </c>
      <c r="AG1440" s="38">
        <v>82563.350000000006</v>
      </c>
      <c r="AH1440" s="170">
        <v>135895.13808657925</v>
      </c>
      <c r="AI1440" s="171">
        <v>23955.599999999999</v>
      </c>
      <c r="AJ1440" s="172">
        <v>71866.799999999988</v>
      </c>
      <c r="AK1440" s="151">
        <v>85169.68</v>
      </c>
      <c r="AL1440" s="172">
        <v>102203.61599999998</v>
      </c>
      <c r="AM1440" s="211">
        <v>113245.9484054827</v>
      </c>
      <c r="AN1440" s="171">
        <v>107818.86968109653</v>
      </c>
      <c r="AO1440" s="170">
        <v>97557.70285714278</v>
      </c>
      <c r="AP1440" s="170">
        <v>77214.785999999993</v>
      </c>
      <c r="AQ1440" s="170">
        <v>79531.229579999956</v>
      </c>
      <c r="AR1440" s="172">
        <v>-7664.4295799999672</v>
      </c>
      <c r="AS1440" s="173">
        <v>-0.10664770909515894</v>
      </c>
      <c r="AT1440" s="172">
        <v>56363.90850657929</v>
      </c>
      <c r="AU1440" s="173">
        <v>0.41476030195185981</v>
      </c>
      <c r="AV1440" s="172">
        <v>3032.1204200000502</v>
      </c>
      <c r="AW1440" s="173">
        <v>3.6724774612464851E-2</v>
      </c>
      <c r="AX1440" s="172">
        <v>-5347.9860000000044</v>
      </c>
      <c r="AY1440" s="173">
        <v>-7.4415251548698505E-2</v>
      </c>
      <c r="AZ1440" s="172">
        <v>58680.352086579253</v>
      </c>
      <c r="BA1440" s="173">
        <v>0.4318061183998636</v>
      </c>
      <c r="BB1440" s="172">
        <v>-2316.4435799999628</v>
      </c>
      <c r="BC1440" s="173">
        <v>-2.999999999999952E-2</v>
      </c>
      <c r="BE1440" s="169">
        <v>6627.6024649999963</v>
      </c>
      <c r="BF1440" s="169">
        <v>6627.6024649999963</v>
      </c>
      <c r="BG1440" s="169">
        <v>6627.6024649999963</v>
      </c>
      <c r="BH1440" s="169">
        <v>6627.6024649999963</v>
      </c>
      <c r="BI1440" s="169">
        <v>6627.6024649999963</v>
      </c>
      <c r="BJ1440" s="169">
        <v>6627.6024649999963</v>
      </c>
      <c r="BK1440" s="169">
        <v>6627.6024649999963</v>
      </c>
      <c r="BL1440" s="169">
        <v>6627.6024649999963</v>
      </c>
      <c r="BM1440" s="169">
        <v>6627.6024649999963</v>
      </c>
      <c r="BN1440" s="169">
        <v>6627.6024649999963</v>
      </c>
      <c r="BO1440" s="169">
        <v>6627.6024649999963</v>
      </c>
      <c r="BP1440" s="169">
        <v>6627.6024649999963</v>
      </c>
      <c r="BQ1440" s="174">
        <v>79531.229579999956</v>
      </c>
    </row>
    <row r="1441" spans="2:96" ht="18.75" hidden="1" x14ac:dyDescent="0.3">
      <c r="B1441" s="150" t="s">
        <v>305</v>
      </c>
      <c r="C1441" s="150" t="s">
        <v>305</v>
      </c>
      <c r="J1441" s="150" t="s">
        <v>305</v>
      </c>
      <c r="K1441" s="165" t="s">
        <v>308</v>
      </c>
      <c r="N1441" s="57" t="s">
        <v>310</v>
      </c>
      <c r="AC1441" s="175"/>
      <c r="AD1441" s="195"/>
      <c r="AE1441" s="38"/>
      <c r="AI1441" s="193"/>
      <c r="AS1441" s="57"/>
      <c r="AU1441" s="57"/>
      <c r="AW1441" s="57"/>
      <c r="AY1441" s="57"/>
      <c r="BA1441" s="57"/>
      <c r="BB1441" s="57"/>
      <c r="BC1441" s="57"/>
      <c r="BE1441" s="38"/>
      <c r="BF1441" s="38"/>
      <c r="BG1441" s="38"/>
      <c r="BH1441" s="38"/>
      <c r="BI1441" s="38"/>
      <c r="BJ1441" s="38"/>
      <c r="BK1441" s="38"/>
      <c r="BL1441" s="38"/>
      <c r="BM1441" s="38"/>
      <c r="BN1441" s="38"/>
      <c r="BO1441" s="38"/>
      <c r="BP1441" s="38"/>
      <c r="BQ1441" s="196"/>
    </row>
    <row r="1442" spans="2:96" ht="17.25" x14ac:dyDescent="0.3">
      <c r="K1442" s="165" t="s">
        <v>312</v>
      </c>
      <c r="V1442" s="57" t="s">
        <v>487</v>
      </c>
      <c r="W1442" s="57" t="s">
        <v>515</v>
      </c>
      <c r="AB1442" s="166" t="s">
        <v>411</v>
      </c>
      <c r="AC1442" s="197" t="s">
        <v>2648</v>
      </c>
      <c r="AD1442" s="168"/>
      <c r="AE1442" s="198">
        <v>3331207.83</v>
      </c>
      <c r="AF1442" s="198">
        <v>3434224.42</v>
      </c>
      <c r="AG1442" s="198">
        <v>3602519.17</v>
      </c>
      <c r="AH1442" s="199">
        <v>4096058.1890270915</v>
      </c>
      <c r="AI1442" s="200">
        <v>1386211.7300000002</v>
      </c>
      <c r="AJ1442" s="199">
        <v>4158635.1900000004</v>
      </c>
      <c r="AK1442" s="200">
        <v>3322556.4300000006</v>
      </c>
      <c r="AL1442" s="199">
        <v>3987067.7160000005</v>
      </c>
      <c r="AM1442" s="200">
        <v>3413449.324189242</v>
      </c>
      <c r="AN1442" s="200">
        <v>4005165.2948378501</v>
      </c>
      <c r="AO1442" s="199">
        <v>3827405.3142857146</v>
      </c>
      <c r="AP1442" s="199">
        <v>3632026.565564706</v>
      </c>
      <c r="AQ1442" s="199">
        <v>3740987.3625316462</v>
      </c>
      <c r="AR1442" s="199">
        <v>417647.82746835425</v>
      </c>
      <c r="AS1442" s="201">
        <v>0.10042906107096021</v>
      </c>
      <c r="AT1442" s="199">
        <v>355070.82649544533</v>
      </c>
      <c r="AU1442" s="201">
        <v>8.6685982012326551E-2</v>
      </c>
      <c r="AV1442" s="199">
        <v>-138468.19253164623</v>
      </c>
      <c r="AW1442" s="201">
        <v>-3.8436490132999414E-2</v>
      </c>
      <c r="AX1442" s="199">
        <v>526608.62443529442</v>
      </c>
      <c r="AY1442" s="201">
        <v>0.12663015637957278</v>
      </c>
      <c r="AZ1442" s="199">
        <v>464031.6234623855</v>
      </c>
      <c r="BA1442" s="201">
        <v>0.11328736117701584</v>
      </c>
      <c r="BB1442" s="199">
        <v>-108960.79696694016</v>
      </c>
      <c r="BC1442" s="201">
        <v>-2.9999999999999721E-2</v>
      </c>
      <c r="BE1442" s="198">
        <v>311714.86599528423</v>
      </c>
      <c r="BF1442" s="198">
        <v>311714.86599528423</v>
      </c>
      <c r="BG1442" s="198">
        <v>311866.33658351953</v>
      </c>
      <c r="BH1442" s="198">
        <v>311714.86599528423</v>
      </c>
      <c r="BI1442" s="198">
        <v>311714.86599528423</v>
      </c>
      <c r="BJ1442" s="198">
        <v>311714.86599528423</v>
      </c>
      <c r="BK1442" s="198">
        <v>311972.36599528423</v>
      </c>
      <c r="BL1442" s="198">
        <v>311714.86599528423</v>
      </c>
      <c r="BM1442" s="198">
        <v>311714.86599528423</v>
      </c>
      <c r="BN1442" s="198">
        <v>311714.86599528423</v>
      </c>
      <c r="BO1442" s="198">
        <v>311714.86599528423</v>
      </c>
      <c r="BP1442" s="198">
        <v>311714.86599528423</v>
      </c>
      <c r="BQ1442" s="202">
        <v>3740987.3625316457</v>
      </c>
    </row>
    <row r="1443" spans="2:96" ht="18.75" x14ac:dyDescent="0.3">
      <c r="K1443" s="165" t="s">
        <v>312</v>
      </c>
      <c r="AC1443" s="175"/>
      <c r="AD1443" s="203"/>
      <c r="AE1443" s="204"/>
      <c r="AI1443" s="205"/>
      <c r="AS1443" s="57"/>
      <c r="AU1443" s="57"/>
      <c r="AW1443" s="57"/>
      <c r="AY1443" s="57"/>
      <c r="BA1443" s="57"/>
      <c r="BB1443" s="57"/>
      <c r="BC1443" s="57"/>
      <c r="BE1443" s="204"/>
      <c r="BF1443" s="204"/>
      <c r="BG1443" s="204"/>
      <c r="BH1443" s="204"/>
      <c r="BI1443" s="204"/>
      <c r="BJ1443" s="204"/>
      <c r="BK1443" s="204"/>
      <c r="BL1443" s="204"/>
      <c r="BM1443" s="204"/>
      <c r="BN1443" s="204"/>
      <c r="BO1443" s="204"/>
      <c r="BP1443" s="204"/>
      <c r="BQ1443" s="206"/>
    </row>
    <row r="1444" spans="2:96" ht="18.75" x14ac:dyDescent="0.3">
      <c r="K1444" s="165" t="s">
        <v>312</v>
      </c>
      <c r="M1444" s="57" t="s">
        <v>517</v>
      </c>
      <c r="N1444" s="57" t="s">
        <v>2649</v>
      </c>
      <c r="V1444" s="57" t="s">
        <v>487</v>
      </c>
      <c r="W1444" s="57" t="s">
        <v>518</v>
      </c>
      <c r="X1444" s="57">
        <v>311</v>
      </c>
      <c r="AB1444" s="166" t="s">
        <v>411</v>
      </c>
      <c r="AC1444" s="192" t="s">
        <v>519</v>
      </c>
      <c r="AD1444" s="168"/>
      <c r="AE1444" s="63"/>
      <c r="AI1444" s="193"/>
      <c r="AS1444" s="57"/>
      <c r="AU1444" s="57"/>
      <c r="AW1444" s="57"/>
      <c r="AY1444" s="57"/>
      <c r="BA1444" s="57"/>
      <c r="BB1444" s="57"/>
      <c r="BC1444" s="57"/>
      <c r="BE1444" s="63"/>
      <c r="BF1444" s="63"/>
      <c r="BG1444" s="63"/>
      <c r="BH1444" s="63"/>
      <c r="BI1444" s="63"/>
      <c r="BJ1444" s="63"/>
      <c r="BK1444" s="63"/>
      <c r="BL1444" s="63"/>
      <c r="BM1444" s="63"/>
      <c r="BN1444" s="63"/>
      <c r="BO1444" s="63"/>
      <c r="BP1444" s="63"/>
      <c r="BQ1444" s="194"/>
      <c r="BS1444" s="57">
        <v>1283038.8500000003</v>
      </c>
      <c r="BT1444" s="57">
        <v>-2836074.3000000012</v>
      </c>
      <c r="BU1444" s="57">
        <v>-502301.87999999896</v>
      </c>
      <c r="BV1444" s="57">
        <v>-762420.15763615479</v>
      </c>
      <c r="BW1444" s="57">
        <v>-586549.13</v>
      </c>
      <c r="BX1444" s="57">
        <v>-1759647.3900000001</v>
      </c>
      <c r="BY1444" s="57">
        <v>-1192328.6200000001</v>
      </c>
      <c r="BZ1444" s="57">
        <v>-1430794.344</v>
      </c>
      <c r="CA1444" s="57">
        <v>-630709.29803013022</v>
      </c>
      <c r="CB1444" s="57">
        <v>-1324039.4796060247</v>
      </c>
      <c r="CC1444" s="57">
        <v>-1376578.8514285716</v>
      </c>
      <c r="CD1444" s="57">
        <v>-2991809.828716666</v>
      </c>
      <c r="CE1444" s="57">
        <v>-2991809.828716666</v>
      </c>
      <c r="CG1444" s="57">
        <v>498636.74372566596</v>
      </c>
      <c r="CH1444" s="57">
        <v>-255969.07819214227</v>
      </c>
      <c r="CI1444" s="57">
        <v>-253438.2562743341</v>
      </c>
      <c r="CJ1444" s="57">
        <v>-944788.25627433404</v>
      </c>
      <c r="CK1444" s="57">
        <v>-254470.72202775875</v>
      </c>
      <c r="CL1444" s="57">
        <v>-251968.2562743341</v>
      </c>
      <c r="CM1444" s="57">
        <v>-258344.07819214227</v>
      </c>
      <c r="CN1444" s="57">
        <v>-253718.2562743341</v>
      </c>
      <c r="CO1444" s="57">
        <v>-259969.07819214227</v>
      </c>
      <c r="CP1444" s="57">
        <v>-251343.2562743341</v>
      </c>
      <c r="CQ1444" s="57">
        <v>-256468.2562743341</v>
      </c>
      <c r="CR1444" s="57">
        <v>-249969.07819214227</v>
      </c>
    </row>
    <row r="1445" spans="2:96" x14ac:dyDescent="0.25">
      <c r="K1445" s="165" t="s">
        <v>315</v>
      </c>
      <c r="N1445" s="57" t="s">
        <v>2650</v>
      </c>
      <c r="V1445" s="57" t="s">
        <v>487</v>
      </c>
      <c r="W1445" s="57" t="s">
        <v>518</v>
      </c>
      <c r="X1445" s="57">
        <v>311</v>
      </c>
      <c r="AB1445" s="166" t="s">
        <v>411</v>
      </c>
      <c r="AC1445" s="209">
        <v>6600420</v>
      </c>
      <c r="AD1445" s="210" t="s">
        <v>2651</v>
      </c>
      <c r="AE1445" s="169">
        <v>2096</v>
      </c>
      <c r="AF1445" s="38">
        <v>2663.8899999999994</v>
      </c>
      <c r="AG1445" s="38">
        <v>3303.6999999999994</v>
      </c>
      <c r="AH1445" s="170">
        <v>3681.7122222222142</v>
      </c>
      <c r="AI1445" s="171">
        <v>440.98</v>
      </c>
      <c r="AJ1445" s="172">
        <v>1322.94</v>
      </c>
      <c r="AK1445" s="151">
        <v>2212.6499999999996</v>
      </c>
      <c r="AL1445" s="172">
        <v>2655.1799999999994</v>
      </c>
      <c r="AM1445" s="211">
        <v>3068.0935185185117</v>
      </c>
      <c r="AN1445" s="171">
        <v>2826.2687037037022</v>
      </c>
      <c r="AO1445" s="170">
        <v>1941.5142857142903</v>
      </c>
      <c r="AP1445" s="170">
        <v>3162.35</v>
      </c>
      <c r="AQ1445" s="170">
        <v>3162.3500000000045</v>
      </c>
      <c r="AR1445" s="172">
        <v>-1839.4100000000044</v>
      </c>
      <c r="AS1445" s="173">
        <v>-1.3903956339667742</v>
      </c>
      <c r="AT1445" s="172">
        <v>519.36222222220977</v>
      </c>
      <c r="AU1445" s="173">
        <v>0.14106540404962239</v>
      </c>
      <c r="AV1445" s="172">
        <v>141.34999999999491</v>
      </c>
      <c r="AW1445" s="173">
        <v>4.2785361866996073E-2</v>
      </c>
      <c r="AX1445" s="172">
        <v>-1839.4099999999999</v>
      </c>
      <c r="AY1445" s="173">
        <v>-1.3903956339667709</v>
      </c>
      <c r="AZ1445" s="172">
        <v>519.36222222221431</v>
      </c>
      <c r="BA1445" s="173">
        <v>0.14106540404962362</v>
      </c>
      <c r="BB1445" s="172">
        <v>-4.5474735088646412E-12</v>
      </c>
      <c r="BC1445" s="173">
        <v>-1.4380044931347389E-15</v>
      </c>
      <c r="BE1445" s="169">
        <v>263.52916666666698</v>
      </c>
      <c r="BF1445" s="169">
        <v>263.52916666666698</v>
      </c>
      <c r="BG1445" s="169">
        <v>263.52916666666698</v>
      </c>
      <c r="BH1445" s="169">
        <v>263.52916666666698</v>
      </c>
      <c r="BI1445" s="169">
        <v>263.52916666666698</v>
      </c>
      <c r="BJ1445" s="169">
        <v>263.52916666666698</v>
      </c>
      <c r="BK1445" s="169">
        <v>263.52916666666698</v>
      </c>
      <c r="BL1445" s="169">
        <v>263.52916666666698</v>
      </c>
      <c r="BM1445" s="169">
        <v>263.52916666666698</v>
      </c>
      <c r="BN1445" s="169">
        <v>263.52916666666698</v>
      </c>
      <c r="BO1445" s="169">
        <v>263.52916666666698</v>
      </c>
      <c r="BP1445" s="169">
        <v>263.52916666666698</v>
      </c>
      <c r="BQ1445" s="174">
        <v>3162.3500000000045</v>
      </c>
    </row>
    <row r="1446" spans="2:96" x14ac:dyDescent="0.25">
      <c r="K1446" s="165" t="s">
        <v>315</v>
      </c>
      <c r="N1446" s="57" t="s">
        <v>2652</v>
      </c>
      <c r="V1446" s="57" t="s">
        <v>487</v>
      </c>
      <c r="W1446" s="57" t="s">
        <v>518</v>
      </c>
      <c r="X1446" s="57">
        <v>311</v>
      </c>
      <c r="AB1446" s="166" t="s">
        <v>411</v>
      </c>
      <c r="AC1446" s="209">
        <v>6600770</v>
      </c>
      <c r="AD1446" s="210" t="s">
        <v>2653</v>
      </c>
      <c r="AE1446" s="169">
        <v>74833.41</v>
      </c>
      <c r="AF1446" s="38">
        <v>81979.850000000006</v>
      </c>
      <c r="AG1446" s="38">
        <v>71898.049999999988</v>
      </c>
      <c r="AH1446" s="170">
        <v>137800</v>
      </c>
      <c r="AI1446" s="171">
        <v>20428.899999999994</v>
      </c>
      <c r="AJ1446" s="172">
        <v>61286.699999999983</v>
      </c>
      <c r="AK1446" s="151">
        <v>64366.06</v>
      </c>
      <c r="AL1446" s="172">
        <v>77239.271999999997</v>
      </c>
      <c r="AM1446" s="211">
        <v>114833.33333333333</v>
      </c>
      <c r="AN1446" s="171">
        <v>87332.726666666669</v>
      </c>
      <c r="AO1446" s="170">
        <v>79627.697142857171</v>
      </c>
      <c r="AP1446" s="170">
        <v>76659.900099999999</v>
      </c>
      <c r="AQ1446" s="170">
        <v>76659.900099999984</v>
      </c>
      <c r="AR1446" s="172">
        <v>-15373.200100000002</v>
      </c>
      <c r="AS1446" s="173">
        <v>-0.25084072237532784</v>
      </c>
      <c r="AT1446" s="172">
        <v>61140.099900000016</v>
      </c>
      <c r="AU1446" s="173">
        <v>0.44368722714078385</v>
      </c>
      <c r="AV1446" s="172">
        <v>-4761.850099999996</v>
      </c>
      <c r="AW1446" s="173">
        <v>-6.6230587616771197E-2</v>
      </c>
      <c r="AX1446" s="172">
        <v>-15373.200100000016</v>
      </c>
      <c r="AY1446" s="173">
        <v>-0.25084072237532812</v>
      </c>
      <c r="AZ1446" s="172">
        <v>61140.099900000001</v>
      </c>
      <c r="BA1446" s="173">
        <v>0.44368722714078374</v>
      </c>
      <c r="BB1446" s="172">
        <v>1.4551915228366852E-11</v>
      </c>
      <c r="BC1446" s="173">
        <v>1.8982434374926681E-16</v>
      </c>
      <c r="BE1446" s="169">
        <v>6388.3250083333332</v>
      </c>
      <c r="BF1446" s="169">
        <v>6388.3250083333332</v>
      </c>
      <c r="BG1446" s="169">
        <v>6388.3250083333332</v>
      </c>
      <c r="BH1446" s="169">
        <v>6388.3250083333332</v>
      </c>
      <c r="BI1446" s="169">
        <v>6388.3250083333332</v>
      </c>
      <c r="BJ1446" s="169">
        <v>6388.3250083333332</v>
      </c>
      <c r="BK1446" s="169">
        <v>6388.3250083333332</v>
      </c>
      <c r="BL1446" s="169">
        <v>6388.3250083333332</v>
      </c>
      <c r="BM1446" s="169">
        <v>6388.3250083333332</v>
      </c>
      <c r="BN1446" s="169">
        <v>6388.3250083333332</v>
      </c>
      <c r="BO1446" s="169">
        <v>6388.3250083333332</v>
      </c>
      <c r="BP1446" s="169">
        <v>6388.3250083333332</v>
      </c>
      <c r="BQ1446" s="174">
        <v>76659.900099999999</v>
      </c>
    </row>
    <row r="1447" spans="2:96" x14ac:dyDescent="0.25">
      <c r="K1447" s="165" t="s">
        <v>315</v>
      </c>
      <c r="N1447" s="57" t="s">
        <v>2654</v>
      </c>
      <c r="V1447" s="57" t="s">
        <v>487</v>
      </c>
      <c r="W1447" s="57" t="s">
        <v>518</v>
      </c>
      <c r="X1447" s="57">
        <v>311</v>
      </c>
      <c r="AB1447" s="166" t="s">
        <v>411</v>
      </c>
      <c r="AC1447" s="209">
        <v>6600772</v>
      </c>
      <c r="AD1447" s="210" t="s">
        <v>2655</v>
      </c>
      <c r="AE1447" s="169">
        <v>31252.209999999995</v>
      </c>
      <c r="AF1447" s="38">
        <v>50250.66</v>
      </c>
      <c r="AG1447" s="38">
        <v>3851.76</v>
      </c>
      <c r="AH1447" s="170">
        <v>0</v>
      </c>
      <c r="AI1447" s="171">
        <v>0</v>
      </c>
      <c r="AJ1447" s="172">
        <v>0</v>
      </c>
      <c r="AK1447" s="151">
        <v>1821.66</v>
      </c>
      <c r="AL1447" s="172">
        <v>2185.9920000000002</v>
      </c>
      <c r="AM1447" s="211">
        <v>0</v>
      </c>
      <c r="AN1447" s="171">
        <v>1821.66</v>
      </c>
      <c r="AO1447" s="170">
        <v>37.1314285714286</v>
      </c>
      <c r="AP1447" s="170">
        <v>0</v>
      </c>
      <c r="AQ1447" s="170">
        <v>0</v>
      </c>
      <c r="AR1447" s="172">
        <v>0</v>
      </c>
      <c r="AS1447" s="173">
        <v>0</v>
      </c>
      <c r="AT1447" s="172">
        <v>0</v>
      </c>
      <c r="AU1447" s="173">
        <v>0</v>
      </c>
      <c r="AV1447" s="172">
        <v>3851.76</v>
      </c>
      <c r="AW1447" s="173">
        <v>1</v>
      </c>
      <c r="AX1447" s="172">
        <v>0</v>
      </c>
      <c r="AY1447" s="173">
        <v>0</v>
      </c>
      <c r="AZ1447" s="172">
        <v>0</v>
      </c>
      <c r="BA1447" s="173">
        <v>0</v>
      </c>
      <c r="BB1447" s="172">
        <v>0</v>
      </c>
      <c r="BC1447" s="173">
        <v>0</v>
      </c>
      <c r="BE1447" s="169">
        <v>0</v>
      </c>
      <c r="BF1447" s="169">
        <v>0</v>
      </c>
      <c r="BG1447" s="169">
        <v>0</v>
      </c>
      <c r="BH1447" s="169">
        <v>0</v>
      </c>
      <c r="BI1447" s="169">
        <v>0</v>
      </c>
      <c r="BJ1447" s="169">
        <v>0</v>
      </c>
      <c r="BK1447" s="169">
        <v>0</v>
      </c>
      <c r="BL1447" s="169">
        <v>0</v>
      </c>
      <c r="BM1447" s="169">
        <v>0</v>
      </c>
      <c r="BN1447" s="169">
        <v>0</v>
      </c>
      <c r="BO1447" s="169">
        <v>0</v>
      </c>
      <c r="BP1447" s="169">
        <v>0</v>
      </c>
      <c r="BQ1447" s="174">
        <v>0</v>
      </c>
    </row>
    <row r="1448" spans="2:96" x14ac:dyDescent="0.25">
      <c r="K1448" s="165" t="s">
        <v>315</v>
      </c>
      <c r="N1448" s="57" t="s">
        <v>2656</v>
      </c>
      <c r="V1448" s="57" t="s">
        <v>487</v>
      </c>
      <c r="W1448" s="57" t="s">
        <v>518</v>
      </c>
      <c r="X1448" s="57">
        <v>311</v>
      </c>
      <c r="AB1448" s="166" t="s">
        <v>411</v>
      </c>
      <c r="AC1448" s="209">
        <v>6663095</v>
      </c>
      <c r="AD1448" s="210" t="s">
        <v>2657</v>
      </c>
      <c r="AE1448" s="169">
        <v>0</v>
      </c>
      <c r="AF1448" s="38">
        <v>94336.930000000008</v>
      </c>
      <c r="AG1448" s="38">
        <v>297138.20999999996</v>
      </c>
      <c r="AH1448" s="170">
        <v>0</v>
      </c>
      <c r="AI1448" s="171">
        <v>-53250.650000000009</v>
      </c>
      <c r="AJ1448" s="172">
        <v>-159751.95000000001</v>
      </c>
      <c r="AK1448" s="151">
        <v>-29169.170000000009</v>
      </c>
      <c r="AL1448" s="172">
        <v>-35003.004000000008</v>
      </c>
      <c r="AM1448" s="211">
        <v>0</v>
      </c>
      <c r="AN1448" s="171">
        <v>-29169.170000000009</v>
      </c>
      <c r="AO1448" s="170">
        <v>-63182.605714285295</v>
      </c>
      <c r="AP1448" s="170">
        <v>179100</v>
      </c>
      <c r="AQ1448" s="170">
        <v>179100.00000000015</v>
      </c>
      <c r="AR1448" s="172">
        <v>-338851.95000000019</v>
      </c>
      <c r="AS1448" s="173">
        <v>-2.1211130756150403</v>
      </c>
      <c r="AT1448" s="172">
        <v>-179100.00000000015</v>
      </c>
      <c r="AU1448" s="173">
        <v>0</v>
      </c>
      <c r="AV1448" s="172">
        <v>118038.20999999982</v>
      </c>
      <c r="AW1448" s="173">
        <v>0.39725018872530676</v>
      </c>
      <c r="AX1448" s="172">
        <v>-338851.95</v>
      </c>
      <c r="AY1448" s="173">
        <v>-2.1211130756150394</v>
      </c>
      <c r="AZ1448" s="172">
        <v>-179100</v>
      </c>
      <c r="BA1448" s="173">
        <v>0</v>
      </c>
      <c r="BB1448" s="172">
        <v>-1.4551915228366852E-10</v>
      </c>
      <c r="BC1448" s="173">
        <v>-8.1250224613996936E-16</v>
      </c>
      <c r="BE1448" s="169">
        <v>14925.000000000011</v>
      </c>
      <c r="BF1448" s="169">
        <v>14925.000000000011</v>
      </c>
      <c r="BG1448" s="169">
        <v>14925.000000000011</v>
      </c>
      <c r="BH1448" s="169">
        <v>14925.000000000011</v>
      </c>
      <c r="BI1448" s="169">
        <v>14925.000000000011</v>
      </c>
      <c r="BJ1448" s="169">
        <v>14925.000000000011</v>
      </c>
      <c r="BK1448" s="169">
        <v>14925.000000000011</v>
      </c>
      <c r="BL1448" s="169">
        <v>14925.000000000011</v>
      </c>
      <c r="BM1448" s="169">
        <v>14925.000000000011</v>
      </c>
      <c r="BN1448" s="169">
        <v>14925.000000000011</v>
      </c>
      <c r="BO1448" s="169">
        <v>14925.000000000011</v>
      </c>
      <c r="BP1448" s="169">
        <v>14925.000000000011</v>
      </c>
      <c r="BQ1448" s="174">
        <v>179100.00000000012</v>
      </c>
    </row>
    <row r="1449" spans="2:96" x14ac:dyDescent="0.25">
      <c r="K1449" s="165" t="s">
        <v>315</v>
      </c>
      <c r="N1449" s="57" t="s">
        <v>2658</v>
      </c>
      <c r="V1449" s="57" t="s">
        <v>487</v>
      </c>
      <c r="W1449" s="57" t="s">
        <v>518</v>
      </c>
      <c r="X1449" s="57">
        <v>311</v>
      </c>
      <c r="AB1449" s="166" t="s">
        <v>411</v>
      </c>
      <c r="AC1449" s="209">
        <v>6663810</v>
      </c>
      <c r="AD1449" s="210" t="s">
        <v>2659</v>
      </c>
      <c r="AE1449" s="169">
        <v>608531.40999999992</v>
      </c>
      <c r="AF1449" s="38">
        <v>721340.27</v>
      </c>
      <c r="AG1449" s="38">
        <v>582848.09000000008</v>
      </c>
      <c r="AH1449" s="170">
        <v>599954.80999999959</v>
      </c>
      <c r="AI1449" s="171">
        <v>160461.44999999998</v>
      </c>
      <c r="AJ1449" s="172">
        <v>481384.35</v>
      </c>
      <c r="AK1449" s="151">
        <v>560391.56999999995</v>
      </c>
      <c r="AL1449" s="172">
        <v>672469.88399999985</v>
      </c>
      <c r="AM1449" s="211">
        <v>500336.50833333301</v>
      </c>
      <c r="AN1449" s="171">
        <v>660009.87166666659</v>
      </c>
      <c r="AO1449" s="170">
        <v>693313.38857142895</v>
      </c>
      <c r="AP1449" s="170">
        <v>652462.43999999994</v>
      </c>
      <c r="AQ1449" s="170">
        <v>652462.44000000018</v>
      </c>
      <c r="AR1449" s="172">
        <v>-171078.0900000002</v>
      </c>
      <c r="AS1449" s="173">
        <v>-0.35538772708335908</v>
      </c>
      <c r="AT1449" s="172">
        <v>-52507.630000000587</v>
      </c>
      <c r="AU1449" s="173">
        <v>-8.7519308329240028E-2</v>
      </c>
      <c r="AV1449" s="172">
        <v>-69614.350000000093</v>
      </c>
      <c r="AW1449" s="173">
        <v>-0.11943823990227039</v>
      </c>
      <c r="AX1449" s="172">
        <v>-171078.08999999997</v>
      </c>
      <c r="AY1449" s="173">
        <v>-0.35538772708335858</v>
      </c>
      <c r="AZ1449" s="172">
        <v>-52507.630000000354</v>
      </c>
      <c r="BA1449" s="173">
        <v>-8.7519308329239653E-2</v>
      </c>
      <c r="BB1449" s="172">
        <v>-2.3283064365386963E-10</v>
      </c>
      <c r="BC1449" s="173">
        <v>-3.5684911403309233E-16</v>
      </c>
      <c r="BE1449" s="169">
        <v>55500.620000000032</v>
      </c>
      <c r="BF1449" s="169">
        <v>53900.620000000032</v>
      </c>
      <c r="BG1449" s="169">
        <v>55700.620000000032</v>
      </c>
      <c r="BH1449" s="169">
        <v>54655.620000000032</v>
      </c>
      <c r="BI1449" s="169">
        <v>55400.620000000032</v>
      </c>
      <c r="BJ1449" s="169">
        <v>53900.620000000032</v>
      </c>
      <c r="BK1449" s="169">
        <v>53900.620000000032</v>
      </c>
      <c r="BL1449" s="169">
        <v>53900.620000000032</v>
      </c>
      <c r="BM1449" s="169">
        <v>53900.620000000032</v>
      </c>
      <c r="BN1449" s="169">
        <v>53900.620000000032</v>
      </c>
      <c r="BO1449" s="169">
        <v>53900.620000000032</v>
      </c>
      <c r="BP1449" s="169">
        <v>53900.620000000032</v>
      </c>
      <c r="BQ1449" s="174">
        <v>652462.44000000041</v>
      </c>
    </row>
    <row r="1450" spans="2:96" x14ac:dyDescent="0.25">
      <c r="K1450" s="165" t="s">
        <v>315</v>
      </c>
      <c r="N1450" s="57" t="s">
        <v>2660</v>
      </c>
      <c r="V1450" s="57" t="s">
        <v>487</v>
      </c>
      <c r="W1450" s="57" t="s">
        <v>518</v>
      </c>
      <c r="X1450" s="57">
        <v>311</v>
      </c>
      <c r="AB1450" s="166" t="s">
        <v>411</v>
      </c>
      <c r="AC1450" s="209">
        <v>6663811</v>
      </c>
      <c r="AD1450" s="210" t="s">
        <v>2661</v>
      </c>
      <c r="AE1450" s="169">
        <v>277547.64999999997</v>
      </c>
      <c r="AF1450" s="38">
        <v>364939.49</v>
      </c>
      <c r="AG1450" s="38">
        <v>393737.32</v>
      </c>
      <c r="AH1450" s="170">
        <v>530277.92866941006</v>
      </c>
      <c r="AI1450" s="171">
        <v>98344.5</v>
      </c>
      <c r="AJ1450" s="172">
        <v>295033.5</v>
      </c>
      <c r="AK1450" s="151">
        <v>194892.2</v>
      </c>
      <c r="AL1450" s="172">
        <v>233870.64</v>
      </c>
      <c r="AM1450" s="211">
        <v>441898.27389117505</v>
      </c>
      <c r="AN1450" s="171">
        <v>283271.85477823502</v>
      </c>
      <c r="AO1450" s="170">
        <v>272845.28571428556</v>
      </c>
      <c r="AP1450" s="170">
        <v>730401.97649999999</v>
      </c>
      <c r="AQ1450" s="170">
        <v>730401.97649999976</v>
      </c>
      <c r="AR1450" s="172">
        <v>-435368.47649999976</v>
      </c>
      <c r="AS1450" s="173">
        <v>-1.4756577693719519</v>
      </c>
      <c r="AT1450" s="172">
        <v>-200124.0478305897</v>
      </c>
      <c r="AU1450" s="173">
        <v>-0.37739463969912385</v>
      </c>
      <c r="AV1450" s="172">
        <v>-336664.65649999975</v>
      </c>
      <c r="AW1450" s="173">
        <v>-0.85504888512981125</v>
      </c>
      <c r="AX1450" s="172">
        <v>-435368.47649999999</v>
      </c>
      <c r="AY1450" s="173">
        <v>-1.4756577693719526</v>
      </c>
      <c r="AZ1450" s="172">
        <v>-200124.04783058993</v>
      </c>
      <c r="BA1450" s="173">
        <v>-0.37739463969912429</v>
      </c>
      <c r="BB1450" s="172">
        <v>2.3283064365386963E-10</v>
      </c>
      <c r="BC1450" s="173">
        <v>3.1877055531745212E-16</v>
      </c>
      <c r="BE1450" s="169">
        <v>60866.83137499998</v>
      </c>
      <c r="BF1450" s="169">
        <v>60866.83137499998</v>
      </c>
      <c r="BG1450" s="169">
        <v>60866.83137499998</v>
      </c>
      <c r="BH1450" s="169">
        <v>60866.83137499998</v>
      </c>
      <c r="BI1450" s="169">
        <v>60866.83137499998</v>
      </c>
      <c r="BJ1450" s="169">
        <v>60866.83137499998</v>
      </c>
      <c r="BK1450" s="169">
        <v>60866.83137499998</v>
      </c>
      <c r="BL1450" s="169">
        <v>60866.83137499998</v>
      </c>
      <c r="BM1450" s="169">
        <v>60866.83137499998</v>
      </c>
      <c r="BN1450" s="169">
        <v>60866.83137499998</v>
      </c>
      <c r="BO1450" s="169">
        <v>60866.83137499998</v>
      </c>
      <c r="BP1450" s="169">
        <v>60866.83137499998</v>
      </c>
      <c r="BQ1450" s="174">
        <v>730401.97649999952</v>
      </c>
    </row>
    <row r="1451" spans="2:96" x14ac:dyDescent="0.25">
      <c r="K1451" s="165" t="s">
        <v>315</v>
      </c>
      <c r="N1451" s="57" t="s">
        <v>2662</v>
      </c>
      <c r="V1451" s="57" t="s">
        <v>487</v>
      </c>
      <c r="W1451" s="57" t="s">
        <v>518</v>
      </c>
      <c r="X1451" s="57">
        <v>311</v>
      </c>
      <c r="AB1451" s="166" t="s">
        <v>411</v>
      </c>
      <c r="AC1451" s="209">
        <v>6663814</v>
      </c>
      <c r="AD1451" s="210" t="s">
        <v>2663</v>
      </c>
      <c r="AE1451" s="169">
        <v>23106.399999999991</v>
      </c>
      <c r="AF1451" s="38">
        <v>26778.319999999996</v>
      </c>
      <c r="AG1451" s="38">
        <v>24554.840000000004</v>
      </c>
      <c r="AH1451" s="170">
        <v>47267.026666666672</v>
      </c>
      <c r="AI1451" s="171">
        <v>8021.14</v>
      </c>
      <c r="AJ1451" s="172">
        <v>24063.420000000002</v>
      </c>
      <c r="AK1451" s="151">
        <v>19529.72</v>
      </c>
      <c r="AL1451" s="172">
        <v>23435.664000000004</v>
      </c>
      <c r="AM1451" s="211">
        <v>39389.188888888886</v>
      </c>
      <c r="AN1451" s="171">
        <v>27407.557777777787</v>
      </c>
      <c r="AO1451" s="170">
        <v>23405.022857142878</v>
      </c>
      <c r="AP1451" s="170">
        <v>1792.6200000000026</v>
      </c>
      <c r="AQ1451" s="170">
        <v>1792.6200000000019</v>
      </c>
      <c r="AR1451" s="172">
        <v>22270.799999999999</v>
      </c>
      <c r="AS1451" s="173">
        <v>0.92550435474259263</v>
      </c>
      <c r="AT1451" s="172">
        <v>45474.406666666669</v>
      </c>
      <c r="AU1451" s="173">
        <v>0.96207461889570933</v>
      </c>
      <c r="AV1451" s="172">
        <v>22762.22</v>
      </c>
      <c r="AW1451" s="173">
        <v>0.9269952481873226</v>
      </c>
      <c r="AX1451" s="172">
        <v>22270.799999999999</v>
      </c>
      <c r="AY1451" s="173">
        <v>0.92550435474259263</v>
      </c>
      <c r="AZ1451" s="172">
        <v>45474.406666666669</v>
      </c>
      <c r="BA1451" s="173">
        <v>0.96207461889570933</v>
      </c>
      <c r="BB1451" s="172">
        <v>6.8212102632969618E-13</v>
      </c>
      <c r="BC1451" s="173">
        <v>3.8051624233228191E-16</v>
      </c>
      <c r="BE1451" s="169">
        <v>149.38500000000016</v>
      </c>
      <c r="BF1451" s="169">
        <v>149.38500000000016</v>
      </c>
      <c r="BG1451" s="169">
        <v>149.38500000000016</v>
      </c>
      <c r="BH1451" s="169">
        <v>149.38500000000016</v>
      </c>
      <c r="BI1451" s="169">
        <v>149.38500000000016</v>
      </c>
      <c r="BJ1451" s="169">
        <v>149.38500000000016</v>
      </c>
      <c r="BK1451" s="169">
        <v>149.38500000000016</v>
      </c>
      <c r="BL1451" s="169">
        <v>149.38500000000016</v>
      </c>
      <c r="BM1451" s="169">
        <v>149.38500000000016</v>
      </c>
      <c r="BN1451" s="169">
        <v>149.38500000000016</v>
      </c>
      <c r="BO1451" s="169">
        <v>149.38500000000016</v>
      </c>
      <c r="BP1451" s="169">
        <v>149.38500000000016</v>
      </c>
      <c r="BQ1451" s="174">
        <v>1792.6200000000024</v>
      </c>
    </row>
    <row r="1452" spans="2:96" x14ac:dyDescent="0.25">
      <c r="K1452" s="165" t="s">
        <v>315</v>
      </c>
      <c r="N1452" s="57" t="s">
        <v>2664</v>
      </c>
      <c r="V1452" s="57" t="s">
        <v>487</v>
      </c>
      <c r="W1452" s="57" t="s">
        <v>518</v>
      </c>
      <c r="X1452" s="57">
        <v>311</v>
      </c>
      <c r="AB1452" s="166" t="s">
        <v>411</v>
      </c>
      <c r="AC1452" s="209">
        <v>6663816</v>
      </c>
      <c r="AD1452" s="210" t="s">
        <v>2665</v>
      </c>
      <c r="AE1452" s="169">
        <v>25177.68</v>
      </c>
      <c r="AF1452" s="38">
        <v>55080.06</v>
      </c>
      <c r="AG1452" s="38">
        <v>103761.84999999999</v>
      </c>
      <c r="AH1452" s="170">
        <v>166548.5166666666</v>
      </c>
      <c r="AI1452" s="171">
        <v>38913.64</v>
      </c>
      <c r="AJ1452" s="172">
        <v>116740.92</v>
      </c>
      <c r="AK1452" s="151">
        <v>85534.430000000008</v>
      </c>
      <c r="AL1452" s="172">
        <v>102641.31600000002</v>
      </c>
      <c r="AM1452" s="211">
        <v>138790.4305555555</v>
      </c>
      <c r="AN1452" s="171">
        <v>113292.51611111111</v>
      </c>
      <c r="AO1452" s="170">
        <v>120763.7485714287</v>
      </c>
      <c r="AP1452" s="170">
        <v>169892.27669999999</v>
      </c>
      <c r="AQ1452" s="170">
        <v>169892.27670000002</v>
      </c>
      <c r="AR1452" s="172">
        <v>-53151.356700000018</v>
      </c>
      <c r="AS1452" s="173">
        <v>-0.45529328276665987</v>
      </c>
      <c r="AT1452" s="172">
        <v>-3343.7600333334121</v>
      </c>
      <c r="AU1452" s="173">
        <v>-2.0076792638301772E-2</v>
      </c>
      <c r="AV1452" s="172">
        <v>-66130.426700000025</v>
      </c>
      <c r="AW1452" s="173">
        <v>-0.63732890942094833</v>
      </c>
      <c r="AX1452" s="172">
        <v>-53151.356699999989</v>
      </c>
      <c r="AY1452" s="173">
        <v>-0.45529328276665965</v>
      </c>
      <c r="AZ1452" s="172">
        <v>-3343.760033333383</v>
      </c>
      <c r="BA1452" s="173">
        <v>-2.0076792638301599E-2</v>
      </c>
      <c r="BB1452" s="172">
        <v>-2.9103830456733704E-11</v>
      </c>
      <c r="BC1452" s="173">
        <v>-1.7130755454013942E-16</v>
      </c>
      <c r="BE1452" s="169">
        <v>14157.689725000004</v>
      </c>
      <c r="BF1452" s="169">
        <v>14157.689725000004</v>
      </c>
      <c r="BG1452" s="169">
        <v>14157.689725000004</v>
      </c>
      <c r="BH1452" s="169">
        <v>14157.689725000004</v>
      </c>
      <c r="BI1452" s="169">
        <v>14157.689725000004</v>
      </c>
      <c r="BJ1452" s="169">
        <v>14157.689725000004</v>
      </c>
      <c r="BK1452" s="169">
        <v>14157.689725000004</v>
      </c>
      <c r="BL1452" s="169">
        <v>14157.689725000004</v>
      </c>
      <c r="BM1452" s="169">
        <v>14157.689725000004</v>
      </c>
      <c r="BN1452" s="169">
        <v>14157.689725000004</v>
      </c>
      <c r="BO1452" s="169">
        <v>14157.689725000004</v>
      </c>
      <c r="BP1452" s="169">
        <v>14157.689725000004</v>
      </c>
      <c r="BQ1452" s="174">
        <v>169892.27670000005</v>
      </c>
    </row>
    <row r="1453" spans="2:96" x14ac:dyDescent="0.25">
      <c r="K1453" s="165" t="s">
        <v>315</v>
      </c>
      <c r="N1453" s="57" t="s">
        <v>2666</v>
      </c>
      <c r="V1453" s="57" t="s">
        <v>487</v>
      </c>
      <c r="W1453" s="57" t="s">
        <v>518</v>
      </c>
      <c r="X1453" s="57">
        <v>311</v>
      </c>
      <c r="AB1453" s="166" t="s">
        <v>411</v>
      </c>
      <c r="AC1453" s="209">
        <v>6663829</v>
      </c>
      <c r="AD1453" s="210" t="s">
        <v>2667</v>
      </c>
      <c r="AE1453" s="169">
        <v>73443.569999999992</v>
      </c>
      <c r="AF1453" s="38">
        <v>238302.77999999997</v>
      </c>
      <c r="AG1453" s="38">
        <v>301404.19</v>
      </c>
      <c r="AH1453" s="170">
        <v>181214.3399588484</v>
      </c>
      <c r="AI1453" s="171">
        <v>143317.16999999998</v>
      </c>
      <c r="AJ1453" s="172">
        <v>429951.50999999995</v>
      </c>
      <c r="AK1453" s="151">
        <v>525236.56999999995</v>
      </c>
      <c r="AL1453" s="172">
        <v>630283.88399999985</v>
      </c>
      <c r="AM1453" s="211">
        <v>151011.949965707</v>
      </c>
      <c r="AN1453" s="171">
        <v>555438.95999314135</v>
      </c>
      <c r="AO1453" s="170">
        <v>641571.10285714234</v>
      </c>
      <c r="AP1453" s="170">
        <v>405669.43</v>
      </c>
      <c r="AQ1453" s="170">
        <v>405669.4299999997</v>
      </c>
      <c r="AR1453" s="172">
        <v>24282.080000000249</v>
      </c>
      <c r="AS1453" s="173">
        <v>5.6476322178750461E-2</v>
      </c>
      <c r="AT1453" s="172">
        <v>-224455.0900411513</v>
      </c>
      <c r="AU1453" s="173">
        <v>-1.2386166022629466</v>
      </c>
      <c r="AV1453" s="172">
        <v>-104265.2399999997</v>
      </c>
      <c r="AW1453" s="173">
        <v>-0.34593162092404789</v>
      </c>
      <c r="AX1453" s="172">
        <v>24282.079999999958</v>
      </c>
      <c r="AY1453" s="173">
        <v>5.6476322178749788E-2</v>
      </c>
      <c r="AZ1453" s="172">
        <v>-224455.09004115159</v>
      </c>
      <c r="BA1453" s="173">
        <v>-1.2386166022629481</v>
      </c>
      <c r="BB1453" s="172">
        <v>2.9103830456733704E-10</v>
      </c>
      <c r="BC1453" s="173">
        <v>7.1742725244871675E-16</v>
      </c>
      <c r="BE1453" s="169">
        <v>33805.785833333299</v>
      </c>
      <c r="BF1453" s="169">
        <v>33805.785833333299</v>
      </c>
      <c r="BG1453" s="169">
        <v>33805.785833333299</v>
      </c>
      <c r="BH1453" s="169">
        <v>33805.785833333299</v>
      </c>
      <c r="BI1453" s="169">
        <v>33805.785833333299</v>
      </c>
      <c r="BJ1453" s="169">
        <v>33805.785833333299</v>
      </c>
      <c r="BK1453" s="169">
        <v>33805.785833333299</v>
      </c>
      <c r="BL1453" s="169">
        <v>33805.785833333299</v>
      </c>
      <c r="BM1453" s="169">
        <v>33805.785833333299</v>
      </c>
      <c r="BN1453" s="169">
        <v>33805.785833333299</v>
      </c>
      <c r="BO1453" s="169">
        <v>33805.785833333299</v>
      </c>
      <c r="BP1453" s="169">
        <v>33805.785833333299</v>
      </c>
      <c r="BQ1453" s="174">
        <v>405669.42999999947</v>
      </c>
    </row>
    <row r="1454" spans="2:96" x14ac:dyDescent="0.25">
      <c r="K1454" s="165" t="s">
        <v>315</v>
      </c>
      <c r="N1454" s="57" t="s">
        <v>2668</v>
      </c>
      <c r="V1454" s="57" t="s">
        <v>487</v>
      </c>
      <c r="W1454" s="57" t="s">
        <v>518</v>
      </c>
      <c r="X1454" s="57">
        <v>311</v>
      </c>
      <c r="AB1454" s="166" t="s">
        <v>411</v>
      </c>
      <c r="AC1454" s="209">
        <v>6663830</v>
      </c>
      <c r="AD1454" s="210" t="s">
        <v>2669</v>
      </c>
      <c r="AE1454" s="169">
        <v>0</v>
      </c>
      <c r="AF1454" s="38">
        <v>4.3</v>
      </c>
      <c r="AG1454" s="38">
        <v>0</v>
      </c>
      <c r="AH1454" s="170">
        <v>0</v>
      </c>
      <c r="AI1454" s="171">
        <v>0</v>
      </c>
      <c r="AJ1454" s="172">
        <v>0</v>
      </c>
      <c r="AK1454" s="151">
        <v>0</v>
      </c>
      <c r="AL1454" s="172">
        <v>0</v>
      </c>
      <c r="AM1454" s="211">
        <v>0</v>
      </c>
      <c r="AN1454" s="171">
        <v>0</v>
      </c>
      <c r="AO1454" s="170">
        <v>0</v>
      </c>
      <c r="AP1454" s="170">
        <v>0</v>
      </c>
      <c r="AQ1454" s="170">
        <v>0</v>
      </c>
      <c r="AR1454" s="172">
        <v>0</v>
      </c>
      <c r="AS1454" s="173">
        <v>0</v>
      </c>
      <c r="AT1454" s="172">
        <v>0</v>
      </c>
      <c r="AU1454" s="173">
        <v>0</v>
      </c>
      <c r="AV1454" s="172">
        <v>0</v>
      </c>
      <c r="AW1454" s="173">
        <v>0</v>
      </c>
      <c r="AX1454" s="172">
        <v>0</v>
      </c>
      <c r="AY1454" s="173">
        <v>0</v>
      </c>
      <c r="AZ1454" s="172">
        <v>0</v>
      </c>
      <c r="BA1454" s="173">
        <v>0</v>
      </c>
      <c r="BB1454" s="172">
        <v>0</v>
      </c>
      <c r="BC1454" s="173">
        <v>0</v>
      </c>
      <c r="BE1454" s="169">
        <v>0</v>
      </c>
      <c r="BF1454" s="169">
        <v>0</v>
      </c>
      <c r="BG1454" s="169">
        <v>0</v>
      </c>
      <c r="BH1454" s="169">
        <v>0</v>
      </c>
      <c r="BI1454" s="169">
        <v>0</v>
      </c>
      <c r="BJ1454" s="169">
        <v>0</v>
      </c>
      <c r="BK1454" s="169">
        <v>0</v>
      </c>
      <c r="BL1454" s="169">
        <v>0</v>
      </c>
      <c r="BM1454" s="169">
        <v>0</v>
      </c>
      <c r="BN1454" s="169">
        <v>0</v>
      </c>
      <c r="BO1454" s="169">
        <v>0</v>
      </c>
      <c r="BP1454" s="169">
        <v>0</v>
      </c>
      <c r="BQ1454" s="174">
        <v>0</v>
      </c>
    </row>
    <row r="1455" spans="2:96" x14ac:dyDescent="0.25">
      <c r="K1455" s="165" t="s">
        <v>315</v>
      </c>
      <c r="N1455" s="57" t="s">
        <v>2670</v>
      </c>
      <c r="V1455" s="57" t="s">
        <v>487</v>
      </c>
      <c r="W1455" s="57" t="s">
        <v>518</v>
      </c>
      <c r="X1455" s="57">
        <v>311</v>
      </c>
      <c r="AB1455" s="166" t="s">
        <v>411</v>
      </c>
      <c r="AC1455" s="209">
        <v>6663833</v>
      </c>
      <c r="AD1455" s="210" t="s">
        <v>2671</v>
      </c>
      <c r="AE1455" s="169">
        <v>23532.35</v>
      </c>
      <c r="AF1455" s="38">
        <v>41435.870000000003</v>
      </c>
      <c r="AG1455" s="38">
        <v>64163.22</v>
      </c>
      <c r="AH1455" s="170">
        <v>74917.991500138203</v>
      </c>
      <c r="AI1455" s="171">
        <v>27438.05</v>
      </c>
      <c r="AJ1455" s="172">
        <v>82314.149999999994</v>
      </c>
      <c r="AK1455" s="151">
        <v>114381.33</v>
      </c>
      <c r="AL1455" s="172">
        <v>137257.59599999999</v>
      </c>
      <c r="AM1455" s="211">
        <v>62431.659583448505</v>
      </c>
      <c r="AN1455" s="171">
        <v>126867.6619166897</v>
      </c>
      <c r="AO1455" s="170">
        <v>139464.32571428566</v>
      </c>
      <c r="AP1455" s="170">
        <v>87717.925100000008</v>
      </c>
      <c r="AQ1455" s="170">
        <v>87717.925100000095</v>
      </c>
      <c r="AR1455" s="172">
        <v>-5403.7751000001008</v>
      </c>
      <c r="AS1455" s="173">
        <v>-6.5648191714305512E-2</v>
      </c>
      <c r="AT1455" s="172">
        <v>-12799.933599861892</v>
      </c>
      <c r="AU1455" s="173">
        <v>-0.17085259953663173</v>
      </c>
      <c r="AV1455" s="172">
        <v>-23554.705100000094</v>
      </c>
      <c r="AW1455" s="173">
        <v>-0.36710603208504955</v>
      </c>
      <c r="AX1455" s="172">
        <v>-5403.7751000000135</v>
      </c>
      <c r="AY1455" s="173">
        <v>-6.5648191714304457E-2</v>
      </c>
      <c r="AZ1455" s="172">
        <v>-12799.933599861804</v>
      </c>
      <c r="BA1455" s="173">
        <v>-0.17085259953663057</v>
      </c>
      <c r="BB1455" s="172">
        <v>-8.7311491370201111E-11</v>
      </c>
      <c r="BC1455" s="173">
        <v>-9.9536658294943069E-16</v>
      </c>
      <c r="BE1455" s="169">
        <v>7309.8270916666743</v>
      </c>
      <c r="BF1455" s="169">
        <v>7309.8270916666743</v>
      </c>
      <c r="BG1455" s="169">
        <v>7309.8270916666743</v>
      </c>
      <c r="BH1455" s="169">
        <v>7309.8270916666743</v>
      </c>
      <c r="BI1455" s="169">
        <v>7309.8270916666743</v>
      </c>
      <c r="BJ1455" s="169">
        <v>7309.8270916666743</v>
      </c>
      <c r="BK1455" s="169">
        <v>7309.8270916666743</v>
      </c>
      <c r="BL1455" s="169">
        <v>7309.8270916666743</v>
      </c>
      <c r="BM1455" s="169">
        <v>7309.8270916666743</v>
      </c>
      <c r="BN1455" s="169">
        <v>7309.8270916666743</v>
      </c>
      <c r="BO1455" s="169">
        <v>7309.8270916666743</v>
      </c>
      <c r="BP1455" s="169">
        <v>7309.8270916666743</v>
      </c>
      <c r="BQ1455" s="174">
        <v>87717.92510000011</v>
      </c>
    </row>
    <row r="1456" spans="2:96" x14ac:dyDescent="0.25">
      <c r="K1456" s="165" t="s">
        <v>315</v>
      </c>
      <c r="N1456" s="57" t="s">
        <v>2672</v>
      </c>
      <c r="V1456" s="57" t="s">
        <v>487</v>
      </c>
      <c r="W1456" s="57" t="s">
        <v>518</v>
      </c>
      <c r="X1456" s="57">
        <v>311</v>
      </c>
      <c r="AB1456" s="166" t="s">
        <v>411</v>
      </c>
      <c r="AC1456" s="209">
        <v>6663835</v>
      </c>
      <c r="AD1456" s="210" t="s">
        <v>2673</v>
      </c>
      <c r="AE1456" s="169">
        <v>0</v>
      </c>
      <c r="AF1456" s="38">
        <v>649.20000000000005</v>
      </c>
      <c r="AG1456" s="38">
        <v>0</v>
      </c>
      <c r="AH1456" s="170">
        <v>972.82030178326181</v>
      </c>
      <c r="AI1456" s="171">
        <v>0</v>
      </c>
      <c r="AJ1456" s="172">
        <v>0</v>
      </c>
      <c r="AK1456" s="151">
        <v>0</v>
      </c>
      <c r="AL1456" s="172">
        <v>0</v>
      </c>
      <c r="AM1456" s="211">
        <v>810.68358481938492</v>
      </c>
      <c r="AN1456" s="171">
        <v>162.13671696387689</v>
      </c>
      <c r="AO1456" s="170">
        <v>0</v>
      </c>
      <c r="AP1456" s="170">
        <v>3000</v>
      </c>
      <c r="AQ1456" s="170">
        <v>3000.0000000000032</v>
      </c>
      <c r="AR1456" s="172">
        <v>-3000.0000000000032</v>
      </c>
      <c r="AS1456" s="173">
        <v>0</v>
      </c>
      <c r="AT1456" s="172">
        <v>-2027.1796982167414</v>
      </c>
      <c r="AU1456" s="173">
        <v>-2.0838172214341637</v>
      </c>
      <c r="AV1456" s="172">
        <v>-3000.0000000000032</v>
      </c>
      <c r="AW1456" s="173">
        <v>0</v>
      </c>
      <c r="AX1456" s="172">
        <v>-3000</v>
      </c>
      <c r="AY1456" s="173">
        <v>0</v>
      </c>
      <c r="AZ1456" s="172">
        <v>-2027.1796982167382</v>
      </c>
      <c r="BA1456" s="173">
        <v>-2.0838172214341606</v>
      </c>
      <c r="BB1456" s="172">
        <v>-3.1832314562052488E-12</v>
      </c>
      <c r="BC1456" s="173">
        <v>-1.0610771520684164E-15</v>
      </c>
      <c r="BE1456" s="169">
        <v>250.00000000000028</v>
      </c>
      <c r="BF1456" s="169">
        <v>250.00000000000028</v>
      </c>
      <c r="BG1456" s="169">
        <v>250.00000000000028</v>
      </c>
      <c r="BH1456" s="169">
        <v>250.00000000000028</v>
      </c>
      <c r="BI1456" s="169">
        <v>250.00000000000028</v>
      </c>
      <c r="BJ1456" s="169">
        <v>250.00000000000028</v>
      </c>
      <c r="BK1456" s="169">
        <v>250.00000000000028</v>
      </c>
      <c r="BL1456" s="169">
        <v>250.00000000000028</v>
      </c>
      <c r="BM1456" s="169">
        <v>250.00000000000028</v>
      </c>
      <c r="BN1456" s="169">
        <v>250.00000000000028</v>
      </c>
      <c r="BO1456" s="169">
        <v>250.00000000000028</v>
      </c>
      <c r="BP1456" s="169">
        <v>250.00000000000028</v>
      </c>
      <c r="BQ1456" s="174">
        <v>3000.0000000000036</v>
      </c>
    </row>
    <row r="1457" spans="11:69" x14ac:dyDescent="0.25">
      <c r="K1457" s="165" t="s">
        <v>315</v>
      </c>
      <c r="N1457" s="57" t="s">
        <v>2674</v>
      </c>
      <c r="V1457" s="57" t="s">
        <v>487</v>
      </c>
      <c r="W1457" s="57" t="s">
        <v>518</v>
      </c>
      <c r="X1457" s="57">
        <v>311</v>
      </c>
      <c r="AB1457" s="166" t="s">
        <v>411</v>
      </c>
      <c r="AC1457" s="209">
        <v>6664880</v>
      </c>
      <c r="AD1457" s="210" t="s">
        <v>2675</v>
      </c>
      <c r="AE1457" s="169">
        <v>189506.27</v>
      </c>
      <c r="AF1457" s="38">
        <v>258552.52</v>
      </c>
      <c r="AG1457" s="38">
        <v>288358.23</v>
      </c>
      <c r="AH1457" s="170">
        <v>237612.77686682716</v>
      </c>
      <c r="AI1457" s="171">
        <v>88965.2</v>
      </c>
      <c r="AJ1457" s="172">
        <v>266895.59999999998</v>
      </c>
      <c r="AK1457" s="151">
        <v>260273.97</v>
      </c>
      <c r="AL1457" s="172">
        <v>312328.76400000002</v>
      </c>
      <c r="AM1457" s="211">
        <v>198010.64738902266</v>
      </c>
      <c r="AN1457" s="171">
        <v>299876.0994778045</v>
      </c>
      <c r="AO1457" s="170">
        <v>301979.09142857126</v>
      </c>
      <c r="AP1457" s="170">
        <v>241176.6314000001</v>
      </c>
      <c r="AQ1457" s="170">
        <v>241176.6314000001</v>
      </c>
      <c r="AR1457" s="172">
        <v>25718.968599999876</v>
      </c>
      <c r="AS1457" s="173">
        <v>9.6363404267435948E-2</v>
      </c>
      <c r="AT1457" s="172">
        <v>-3563.8545331729401</v>
      </c>
      <c r="AU1457" s="173">
        <v>-1.4998581221793237E-2</v>
      </c>
      <c r="AV1457" s="172">
        <v>47181.598599999881</v>
      </c>
      <c r="AW1457" s="173">
        <v>0.1636214738868382</v>
      </c>
      <c r="AX1457" s="172">
        <v>25718.968599999876</v>
      </c>
      <c r="AY1457" s="173">
        <v>9.6363404267435948E-2</v>
      </c>
      <c r="AZ1457" s="172">
        <v>-3563.8545331729401</v>
      </c>
      <c r="BA1457" s="173">
        <v>-1.4998581221793237E-2</v>
      </c>
      <c r="BB1457" s="172">
        <v>0</v>
      </c>
      <c r="BC1457" s="173">
        <v>0</v>
      </c>
      <c r="BE1457" s="169">
        <v>20098.052616666679</v>
      </c>
      <c r="BF1457" s="169">
        <v>20098.052616666679</v>
      </c>
      <c r="BG1457" s="169">
        <v>20098.052616666679</v>
      </c>
      <c r="BH1457" s="169">
        <v>20098.052616666679</v>
      </c>
      <c r="BI1457" s="169">
        <v>20098.052616666679</v>
      </c>
      <c r="BJ1457" s="169">
        <v>20098.052616666679</v>
      </c>
      <c r="BK1457" s="169">
        <v>20098.052616666679</v>
      </c>
      <c r="BL1457" s="169">
        <v>20098.052616666679</v>
      </c>
      <c r="BM1457" s="169">
        <v>20098.052616666679</v>
      </c>
      <c r="BN1457" s="169">
        <v>20098.052616666679</v>
      </c>
      <c r="BO1457" s="169">
        <v>20098.052616666679</v>
      </c>
      <c r="BP1457" s="169">
        <v>20098.052616666679</v>
      </c>
      <c r="BQ1457" s="174">
        <v>241176.63140000016</v>
      </c>
    </row>
    <row r="1458" spans="11:69" x14ac:dyDescent="0.25">
      <c r="K1458" s="165" t="s">
        <v>315</v>
      </c>
      <c r="N1458" s="57" t="s">
        <v>2676</v>
      </c>
      <c r="V1458" s="57" t="s">
        <v>487</v>
      </c>
      <c r="W1458" s="57" t="s">
        <v>518</v>
      </c>
      <c r="X1458" s="57">
        <v>311</v>
      </c>
      <c r="AB1458" s="166" t="s">
        <v>411</v>
      </c>
      <c r="AC1458" s="209">
        <v>6664882</v>
      </c>
      <c r="AD1458" s="210" t="s">
        <v>2677</v>
      </c>
      <c r="AE1458" s="169">
        <v>-27802.59</v>
      </c>
      <c r="AF1458" s="38">
        <v>-40850.579999999994</v>
      </c>
      <c r="AG1458" s="38">
        <v>-14585.5</v>
      </c>
      <c r="AH1458" s="170">
        <v>-24796.91814814811</v>
      </c>
      <c r="AI1458" s="171">
        <v>-11932.46</v>
      </c>
      <c r="AJ1458" s="172">
        <v>-35797.379999999997</v>
      </c>
      <c r="AK1458" s="151">
        <v>-37172.25</v>
      </c>
      <c r="AL1458" s="172">
        <v>-44606.7</v>
      </c>
      <c r="AM1458" s="211">
        <v>-20664.098456790092</v>
      </c>
      <c r="AN1458" s="171">
        <v>-41305.069691358018</v>
      </c>
      <c r="AO1458" s="170">
        <v>-48870.377142857098</v>
      </c>
      <c r="AP1458" s="170">
        <v>-19157.93</v>
      </c>
      <c r="AQ1458" s="170">
        <v>-19157.930000000044</v>
      </c>
      <c r="AR1458" s="172">
        <v>-16639.449999999953</v>
      </c>
      <c r="AS1458" s="173">
        <v>-0.46482312392694536</v>
      </c>
      <c r="AT1458" s="172">
        <v>-5638.9881481480661</v>
      </c>
      <c r="AU1458" s="173">
        <v>-0.22740681380073832</v>
      </c>
      <c r="AV1458" s="172">
        <v>4572.4300000000439</v>
      </c>
      <c r="AW1458" s="173">
        <v>0.31349148126564352</v>
      </c>
      <c r="AX1458" s="172">
        <v>-16639.449999999997</v>
      </c>
      <c r="AY1458" s="173">
        <v>-0.46482312392694658</v>
      </c>
      <c r="AZ1458" s="172">
        <v>-5638.9881481481098</v>
      </c>
      <c r="BA1458" s="173">
        <v>-0.22740681380074007</v>
      </c>
      <c r="BB1458" s="172">
        <v>4.3655745685100555E-11</v>
      </c>
      <c r="BC1458" s="173">
        <v>2.2787297837031745E-15</v>
      </c>
      <c r="BE1458" s="169">
        <v>-1596.49416666667</v>
      </c>
      <c r="BF1458" s="169">
        <v>-1596.49416666667</v>
      </c>
      <c r="BG1458" s="169">
        <v>-1596.49416666667</v>
      </c>
      <c r="BH1458" s="169">
        <v>-1596.49416666667</v>
      </c>
      <c r="BI1458" s="169">
        <v>-1596.49416666667</v>
      </c>
      <c r="BJ1458" s="169">
        <v>-1596.49416666667</v>
      </c>
      <c r="BK1458" s="169">
        <v>-1596.49416666667</v>
      </c>
      <c r="BL1458" s="169">
        <v>-1596.49416666667</v>
      </c>
      <c r="BM1458" s="169">
        <v>-1596.49416666667</v>
      </c>
      <c r="BN1458" s="169">
        <v>-1596.49416666667</v>
      </c>
      <c r="BO1458" s="169">
        <v>-1596.49416666667</v>
      </c>
      <c r="BP1458" s="169">
        <v>-1596.49416666667</v>
      </c>
      <c r="BQ1458" s="174">
        <v>-19157.930000000044</v>
      </c>
    </row>
    <row r="1459" spans="11:69" x14ac:dyDescent="0.25">
      <c r="K1459" s="165" t="s">
        <v>315</v>
      </c>
      <c r="N1459" s="57" t="s">
        <v>2678</v>
      </c>
      <c r="V1459" s="57" t="s">
        <v>487</v>
      </c>
      <c r="W1459" s="57" t="s">
        <v>518</v>
      </c>
      <c r="X1459" s="57">
        <v>311</v>
      </c>
      <c r="AB1459" s="166" t="s">
        <v>411</v>
      </c>
      <c r="AC1459" s="209">
        <v>6664883</v>
      </c>
      <c r="AD1459" s="210" t="s">
        <v>2679</v>
      </c>
      <c r="AE1459" s="169">
        <v>-151771.44</v>
      </c>
      <c r="AF1459" s="38">
        <v>-234847.00999999998</v>
      </c>
      <c r="AG1459" s="38">
        <v>-235499.77999999997</v>
      </c>
      <c r="AH1459" s="170">
        <v>-111999.99999999996</v>
      </c>
      <c r="AI1459" s="171">
        <v>-723.78</v>
      </c>
      <c r="AJ1459" s="172">
        <v>-2171.34</v>
      </c>
      <c r="AK1459" s="151">
        <v>-110426.38000000002</v>
      </c>
      <c r="AL1459" s="172">
        <v>-132511.65600000002</v>
      </c>
      <c r="AM1459" s="211">
        <v>-93333.333333333299</v>
      </c>
      <c r="AN1459" s="171">
        <v>-129093.04666666668</v>
      </c>
      <c r="AO1459" s="170">
        <v>-140345.10857142854</v>
      </c>
      <c r="AP1459" s="170">
        <v>-112000</v>
      </c>
      <c r="AQ1459" s="170">
        <v>-111999.99999999996</v>
      </c>
      <c r="AR1459" s="172">
        <v>109828.65999999996</v>
      </c>
      <c r="AS1459" s="173">
        <v>50.581051332356957</v>
      </c>
      <c r="AT1459" s="172">
        <v>0</v>
      </c>
      <c r="AU1459" s="173">
        <v>0</v>
      </c>
      <c r="AV1459" s="172">
        <v>-123499.78000000001</v>
      </c>
      <c r="AW1459" s="173">
        <v>-0.52441569159852308</v>
      </c>
      <c r="AX1459" s="172">
        <v>109828.66</v>
      </c>
      <c r="AY1459" s="173">
        <v>50.581051332356978</v>
      </c>
      <c r="AZ1459" s="172">
        <v>4.3655745685100555E-11</v>
      </c>
      <c r="BA1459" s="173">
        <v>3.8978344361696937E-16</v>
      </c>
      <c r="BB1459" s="172">
        <v>-4.3655745685100555E-11</v>
      </c>
      <c r="BC1459" s="173">
        <v>-3.8978344361696922E-16</v>
      </c>
      <c r="BE1459" s="169">
        <v>-9333.3333333333303</v>
      </c>
      <c r="BF1459" s="169">
        <v>-9333.3333333333303</v>
      </c>
      <c r="BG1459" s="169">
        <v>-9333.3333333333303</v>
      </c>
      <c r="BH1459" s="169">
        <v>-9333.3333333333303</v>
      </c>
      <c r="BI1459" s="169">
        <v>-9333.3333333333303</v>
      </c>
      <c r="BJ1459" s="169">
        <v>-9333.3333333333303</v>
      </c>
      <c r="BK1459" s="169">
        <v>-9333.3333333333303</v>
      </c>
      <c r="BL1459" s="169">
        <v>-9333.3333333333303</v>
      </c>
      <c r="BM1459" s="169">
        <v>-9333.3333333333303</v>
      </c>
      <c r="BN1459" s="169">
        <v>-9333.3333333333303</v>
      </c>
      <c r="BO1459" s="169">
        <v>-9333.3333333333303</v>
      </c>
      <c r="BP1459" s="169">
        <v>-9333.3333333333303</v>
      </c>
      <c r="BQ1459" s="174">
        <v>-111999.99999999996</v>
      </c>
    </row>
    <row r="1460" spans="11:69" x14ac:dyDescent="0.25">
      <c r="K1460" s="165" t="s">
        <v>315</v>
      </c>
      <c r="N1460" s="57" t="s">
        <v>2680</v>
      </c>
      <c r="V1460" s="57" t="s">
        <v>487</v>
      </c>
      <c r="W1460" s="57" t="s">
        <v>518</v>
      </c>
      <c r="X1460" s="57">
        <v>311</v>
      </c>
      <c r="AB1460" s="166" t="s">
        <v>411</v>
      </c>
      <c r="AC1460" s="209">
        <v>6669295</v>
      </c>
      <c r="AD1460" s="210" t="s">
        <v>2681</v>
      </c>
      <c r="AE1460" s="169">
        <v>9664.41</v>
      </c>
      <c r="AF1460" s="38">
        <v>8822.09</v>
      </c>
      <c r="AG1460" s="38">
        <v>3968.57</v>
      </c>
      <c r="AH1460" s="170">
        <v>6045.8366666666661</v>
      </c>
      <c r="AI1460" s="171">
        <v>125.94999999999999</v>
      </c>
      <c r="AJ1460" s="172">
        <v>377.84999999999997</v>
      </c>
      <c r="AK1460" s="151">
        <v>5426.3700000000008</v>
      </c>
      <c r="AL1460" s="172">
        <v>6511.6440000000002</v>
      </c>
      <c r="AM1460" s="211">
        <v>5038.1972222222212</v>
      </c>
      <c r="AN1460" s="171">
        <v>6434.0094444444458</v>
      </c>
      <c r="AO1460" s="170">
        <v>2796.3257142857105</v>
      </c>
      <c r="AP1460" s="170">
        <v>4048.95</v>
      </c>
      <c r="AQ1460" s="170">
        <v>4048.9499999999994</v>
      </c>
      <c r="AR1460" s="172">
        <v>-3671.0999999999995</v>
      </c>
      <c r="AS1460" s="173">
        <v>-9.7157602223104398</v>
      </c>
      <c r="AT1460" s="172">
        <v>1996.8866666666668</v>
      </c>
      <c r="AU1460" s="173">
        <v>0.33029120314751037</v>
      </c>
      <c r="AV1460" s="172">
        <v>-80.3799999999992</v>
      </c>
      <c r="AW1460" s="173">
        <v>-2.0254146959735923E-2</v>
      </c>
      <c r="AX1460" s="172">
        <v>-3671.1</v>
      </c>
      <c r="AY1460" s="173">
        <v>-9.7157602223104416</v>
      </c>
      <c r="AZ1460" s="172">
        <v>1996.8866666666663</v>
      </c>
      <c r="BA1460" s="173">
        <v>0.33029120314751031</v>
      </c>
      <c r="BB1460" s="172">
        <v>4.5474735088646412E-13</v>
      </c>
      <c r="BC1460" s="173">
        <v>1.123124145485778E-16</v>
      </c>
      <c r="BE1460" s="169">
        <v>337.41250000000002</v>
      </c>
      <c r="BF1460" s="169">
        <v>337.41250000000002</v>
      </c>
      <c r="BG1460" s="169">
        <v>337.41250000000002</v>
      </c>
      <c r="BH1460" s="169">
        <v>337.41250000000002</v>
      </c>
      <c r="BI1460" s="169">
        <v>337.41250000000002</v>
      </c>
      <c r="BJ1460" s="169">
        <v>337.41250000000002</v>
      </c>
      <c r="BK1460" s="169">
        <v>337.41250000000002</v>
      </c>
      <c r="BL1460" s="169">
        <v>337.41250000000002</v>
      </c>
      <c r="BM1460" s="169">
        <v>337.41250000000002</v>
      </c>
      <c r="BN1460" s="169">
        <v>337.41250000000002</v>
      </c>
      <c r="BO1460" s="169">
        <v>337.41250000000002</v>
      </c>
      <c r="BP1460" s="169">
        <v>337.41250000000002</v>
      </c>
      <c r="BQ1460" s="174">
        <v>4048.9499999999994</v>
      </c>
    </row>
    <row r="1461" spans="11:69" x14ac:dyDescent="0.25">
      <c r="K1461" s="165" t="s">
        <v>315</v>
      </c>
      <c r="N1461" s="57" t="s">
        <v>2682</v>
      </c>
      <c r="V1461" s="57" t="s">
        <v>487</v>
      </c>
      <c r="W1461" s="57" t="s">
        <v>518</v>
      </c>
      <c r="X1461" s="57">
        <v>311</v>
      </c>
      <c r="AB1461" s="166" t="s">
        <v>411</v>
      </c>
      <c r="AC1461" s="209">
        <v>6669350</v>
      </c>
      <c r="AD1461" s="210" t="s">
        <v>2683</v>
      </c>
      <c r="AE1461" s="169">
        <v>47098.42</v>
      </c>
      <c r="AF1461" s="38">
        <v>39923.44999999999</v>
      </c>
      <c r="AG1461" s="38">
        <v>27097.01</v>
      </c>
      <c r="AH1461" s="170">
        <v>11244.250342935507</v>
      </c>
      <c r="AI1461" s="171">
        <v>672.48</v>
      </c>
      <c r="AJ1461" s="172">
        <v>2017.44</v>
      </c>
      <c r="AK1461" s="151">
        <v>7836.54</v>
      </c>
      <c r="AL1461" s="172">
        <v>9403.848</v>
      </c>
      <c r="AM1461" s="211">
        <v>9370.208619112922</v>
      </c>
      <c r="AN1461" s="171">
        <v>9710.5817238225864</v>
      </c>
      <c r="AO1461" s="170">
        <v>8040.96</v>
      </c>
      <c r="AP1461" s="170">
        <v>6923.69</v>
      </c>
      <c r="AQ1461" s="170">
        <v>6923.6900000000032</v>
      </c>
      <c r="AR1461" s="172">
        <v>-4906.2500000000036</v>
      </c>
      <c r="AS1461" s="173">
        <v>-2.431918669204538</v>
      </c>
      <c r="AT1461" s="172">
        <v>4320.5603429355042</v>
      </c>
      <c r="AU1461" s="173">
        <v>0.38424618904451985</v>
      </c>
      <c r="AV1461" s="172">
        <v>20173.319999999996</v>
      </c>
      <c r="AW1461" s="173">
        <v>0.74448509263568186</v>
      </c>
      <c r="AX1461" s="172">
        <v>-4906.25</v>
      </c>
      <c r="AY1461" s="173">
        <v>-2.4319186692045363</v>
      </c>
      <c r="AZ1461" s="172">
        <v>4320.5603429355078</v>
      </c>
      <c r="BA1461" s="173">
        <v>0.38424618904452018</v>
      </c>
      <c r="BB1461" s="172">
        <v>-3.637978807091713E-12</v>
      </c>
      <c r="BC1461" s="173">
        <v>-5.2543929712215786E-16</v>
      </c>
      <c r="BE1461" s="169">
        <v>577.45361872146145</v>
      </c>
      <c r="BF1461" s="169">
        <v>576.63170091324218</v>
      </c>
      <c r="BG1461" s="169">
        <v>577.45361872146145</v>
      </c>
      <c r="BH1461" s="169">
        <v>577.45361872146145</v>
      </c>
      <c r="BI1461" s="169">
        <v>574.98786529680399</v>
      </c>
      <c r="BJ1461" s="169">
        <v>577.45361872146145</v>
      </c>
      <c r="BK1461" s="169">
        <v>576.63170091324218</v>
      </c>
      <c r="BL1461" s="169">
        <v>577.45361872146145</v>
      </c>
      <c r="BM1461" s="169">
        <v>576.63170091324218</v>
      </c>
      <c r="BN1461" s="169">
        <v>577.45361872146145</v>
      </c>
      <c r="BO1461" s="169">
        <v>577.45361872146145</v>
      </c>
      <c r="BP1461" s="169">
        <v>576.63170091324218</v>
      </c>
      <c r="BQ1461" s="174">
        <v>6923.6900000000023</v>
      </c>
    </row>
    <row r="1462" spans="11:69" x14ac:dyDescent="0.25">
      <c r="K1462" s="165" t="s">
        <v>315</v>
      </c>
      <c r="N1462" s="57" t="s">
        <v>2684</v>
      </c>
      <c r="V1462" s="57" t="s">
        <v>487</v>
      </c>
      <c r="W1462" s="57" t="s">
        <v>518</v>
      </c>
      <c r="X1462" s="57">
        <v>311</v>
      </c>
      <c r="AB1462" s="166" t="s">
        <v>411</v>
      </c>
      <c r="AC1462" s="209">
        <v>6669604</v>
      </c>
      <c r="AD1462" s="210" t="s">
        <v>2685</v>
      </c>
      <c r="AE1462" s="169">
        <v>137042.97</v>
      </c>
      <c r="AF1462" s="38">
        <v>183697.83000000002</v>
      </c>
      <c r="AG1462" s="38">
        <v>66103.16</v>
      </c>
      <c r="AH1462" s="170">
        <v>118714.5804938272</v>
      </c>
      <c r="AI1462" s="171">
        <v>27400</v>
      </c>
      <c r="AJ1462" s="172">
        <v>82200</v>
      </c>
      <c r="AK1462" s="151">
        <v>53573.34</v>
      </c>
      <c r="AL1462" s="172">
        <v>64288.008000000002</v>
      </c>
      <c r="AM1462" s="211">
        <v>98928.817078189342</v>
      </c>
      <c r="AN1462" s="171">
        <v>73359.103415637859</v>
      </c>
      <c r="AO1462" s="170">
        <v>54982.868571428538</v>
      </c>
      <c r="AP1462" s="170">
        <v>108877.58</v>
      </c>
      <c r="AQ1462" s="170">
        <v>108877.57999999999</v>
      </c>
      <c r="AR1462" s="172">
        <v>-26677.579999999987</v>
      </c>
      <c r="AS1462" s="173">
        <v>-0.32454476885644751</v>
      </c>
      <c r="AT1462" s="172">
        <v>9837.0004938272177</v>
      </c>
      <c r="AU1462" s="173">
        <v>8.2862614288046213E-2</v>
      </c>
      <c r="AV1462" s="172">
        <v>-42774.419999999984</v>
      </c>
      <c r="AW1462" s="173">
        <v>-0.64708585792267692</v>
      </c>
      <c r="AX1462" s="172">
        <v>-26677.58</v>
      </c>
      <c r="AY1462" s="173">
        <v>-0.32454476885644773</v>
      </c>
      <c r="AZ1462" s="172">
        <v>9837.0004938272032</v>
      </c>
      <c r="BA1462" s="173">
        <v>8.2862614288046088E-2</v>
      </c>
      <c r="BB1462" s="172">
        <v>1.4551915228366852E-11</v>
      </c>
      <c r="BC1462" s="173">
        <v>1.3365391872566282E-16</v>
      </c>
      <c r="BE1462" s="169">
        <v>9073.1316666666662</v>
      </c>
      <c r="BF1462" s="169">
        <v>9073.1316666666662</v>
      </c>
      <c r="BG1462" s="169">
        <v>9073.1316666666662</v>
      </c>
      <c r="BH1462" s="169">
        <v>9073.1316666666662</v>
      </c>
      <c r="BI1462" s="169">
        <v>9073.1316666666662</v>
      </c>
      <c r="BJ1462" s="169">
        <v>9073.1316666666662</v>
      </c>
      <c r="BK1462" s="169">
        <v>9073.1316666666662</v>
      </c>
      <c r="BL1462" s="169">
        <v>9073.1316666666662</v>
      </c>
      <c r="BM1462" s="169">
        <v>9073.1316666666662</v>
      </c>
      <c r="BN1462" s="169">
        <v>9073.1316666666662</v>
      </c>
      <c r="BO1462" s="169">
        <v>9073.1316666666662</v>
      </c>
      <c r="BP1462" s="169">
        <v>9073.1316666666662</v>
      </c>
      <c r="BQ1462" s="174">
        <v>108877.58</v>
      </c>
    </row>
    <row r="1463" spans="11:69" x14ac:dyDescent="0.25">
      <c r="K1463" s="165" t="s">
        <v>315</v>
      </c>
      <c r="N1463" s="57" t="s">
        <v>2686</v>
      </c>
      <c r="V1463" s="57" t="s">
        <v>487</v>
      </c>
      <c r="W1463" s="57" t="s">
        <v>518</v>
      </c>
      <c r="X1463" s="57">
        <v>311</v>
      </c>
      <c r="AB1463" s="166" t="s">
        <v>411</v>
      </c>
      <c r="AC1463" s="209">
        <v>6669606</v>
      </c>
      <c r="AD1463" s="210" t="s">
        <v>2687</v>
      </c>
      <c r="AE1463" s="169">
        <v>81711.530000000013</v>
      </c>
      <c r="AF1463" s="38">
        <v>119435.87000000001</v>
      </c>
      <c r="AG1463" s="38">
        <v>139086.69</v>
      </c>
      <c r="AH1463" s="170">
        <v>214055.80117242495</v>
      </c>
      <c r="AI1463" s="171">
        <v>32218.39</v>
      </c>
      <c r="AJ1463" s="172">
        <v>96655.17</v>
      </c>
      <c r="AK1463" s="151">
        <v>88865.3</v>
      </c>
      <c r="AL1463" s="172">
        <v>106638.36000000002</v>
      </c>
      <c r="AM1463" s="211">
        <v>178379.83431035411</v>
      </c>
      <c r="AN1463" s="171">
        <v>124541.26686207084</v>
      </c>
      <c r="AO1463" s="170">
        <v>92133.051428571445</v>
      </c>
      <c r="AP1463" s="170">
        <v>166454.05928333331</v>
      </c>
      <c r="AQ1463" s="170">
        <v>166454.05928333325</v>
      </c>
      <c r="AR1463" s="172">
        <v>-69798.88928333325</v>
      </c>
      <c r="AS1463" s="173">
        <v>-0.722143360601748</v>
      </c>
      <c r="AT1463" s="172">
        <v>47601.741889091703</v>
      </c>
      <c r="AU1463" s="173">
        <v>0.22238005991133047</v>
      </c>
      <c r="AV1463" s="172">
        <v>-27367.369283333246</v>
      </c>
      <c r="AW1463" s="173">
        <v>-0.19676483266179709</v>
      </c>
      <c r="AX1463" s="172">
        <v>-69798.889283333308</v>
      </c>
      <c r="AY1463" s="173">
        <v>-0.72214336060174855</v>
      </c>
      <c r="AZ1463" s="172">
        <v>47601.741889091645</v>
      </c>
      <c r="BA1463" s="173">
        <v>0.2223800599113302</v>
      </c>
      <c r="BB1463" s="172">
        <v>5.8207660913467407E-11</v>
      </c>
      <c r="BC1463" s="173">
        <v>3.496920481487808E-16</v>
      </c>
      <c r="BE1463" s="169">
        <v>13871.171606944436</v>
      </c>
      <c r="BF1463" s="169">
        <v>13871.171606944436</v>
      </c>
      <c r="BG1463" s="169">
        <v>13871.171606944436</v>
      </c>
      <c r="BH1463" s="169">
        <v>13871.171606944436</v>
      </c>
      <c r="BI1463" s="169">
        <v>13871.171606944436</v>
      </c>
      <c r="BJ1463" s="169">
        <v>13871.171606944436</v>
      </c>
      <c r="BK1463" s="169">
        <v>13871.171606944436</v>
      </c>
      <c r="BL1463" s="169">
        <v>13871.171606944436</v>
      </c>
      <c r="BM1463" s="169">
        <v>13871.171606944436</v>
      </c>
      <c r="BN1463" s="169">
        <v>13871.171606944436</v>
      </c>
      <c r="BO1463" s="169">
        <v>13871.171606944436</v>
      </c>
      <c r="BP1463" s="169">
        <v>13871.171606944436</v>
      </c>
      <c r="BQ1463" s="174">
        <v>166454.05928333322</v>
      </c>
    </row>
    <row r="1464" spans="11:69" x14ac:dyDescent="0.25">
      <c r="K1464" s="165" t="s">
        <v>315</v>
      </c>
      <c r="N1464" s="57" t="s">
        <v>2688</v>
      </c>
      <c r="V1464" s="57" t="s">
        <v>487</v>
      </c>
      <c r="W1464" s="57" t="s">
        <v>518</v>
      </c>
      <c r="X1464" s="57">
        <v>311</v>
      </c>
      <c r="AB1464" s="166" t="s">
        <v>411</v>
      </c>
      <c r="AC1464" s="209">
        <v>6669611</v>
      </c>
      <c r="AD1464" s="210" t="s">
        <v>2689</v>
      </c>
      <c r="AE1464" s="169">
        <v>136486.69</v>
      </c>
      <c r="AF1464" s="38">
        <v>265384.17000000004</v>
      </c>
      <c r="AG1464" s="38">
        <v>240748.88</v>
      </c>
      <c r="AH1464" s="170">
        <v>312890.8000000001</v>
      </c>
      <c r="AI1464" s="171">
        <v>66607.13</v>
      </c>
      <c r="AJ1464" s="172">
        <v>199821.39</v>
      </c>
      <c r="AK1464" s="151">
        <v>237471.87</v>
      </c>
      <c r="AL1464" s="172">
        <v>284966.24399999995</v>
      </c>
      <c r="AM1464" s="211">
        <v>261239.00000000009</v>
      </c>
      <c r="AN1464" s="171">
        <v>289123.67000000004</v>
      </c>
      <c r="AO1464" s="170">
        <v>274743.53142857179</v>
      </c>
      <c r="AP1464" s="170">
        <v>321600.5</v>
      </c>
      <c r="AQ1464" s="170">
        <v>321600.50000000006</v>
      </c>
      <c r="AR1464" s="172">
        <v>-121779.11000000004</v>
      </c>
      <c r="AS1464" s="173">
        <v>-0.60943981022251936</v>
      </c>
      <c r="AT1464" s="172">
        <v>-8709.6999999999534</v>
      </c>
      <c r="AU1464" s="173">
        <v>-2.7836229125304899E-2</v>
      </c>
      <c r="AV1464" s="172">
        <v>-80851.620000000054</v>
      </c>
      <c r="AW1464" s="173">
        <v>-0.33583383648555315</v>
      </c>
      <c r="AX1464" s="172">
        <v>-121779.10999999999</v>
      </c>
      <c r="AY1464" s="173">
        <v>-0.60943981022251914</v>
      </c>
      <c r="AZ1464" s="172">
        <v>-8709.6999999998952</v>
      </c>
      <c r="BA1464" s="173">
        <v>-2.7836229125304715E-2</v>
      </c>
      <c r="BB1464" s="172">
        <v>-5.8207660913467407E-11</v>
      </c>
      <c r="BC1464" s="173">
        <v>-1.8099368910641434E-16</v>
      </c>
      <c r="BE1464" s="169">
        <v>26218.375000000004</v>
      </c>
      <c r="BF1464" s="169">
        <v>25093.375000000004</v>
      </c>
      <c r="BG1464" s="169">
        <v>24823.375000000004</v>
      </c>
      <c r="BH1464" s="169">
        <v>26218.375000000004</v>
      </c>
      <c r="BI1464" s="169">
        <v>24593.375000000004</v>
      </c>
      <c r="BJ1464" s="169">
        <v>24593.375000000004</v>
      </c>
      <c r="BK1464" s="169">
        <v>26218.375000000004</v>
      </c>
      <c r="BL1464" s="169">
        <v>30843.375000000004</v>
      </c>
      <c r="BM1464" s="169">
        <v>24593.375000000004</v>
      </c>
      <c r="BN1464" s="169">
        <v>29218.375000000004</v>
      </c>
      <c r="BO1464" s="169">
        <v>24593.375000000004</v>
      </c>
      <c r="BP1464" s="169">
        <v>34593.375000000007</v>
      </c>
      <c r="BQ1464" s="174">
        <v>321600.50000000006</v>
      </c>
    </row>
    <row r="1465" spans="11:69" x14ac:dyDescent="0.25">
      <c r="K1465" s="165" t="s">
        <v>315</v>
      </c>
      <c r="N1465" s="57" t="s">
        <v>2690</v>
      </c>
      <c r="V1465" s="57" t="s">
        <v>487</v>
      </c>
      <c r="W1465" s="57" t="s">
        <v>518</v>
      </c>
      <c r="X1465" s="57">
        <v>311</v>
      </c>
      <c r="AB1465" s="166" t="s">
        <v>411</v>
      </c>
      <c r="AC1465" s="209">
        <v>6669612</v>
      </c>
      <c r="AD1465" s="210" t="s">
        <v>2691</v>
      </c>
      <c r="AE1465" s="169">
        <v>10938.34</v>
      </c>
      <c r="AF1465" s="38">
        <v>18220.210000000003</v>
      </c>
      <c r="AG1465" s="38">
        <v>0</v>
      </c>
      <c r="AH1465" s="170">
        <v>0</v>
      </c>
      <c r="AI1465" s="171">
        <v>-3366.38</v>
      </c>
      <c r="AJ1465" s="172">
        <v>-10099.14</v>
      </c>
      <c r="AK1465" s="151">
        <v>-2130.92</v>
      </c>
      <c r="AL1465" s="172">
        <v>-2557.1040000000003</v>
      </c>
      <c r="AM1465" s="211">
        <v>0</v>
      </c>
      <c r="AN1465" s="171">
        <v>-2130.92</v>
      </c>
      <c r="AO1465" s="170">
        <v>-3823.2171428571401</v>
      </c>
      <c r="AP1465" s="170">
        <v>0</v>
      </c>
      <c r="AQ1465" s="170">
        <v>0</v>
      </c>
      <c r="AR1465" s="172">
        <v>-10099.14</v>
      </c>
      <c r="AS1465" s="173">
        <v>-1</v>
      </c>
      <c r="AT1465" s="172">
        <v>0</v>
      </c>
      <c r="AU1465" s="173">
        <v>0</v>
      </c>
      <c r="AV1465" s="172">
        <v>0</v>
      </c>
      <c r="AW1465" s="173">
        <v>0</v>
      </c>
      <c r="AX1465" s="172">
        <v>-10099.14</v>
      </c>
      <c r="AY1465" s="173">
        <v>-1</v>
      </c>
      <c r="AZ1465" s="172">
        <v>0</v>
      </c>
      <c r="BA1465" s="173">
        <v>0</v>
      </c>
      <c r="BB1465" s="172">
        <v>0</v>
      </c>
      <c r="BC1465" s="173">
        <v>0</v>
      </c>
      <c r="BE1465" s="169">
        <v>0</v>
      </c>
      <c r="BF1465" s="169">
        <v>0</v>
      </c>
      <c r="BG1465" s="169">
        <v>0</v>
      </c>
      <c r="BH1465" s="169">
        <v>0</v>
      </c>
      <c r="BI1465" s="169">
        <v>0</v>
      </c>
      <c r="BJ1465" s="169">
        <v>0</v>
      </c>
      <c r="BK1465" s="169">
        <v>0</v>
      </c>
      <c r="BL1465" s="169">
        <v>0</v>
      </c>
      <c r="BM1465" s="169">
        <v>0</v>
      </c>
      <c r="BN1465" s="169">
        <v>0</v>
      </c>
      <c r="BO1465" s="169">
        <v>0</v>
      </c>
      <c r="BP1465" s="169">
        <v>0</v>
      </c>
      <c r="BQ1465" s="174">
        <v>0</v>
      </c>
    </row>
    <row r="1466" spans="11:69" x14ac:dyDescent="0.25">
      <c r="K1466" s="165" t="s">
        <v>315</v>
      </c>
      <c r="N1466" s="57" t="s">
        <v>2692</v>
      </c>
      <c r="V1466" s="57" t="s">
        <v>487</v>
      </c>
      <c r="W1466" s="57" t="s">
        <v>518</v>
      </c>
      <c r="X1466" s="57">
        <v>311</v>
      </c>
      <c r="AB1466" s="166" t="s">
        <v>411</v>
      </c>
      <c r="AC1466" s="209">
        <v>6669613</v>
      </c>
      <c r="AD1466" s="210" t="s">
        <v>2693</v>
      </c>
      <c r="AE1466" s="169">
        <v>82953.289999999994</v>
      </c>
      <c r="AF1466" s="38">
        <v>96598.530000000013</v>
      </c>
      <c r="AG1466" s="38">
        <v>130915.46</v>
      </c>
      <c r="AH1466" s="170">
        <v>154717.19679012362</v>
      </c>
      <c r="AI1466" s="171">
        <v>39280.169999999991</v>
      </c>
      <c r="AJ1466" s="172">
        <v>117840.50999999998</v>
      </c>
      <c r="AK1466" s="151">
        <v>120491.36</v>
      </c>
      <c r="AL1466" s="172">
        <v>144589.63200000001</v>
      </c>
      <c r="AM1466" s="211">
        <v>128930.99732510303</v>
      </c>
      <c r="AN1466" s="171">
        <v>146277.5594650206</v>
      </c>
      <c r="AO1466" s="170">
        <v>119144.314285714</v>
      </c>
      <c r="AP1466" s="170">
        <v>152518.31229999999</v>
      </c>
      <c r="AQ1466" s="170">
        <v>152518.3123000004</v>
      </c>
      <c r="AR1466" s="172">
        <v>-34677.802300000418</v>
      </c>
      <c r="AS1466" s="173">
        <v>-0.29427742887399611</v>
      </c>
      <c r="AT1466" s="172">
        <v>2198.8844901232223</v>
      </c>
      <c r="AU1466" s="173">
        <v>1.4212282381938737E-2</v>
      </c>
      <c r="AV1466" s="172">
        <v>-21602.852300000392</v>
      </c>
      <c r="AW1466" s="173">
        <v>-0.165013760024984</v>
      </c>
      <c r="AX1466" s="172">
        <v>-34677.80230000001</v>
      </c>
      <c r="AY1466" s="173">
        <v>-0.29427742887399261</v>
      </c>
      <c r="AZ1466" s="172">
        <v>2198.8844901236298</v>
      </c>
      <c r="BA1466" s="173">
        <v>1.4212282381941371E-2</v>
      </c>
      <c r="BB1466" s="172">
        <v>-4.0745362639427185E-10</v>
      </c>
      <c r="BC1466" s="173">
        <v>-2.6715062620993342E-15</v>
      </c>
      <c r="BE1466" s="169">
        <v>12709.859358333366</v>
      </c>
      <c r="BF1466" s="169">
        <v>12709.859358333366</v>
      </c>
      <c r="BG1466" s="169">
        <v>12709.859358333366</v>
      </c>
      <c r="BH1466" s="169">
        <v>12709.859358333366</v>
      </c>
      <c r="BI1466" s="169">
        <v>12709.859358333366</v>
      </c>
      <c r="BJ1466" s="169">
        <v>12709.859358333366</v>
      </c>
      <c r="BK1466" s="169">
        <v>12709.859358333366</v>
      </c>
      <c r="BL1466" s="169">
        <v>12709.859358333366</v>
      </c>
      <c r="BM1466" s="169">
        <v>12709.859358333366</v>
      </c>
      <c r="BN1466" s="169">
        <v>12709.859358333366</v>
      </c>
      <c r="BO1466" s="169">
        <v>12709.859358333366</v>
      </c>
      <c r="BP1466" s="169">
        <v>12709.859358333366</v>
      </c>
      <c r="BQ1466" s="174">
        <v>152518.31230000043</v>
      </c>
    </row>
    <row r="1467" spans="11:69" x14ac:dyDescent="0.25">
      <c r="K1467" s="165" t="s">
        <v>315</v>
      </c>
      <c r="N1467" s="57" t="s">
        <v>2694</v>
      </c>
      <c r="V1467" s="57" t="s">
        <v>487</v>
      </c>
      <c r="W1467" s="57" t="s">
        <v>518</v>
      </c>
      <c r="X1467" s="57">
        <v>311</v>
      </c>
      <c r="AB1467" s="166" t="s">
        <v>411</v>
      </c>
      <c r="AC1467" s="209">
        <v>6669616</v>
      </c>
      <c r="AD1467" s="210" t="s">
        <v>2695</v>
      </c>
      <c r="AE1467" s="169">
        <v>906562.02</v>
      </c>
      <c r="AF1467" s="38">
        <v>878651.01</v>
      </c>
      <c r="AG1467" s="38">
        <v>1156700.72</v>
      </c>
      <c r="AH1467" s="170">
        <v>1471136.9000000001</v>
      </c>
      <c r="AI1467" s="171">
        <v>340446.55</v>
      </c>
      <c r="AJ1467" s="172">
        <v>1021339.6499999999</v>
      </c>
      <c r="AK1467" s="151">
        <v>970051.37999999989</v>
      </c>
      <c r="AL1467" s="172">
        <v>1164061.656</v>
      </c>
      <c r="AM1467" s="211">
        <v>1229717.416666667</v>
      </c>
      <c r="AN1467" s="171">
        <v>1211470.8633333331</v>
      </c>
      <c r="AO1467" s="170">
        <v>1084938.3257142857</v>
      </c>
      <c r="AP1467" s="170">
        <v>1605829.5999999999</v>
      </c>
      <c r="AQ1467" s="170">
        <v>1605829.5999999999</v>
      </c>
      <c r="AR1467" s="172">
        <v>-584489.94999999995</v>
      </c>
      <c r="AS1467" s="173">
        <v>-0.57227774325612446</v>
      </c>
      <c r="AT1467" s="172">
        <v>-134692.69999999972</v>
      </c>
      <c r="AU1467" s="173">
        <v>-9.1556876861697722E-2</v>
      </c>
      <c r="AV1467" s="172">
        <v>-449128.87999999989</v>
      </c>
      <c r="AW1467" s="173">
        <v>-0.38828443021977188</v>
      </c>
      <c r="AX1467" s="172">
        <v>-584489.94999999995</v>
      </c>
      <c r="AY1467" s="173">
        <v>-0.57227774325612446</v>
      </c>
      <c r="AZ1467" s="172">
        <v>-134692.69999999972</v>
      </c>
      <c r="BA1467" s="173">
        <v>-9.1556876861697722E-2</v>
      </c>
      <c r="BB1467" s="172">
        <v>0</v>
      </c>
      <c r="BC1467" s="173">
        <v>0</v>
      </c>
      <c r="BE1467" s="169">
        <v>181225.8</v>
      </c>
      <c r="BF1467" s="169">
        <v>129345.79999999997</v>
      </c>
      <c r="BG1467" s="169">
        <v>130345.79999999997</v>
      </c>
      <c r="BH1467" s="169">
        <v>138645.79999999999</v>
      </c>
      <c r="BI1467" s="169">
        <v>129845.79999999997</v>
      </c>
      <c r="BJ1467" s="169">
        <v>133845.79999999996</v>
      </c>
      <c r="BK1467" s="169">
        <v>125845.79999999997</v>
      </c>
      <c r="BL1467" s="169">
        <v>125845.79999999997</v>
      </c>
      <c r="BM1467" s="169">
        <v>125845.79999999997</v>
      </c>
      <c r="BN1467" s="169">
        <v>129845.79999999997</v>
      </c>
      <c r="BO1467" s="169">
        <v>129345.79999999997</v>
      </c>
      <c r="BP1467" s="169">
        <v>125845.79999999997</v>
      </c>
      <c r="BQ1467" s="174">
        <v>1605829.5999999999</v>
      </c>
    </row>
    <row r="1468" spans="11:69" x14ac:dyDescent="0.25">
      <c r="K1468" s="165" t="s">
        <v>315</v>
      </c>
      <c r="N1468" s="57" t="s">
        <v>2696</v>
      </c>
      <c r="V1468" s="57" t="s">
        <v>487</v>
      </c>
      <c r="W1468" s="57" t="s">
        <v>518</v>
      </c>
      <c r="X1468" s="57">
        <v>311</v>
      </c>
      <c r="AB1468" s="166" t="s">
        <v>411</v>
      </c>
      <c r="AC1468" s="209">
        <v>6669618</v>
      </c>
      <c r="AD1468" s="210" t="s">
        <v>2697</v>
      </c>
      <c r="AE1468" s="169">
        <v>0</v>
      </c>
      <c r="AF1468" s="38">
        <v>0</v>
      </c>
      <c r="AG1468" s="38">
        <v>0</v>
      </c>
      <c r="AH1468" s="170">
        <v>0</v>
      </c>
      <c r="AI1468" s="171">
        <v>0</v>
      </c>
      <c r="AJ1468" s="172">
        <v>0</v>
      </c>
      <c r="AK1468" s="151">
        <v>0</v>
      </c>
      <c r="AL1468" s="172">
        <v>0</v>
      </c>
      <c r="AM1468" s="211">
        <v>0</v>
      </c>
      <c r="AN1468" s="171">
        <v>0</v>
      </c>
      <c r="AO1468" s="170">
        <v>0</v>
      </c>
      <c r="AP1468" s="170">
        <v>70000</v>
      </c>
      <c r="AQ1468" s="170">
        <v>69999.999999999956</v>
      </c>
      <c r="AR1468" s="172">
        <v>-69999.999999999956</v>
      </c>
      <c r="AS1468" s="173">
        <v>0</v>
      </c>
      <c r="AT1468" s="172">
        <v>-69999.999999999956</v>
      </c>
      <c r="AU1468" s="173">
        <v>0</v>
      </c>
      <c r="AV1468" s="172">
        <v>-69999.999999999956</v>
      </c>
      <c r="AW1468" s="173">
        <v>0</v>
      </c>
      <c r="AX1468" s="172">
        <v>-70000</v>
      </c>
      <c r="AY1468" s="173">
        <v>0</v>
      </c>
      <c r="AZ1468" s="172">
        <v>-70000</v>
      </c>
      <c r="BA1468" s="173">
        <v>0</v>
      </c>
      <c r="BB1468" s="172">
        <v>4.3655745685100555E-11</v>
      </c>
      <c r="BC1468" s="173">
        <v>6.2365350978715078E-16</v>
      </c>
      <c r="BE1468" s="169">
        <v>5833.3333333333303</v>
      </c>
      <c r="BF1468" s="169">
        <v>5833.3333333333303</v>
      </c>
      <c r="BG1468" s="169">
        <v>5833.3333333333303</v>
      </c>
      <c r="BH1468" s="169">
        <v>5833.3333333333303</v>
      </c>
      <c r="BI1468" s="169">
        <v>5833.3333333333303</v>
      </c>
      <c r="BJ1468" s="169">
        <v>5833.3333333333303</v>
      </c>
      <c r="BK1468" s="169">
        <v>5833.3333333333303</v>
      </c>
      <c r="BL1468" s="169">
        <v>5833.3333333333303</v>
      </c>
      <c r="BM1468" s="169">
        <v>5833.3333333333303</v>
      </c>
      <c r="BN1468" s="169">
        <v>5833.3333333333303</v>
      </c>
      <c r="BO1468" s="169">
        <v>5833.3333333333303</v>
      </c>
      <c r="BP1468" s="169">
        <v>5833.3333333333303</v>
      </c>
      <c r="BQ1468" s="174">
        <v>69999.999999999956</v>
      </c>
    </row>
    <row r="1469" spans="11:69" x14ac:dyDescent="0.25">
      <c r="K1469" s="165" t="s">
        <v>315</v>
      </c>
      <c r="N1469" s="57" t="s">
        <v>2698</v>
      </c>
      <c r="V1469" s="57" t="s">
        <v>487</v>
      </c>
      <c r="W1469" s="57" t="s">
        <v>518</v>
      </c>
      <c r="X1469" s="57">
        <v>311</v>
      </c>
      <c r="AB1469" s="166" t="s">
        <v>411</v>
      </c>
      <c r="AC1469" s="209">
        <v>6669704</v>
      </c>
      <c r="AD1469" s="210" t="s">
        <v>2699</v>
      </c>
      <c r="AE1469" s="169">
        <v>0</v>
      </c>
      <c r="AF1469" s="38">
        <v>81.02000000000001</v>
      </c>
      <c r="AG1469" s="38">
        <v>243.65999999999997</v>
      </c>
      <c r="AH1469" s="170">
        <v>242.90395061728418</v>
      </c>
      <c r="AI1469" s="171">
        <v>270.67</v>
      </c>
      <c r="AJ1469" s="172">
        <v>812.01</v>
      </c>
      <c r="AK1469" s="151">
        <v>108.49999999999997</v>
      </c>
      <c r="AL1469" s="172">
        <v>130.19999999999999</v>
      </c>
      <c r="AM1469" s="211">
        <v>202.41995884773681</v>
      </c>
      <c r="AN1469" s="171">
        <v>148.98399176954734</v>
      </c>
      <c r="AO1469" s="170">
        <v>710.7600000000001</v>
      </c>
      <c r="AP1469" s="170">
        <v>431.75</v>
      </c>
      <c r="AQ1469" s="170">
        <v>431.75000000000006</v>
      </c>
      <c r="AR1469" s="172">
        <v>380.25999999999993</v>
      </c>
      <c r="AS1469" s="173">
        <v>0.46829472543441575</v>
      </c>
      <c r="AT1469" s="172">
        <v>-188.84604938271588</v>
      </c>
      <c r="AU1469" s="173">
        <v>-0.77745153548473522</v>
      </c>
      <c r="AV1469" s="172">
        <v>-188.09000000000009</v>
      </c>
      <c r="AW1469" s="173">
        <v>-0.77193630468685925</v>
      </c>
      <c r="AX1469" s="172">
        <v>380.26</v>
      </c>
      <c r="AY1469" s="173">
        <v>0.4682947254344158</v>
      </c>
      <c r="AZ1469" s="172">
        <v>-188.84604938271582</v>
      </c>
      <c r="BA1469" s="173">
        <v>-0.777451535484735</v>
      </c>
      <c r="BB1469" s="172">
        <v>-5.6843418860808015E-14</v>
      </c>
      <c r="BC1469" s="173">
        <v>-1.3165817917963639E-16</v>
      </c>
      <c r="BE1469" s="169">
        <v>35.979166666666671</v>
      </c>
      <c r="BF1469" s="169">
        <v>35.979166666666671</v>
      </c>
      <c r="BG1469" s="169">
        <v>35.979166666666671</v>
      </c>
      <c r="BH1469" s="169">
        <v>35.979166666666671</v>
      </c>
      <c r="BI1469" s="169">
        <v>35.979166666666671</v>
      </c>
      <c r="BJ1469" s="169">
        <v>35.979166666666671</v>
      </c>
      <c r="BK1469" s="169">
        <v>35.979166666666671</v>
      </c>
      <c r="BL1469" s="169">
        <v>35.979166666666671</v>
      </c>
      <c r="BM1469" s="169">
        <v>35.979166666666671</v>
      </c>
      <c r="BN1469" s="169">
        <v>35.979166666666671</v>
      </c>
      <c r="BO1469" s="169">
        <v>35.979166666666671</v>
      </c>
      <c r="BP1469" s="169">
        <v>35.979166666666671</v>
      </c>
      <c r="BQ1469" s="174">
        <v>431.75000000000017</v>
      </c>
    </row>
    <row r="1470" spans="11:69" x14ac:dyDescent="0.25">
      <c r="K1470" s="165" t="s">
        <v>315</v>
      </c>
      <c r="N1470" s="57" t="s">
        <v>2700</v>
      </c>
      <c r="V1470" s="57" t="s">
        <v>487</v>
      </c>
      <c r="W1470" s="57" t="s">
        <v>518</v>
      </c>
      <c r="X1470" s="57">
        <v>311</v>
      </c>
      <c r="AB1470" s="166" t="s">
        <v>411</v>
      </c>
      <c r="AC1470" s="209">
        <v>6669715</v>
      </c>
      <c r="AD1470" s="210" t="s">
        <v>2701</v>
      </c>
      <c r="AE1470" s="169">
        <v>1200</v>
      </c>
      <c r="AF1470" s="38">
        <v>0</v>
      </c>
      <c r="AG1470" s="38">
        <v>10601.22</v>
      </c>
      <c r="AH1470" s="170">
        <v>50844.999999999949</v>
      </c>
      <c r="AI1470" s="171">
        <v>19603.78</v>
      </c>
      <c r="AJ1470" s="172">
        <v>58811.34</v>
      </c>
      <c r="AK1470" s="151">
        <v>19603.78</v>
      </c>
      <c r="AL1470" s="172">
        <v>23524.536</v>
      </c>
      <c r="AM1470" s="211">
        <v>42370.833333333292</v>
      </c>
      <c r="AN1470" s="171">
        <v>28077.946666666656</v>
      </c>
      <c r="AO1470" s="170">
        <v>33606.480000000003</v>
      </c>
      <c r="AP1470" s="170">
        <v>49000</v>
      </c>
      <c r="AQ1470" s="170">
        <v>48999.999999999949</v>
      </c>
      <c r="AR1470" s="172">
        <v>9811.3400000000474</v>
      </c>
      <c r="AS1470" s="173">
        <v>0.16682734996346024</v>
      </c>
      <c r="AT1470" s="172">
        <v>1845</v>
      </c>
      <c r="AU1470" s="173">
        <v>3.6286753859769927E-2</v>
      </c>
      <c r="AV1470" s="172">
        <v>-38398.779999999948</v>
      </c>
      <c r="AW1470" s="173">
        <v>-3.6221095307898477</v>
      </c>
      <c r="AX1470" s="172">
        <v>9811.3399999999965</v>
      </c>
      <c r="AY1470" s="173">
        <v>0.16682734996345938</v>
      </c>
      <c r="AZ1470" s="172">
        <v>1844.9999999999491</v>
      </c>
      <c r="BA1470" s="173">
        <v>3.6286753859768921E-2</v>
      </c>
      <c r="BB1470" s="172">
        <v>5.0931703299283981E-11</v>
      </c>
      <c r="BC1470" s="173">
        <v>1.0394225163119181E-15</v>
      </c>
      <c r="BE1470" s="169">
        <v>4083.3333333333298</v>
      </c>
      <c r="BF1470" s="169">
        <v>4083.3333333333298</v>
      </c>
      <c r="BG1470" s="169">
        <v>4083.3333333333298</v>
      </c>
      <c r="BH1470" s="169">
        <v>4083.3333333333298</v>
      </c>
      <c r="BI1470" s="169">
        <v>4083.3333333333298</v>
      </c>
      <c r="BJ1470" s="169">
        <v>4083.3333333333298</v>
      </c>
      <c r="BK1470" s="169">
        <v>4083.3333333333298</v>
      </c>
      <c r="BL1470" s="169">
        <v>4083.3333333333298</v>
      </c>
      <c r="BM1470" s="169">
        <v>4083.3333333333298</v>
      </c>
      <c r="BN1470" s="169">
        <v>4083.3333333333298</v>
      </c>
      <c r="BO1470" s="169">
        <v>4083.3333333333298</v>
      </c>
      <c r="BP1470" s="169">
        <v>4083.3333333333298</v>
      </c>
      <c r="BQ1470" s="174">
        <v>48999.999999999949</v>
      </c>
    </row>
    <row r="1471" spans="11:69" x14ac:dyDescent="0.25">
      <c r="K1471" s="165" t="s">
        <v>315</v>
      </c>
      <c r="N1471" s="57" t="s">
        <v>2702</v>
      </c>
      <c r="V1471" s="57" t="s">
        <v>487</v>
      </c>
      <c r="W1471" s="57" t="s">
        <v>518</v>
      </c>
      <c r="X1471" s="57">
        <v>311</v>
      </c>
      <c r="AB1471" s="166" t="s">
        <v>411</v>
      </c>
      <c r="AC1471" s="209">
        <v>6669725</v>
      </c>
      <c r="AD1471" s="210" t="s">
        <v>2703</v>
      </c>
      <c r="AE1471" s="169">
        <v>28114.62</v>
      </c>
      <c r="AF1471" s="38">
        <v>14616.45</v>
      </c>
      <c r="AG1471" s="38">
        <v>7054.02</v>
      </c>
      <c r="AH1471" s="170">
        <v>7500.09</v>
      </c>
      <c r="AI1471" s="171">
        <v>2935.4</v>
      </c>
      <c r="AJ1471" s="172">
        <v>8806.2000000000007</v>
      </c>
      <c r="AK1471" s="151">
        <v>13020.46</v>
      </c>
      <c r="AL1471" s="172">
        <v>15624.551999999998</v>
      </c>
      <c r="AM1471" s="211">
        <v>6250.0749999999998</v>
      </c>
      <c r="AN1471" s="171">
        <v>14270.474999999999</v>
      </c>
      <c r="AO1471" s="170">
        <v>15769.937142857172</v>
      </c>
      <c r="AP1471" s="170">
        <v>15535.58</v>
      </c>
      <c r="AQ1471" s="170">
        <v>15535.579999999987</v>
      </c>
      <c r="AR1471" s="172">
        <v>-6729.3799999999865</v>
      </c>
      <c r="AS1471" s="173">
        <v>-0.76416388453589357</v>
      </c>
      <c r="AT1471" s="172">
        <v>-8035.489999999987</v>
      </c>
      <c r="AU1471" s="173">
        <v>-1.0713858100369444</v>
      </c>
      <c r="AV1471" s="172">
        <v>-8481.5599999999868</v>
      </c>
      <c r="AW1471" s="173">
        <v>-1.2023725478521448</v>
      </c>
      <c r="AX1471" s="172">
        <v>-6729.3799999999992</v>
      </c>
      <c r="AY1471" s="173">
        <v>-0.76416388453589501</v>
      </c>
      <c r="AZ1471" s="172">
        <v>-8035.49</v>
      </c>
      <c r="BA1471" s="173">
        <v>-1.0713858100369462</v>
      </c>
      <c r="BB1471" s="172">
        <v>1.2732925824820995E-11</v>
      </c>
      <c r="BC1471" s="173">
        <v>8.1959771214341501E-16</v>
      </c>
      <c r="BE1471" s="169">
        <v>1294.631666666666</v>
      </c>
      <c r="BF1471" s="169">
        <v>1294.631666666666</v>
      </c>
      <c r="BG1471" s="169">
        <v>1294.631666666666</v>
      </c>
      <c r="BH1471" s="169">
        <v>1294.631666666666</v>
      </c>
      <c r="BI1471" s="169">
        <v>1294.631666666666</v>
      </c>
      <c r="BJ1471" s="169">
        <v>1294.631666666666</v>
      </c>
      <c r="BK1471" s="169">
        <v>1294.631666666666</v>
      </c>
      <c r="BL1471" s="169">
        <v>1294.631666666666</v>
      </c>
      <c r="BM1471" s="169">
        <v>1294.631666666666</v>
      </c>
      <c r="BN1471" s="169">
        <v>1294.631666666666</v>
      </c>
      <c r="BO1471" s="169">
        <v>1294.631666666666</v>
      </c>
      <c r="BP1471" s="169">
        <v>1294.631666666666</v>
      </c>
      <c r="BQ1471" s="174">
        <v>15535.579999999993</v>
      </c>
    </row>
    <row r="1472" spans="11:69" x14ac:dyDescent="0.25">
      <c r="K1472" s="165" t="s">
        <v>315</v>
      </c>
      <c r="N1472" s="57" t="s">
        <v>2704</v>
      </c>
      <c r="V1472" s="57" t="s">
        <v>487</v>
      </c>
      <c r="W1472" s="57" t="s">
        <v>518</v>
      </c>
      <c r="X1472" s="57">
        <v>311</v>
      </c>
      <c r="AB1472" s="166" t="s">
        <v>411</v>
      </c>
      <c r="AC1472" s="209">
        <v>6669727</v>
      </c>
      <c r="AD1472" s="210" t="s">
        <v>2705</v>
      </c>
      <c r="AE1472" s="169">
        <v>110168.51000000001</v>
      </c>
      <c r="AF1472" s="38">
        <v>96478.03</v>
      </c>
      <c r="AG1472" s="38">
        <v>133744.42000000001</v>
      </c>
      <c r="AH1472" s="170">
        <v>3380.2218995888184</v>
      </c>
      <c r="AI1472" s="171">
        <v>41907.360000000001</v>
      </c>
      <c r="AJ1472" s="172">
        <v>125722.08</v>
      </c>
      <c r="AK1472" s="151">
        <v>108652.14000000001</v>
      </c>
      <c r="AL1472" s="172">
        <v>130382.56800000003</v>
      </c>
      <c r="AM1472" s="211">
        <v>2816.8515829906819</v>
      </c>
      <c r="AN1472" s="171">
        <v>109215.51031659816</v>
      </c>
      <c r="AO1472" s="170">
        <v>128408.1428571428</v>
      </c>
      <c r="AP1472" s="170">
        <v>135349.18000000002</v>
      </c>
      <c r="AQ1472" s="170">
        <v>135349.1800000004</v>
      </c>
      <c r="AR1472" s="172">
        <v>-9627.1000000003987</v>
      </c>
      <c r="AS1472" s="173">
        <v>-7.6574456929128107E-2</v>
      </c>
      <c r="AT1472" s="172">
        <v>-131968.95810041158</v>
      </c>
      <c r="AU1472" s="173">
        <v>-39.041507339049168</v>
      </c>
      <c r="AV1472" s="172">
        <v>-1604.7600000003877</v>
      </c>
      <c r="AW1472" s="173">
        <v>-1.1998706189016242E-2</v>
      </c>
      <c r="AX1472" s="172">
        <v>-9627.1000000000204</v>
      </c>
      <c r="AY1472" s="173">
        <v>-7.6574456929125095E-2</v>
      </c>
      <c r="AZ1472" s="172">
        <v>-131968.9581004112</v>
      </c>
      <c r="BA1472" s="173">
        <v>-39.041507339049055</v>
      </c>
      <c r="BB1472" s="172">
        <v>-3.7834979593753815E-10</v>
      </c>
      <c r="BC1472" s="173">
        <v>-2.7953608284700216E-15</v>
      </c>
      <c r="BE1472" s="169">
        <v>11279.09833333337</v>
      </c>
      <c r="BF1472" s="169">
        <v>11279.09833333337</v>
      </c>
      <c r="BG1472" s="169">
        <v>11279.09833333337</v>
      </c>
      <c r="BH1472" s="169">
        <v>11279.09833333337</v>
      </c>
      <c r="BI1472" s="169">
        <v>11279.09833333337</v>
      </c>
      <c r="BJ1472" s="169">
        <v>11279.09833333337</v>
      </c>
      <c r="BK1472" s="169">
        <v>11279.09833333337</v>
      </c>
      <c r="BL1472" s="169">
        <v>11279.09833333337</v>
      </c>
      <c r="BM1472" s="169">
        <v>11279.09833333337</v>
      </c>
      <c r="BN1472" s="169">
        <v>11279.09833333337</v>
      </c>
      <c r="BO1472" s="169">
        <v>11279.09833333337</v>
      </c>
      <c r="BP1472" s="169">
        <v>11279.09833333337</v>
      </c>
      <c r="BQ1472" s="174">
        <v>135349.18000000043</v>
      </c>
    </row>
    <row r="1473" spans="11:69" x14ac:dyDescent="0.25">
      <c r="K1473" s="165" t="s">
        <v>315</v>
      </c>
      <c r="N1473" s="57" t="s">
        <v>2706</v>
      </c>
      <c r="V1473" s="57" t="s">
        <v>487</v>
      </c>
      <c r="W1473" s="57" t="s">
        <v>518</v>
      </c>
      <c r="X1473" s="57">
        <v>311</v>
      </c>
      <c r="AB1473" s="166" t="s">
        <v>411</v>
      </c>
      <c r="AC1473" s="209">
        <v>6669731</v>
      </c>
      <c r="AD1473" s="210" t="s">
        <v>2707</v>
      </c>
      <c r="AE1473" s="169">
        <v>77747.570000000007</v>
      </c>
      <c r="AF1473" s="38">
        <v>84909.9</v>
      </c>
      <c r="AG1473" s="38">
        <v>83357.250000000015</v>
      </c>
      <c r="AH1473" s="170">
        <v>78838.352661179684</v>
      </c>
      <c r="AI1473" s="171">
        <v>27991.510000000006</v>
      </c>
      <c r="AJ1473" s="172">
        <v>83974.530000000013</v>
      </c>
      <c r="AK1473" s="151">
        <v>61277.91</v>
      </c>
      <c r="AL1473" s="172">
        <v>73533.491999999998</v>
      </c>
      <c r="AM1473" s="211">
        <v>65698.627217649744</v>
      </c>
      <c r="AN1473" s="171">
        <v>74417.635443529944</v>
      </c>
      <c r="AO1473" s="170">
        <v>72210.445714285685</v>
      </c>
      <c r="AP1473" s="170">
        <v>73787.880499999999</v>
      </c>
      <c r="AQ1473" s="170">
        <v>73787.880499999956</v>
      </c>
      <c r="AR1473" s="172">
        <v>10186.649500000058</v>
      </c>
      <c r="AS1473" s="173">
        <v>0.12130641874387456</v>
      </c>
      <c r="AT1473" s="172">
        <v>5050.4721611797286</v>
      </c>
      <c r="AU1473" s="173">
        <v>6.4061107198484138E-2</v>
      </c>
      <c r="AV1473" s="172">
        <v>9569.3695000000589</v>
      </c>
      <c r="AW1473" s="173">
        <v>0.11479948654736159</v>
      </c>
      <c r="AX1473" s="172">
        <v>10186.649500000014</v>
      </c>
      <c r="AY1473" s="173">
        <v>0.12130641874387403</v>
      </c>
      <c r="AZ1473" s="172">
        <v>5050.4721611796849</v>
      </c>
      <c r="BA1473" s="173">
        <v>6.4061107198483583E-2</v>
      </c>
      <c r="BB1473" s="172">
        <v>4.3655745685100555E-11</v>
      </c>
      <c r="BC1473" s="173">
        <v>5.9163842882166207E-16</v>
      </c>
      <c r="BE1473" s="169">
        <v>6148.9900416666633</v>
      </c>
      <c r="BF1473" s="169">
        <v>6148.9900416666633</v>
      </c>
      <c r="BG1473" s="169">
        <v>6148.9900416666633</v>
      </c>
      <c r="BH1473" s="169">
        <v>6148.9900416666633</v>
      </c>
      <c r="BI1473" s="169">
        <v>6148.9900416666633</v>
      </c>
      <c r="BJ1473" s="169">
        <v>6148.9900416666633</v>
      </c>
      <c r="BK1473" s="169">
        <v>6148.9900416666633</v>
      </c>
      <c r="BL1473" s="169">
        <v>6148.9900416666633</v>
      </c>
      <c r="BM1473" s="169">
        <v>6148.9900416666633</v>
      </c>
      <c r="BN1473" s="169">
        <v>6148.9900416666633</v>
      </c>
      <c r="BO1473" s="169">
        <v>6148.9900416666633</v>
      </c>
      <c r="BP1473" s="169">
        <v>6148.9900416666633</v>
      </c>
      <c r="BQ1473" s="174">
        <v>73787.880499999956</v>
      </c>
    </row>
    <row r="1474" spans="11:69" x14ac:dyDescent="0.25">
      <c r="K1474" s="165" t="s">
        <v>315</v>
      </c>
      <c r="N1474" s="57" t="s">
        <v>2708</v>
      </c>
      <c r="V1474" s="57" t="s">
        <v>487</v>
      </c>
      <c r="W1474" s="57" t="s">
        <v>518</v>
      </c>
      <c r="X1474" s="57">
        <v>311</v>
      </c>
      <c r="AB1474" s="166" t="s">
        <v>411</v>
      </c>
      <c r="AC1474" s="209">
        <v>6669733</v>
      </c>
      <c r="AD1474" s="210" t="s">
        <v>2709</v>
      </c>
      <c r="AE1474" s="169">
        <v>631.25</v>
      </c>
      <c r="AF1474" s="38">
        <v>6742.29</v>
      </c>
      <c r="AG1474" s="38">
        <v>5980.27</v>
      </c>
      <c r="AH1474" s="170">
        <v>15075.300521261977</v>
      </c>
      <c r="AI1474" s="171">
        <v>2574.3999999999996</v>
      </c>
      <c r="AJ1474" s="172">
        <v>7723.1999999999989</v>
      </c>
      <c r="AK1474" s="151">
        <v>9777.08</v>
      </c>
      <c r="AL1474" s="172">
        <v>11732.495999999999</v>
      </c>
      <c r="AM1474" s="211">
        <v>12562.750434384981</v>
      </c>
      <c r="AN1474" s="171">
        <v>12289.630086876996</v>
      </c>
      <c r="AO1474" s="170">
        <v>11156.297142857102</v>
      </c>
      <c r="AP1474" s="170">
        <v>12000.15</v>
      </c>
      <c r="AQ1474" s="170">
        <v>12000.15</v>
      </c>
      <c r="AR1474" s="172">
        <v>-4276.9500000000007</v>
      </c>
      <c r="AS1474" s="173">
        <v>-0.55377952144188958</v>
      </c>
      <c r="AT1474" s="172">
        <v>3075.1505212619777</v>
      </c>
      <c r="AU1474" s="173">
        <v>0.20398601785250195</v>
      </c>
      <c r="AV1474" s="172">
        <v>-6019.8799999999992</v>
      </c>
      <c r="AW1474" s="173">
        <v>-1.0066234467674535</v>
      </c>
      <c r="AX1474" s="172">
        <v>-4276.9500000000007</v>
      </c>
      <c r="AY1474" s="173">
        <v>-0.55377952144188958</v>
      </c>
      <c r="AZ1474" s="172">
        <v>3075.1505212619777</v>
      </c>
      <c r="BA1474" s="173">
        <v>0.20398601785250195</v>
      </c>
      <c r="BB1474" s="172">
        <v>0</v>
      </c>
      <c r="BC1474" s="173">
        <v>0</v>
      </c>
      <c r="BE1474" s="169">
        <v>1000.0125</v>
      </c>
      <c r="BF1474" s="169">
        <v>1000.0125</v>
      </c>
      <c r="BG1474" s="169">
        <v>1000.0125</v>
      </c>
      <c r="BH1474" s="169">
        <v>1000.0125</v>
      </c>
      <c r="BI1474" s="169">
        <v>1000.0125</v>
      </c>
      <c r="BJ1474" s="169">
        <v>1000.0125</v>
      </c>
      <c r="BK1474" s="169">
        <v>1000.0125</v>
      </c>
      <c r="BL1474" s="169">
        <v>1000.0125</v>
      </c>
      <c r="BM1474" s="169">
        <v>1000.0125</v>
      </c>
      <c r="BN1474" s="169">
        <v>1000.0125</v>
      </c>
      <c r="BO1474" s="169">
        <v>1000.0125</v>
      </c>
      <c r="BP1474" s="169">
        <v>1000.0125</v>
      </c>
      <c r="BQ1474" s="174">
        <v>12000.150000000001</v>
      </c>
    </row>
    <row r="1475" spans="11:69" x14ac:dyDescent="0.25">
      <c r="K1475" s="165" t="s">
        <v>315</v>
      </c>
      <c r="N1475" s="57" t="s">
        <v>2710</v>
      </c>
      <c r="V1475" s="57" t="s">
        <v>487</v>
      </c>
      <c r="W1475" s="57" t="s">
        <v>518</v>
      </c>
      <c r="X1475" s="57">
        <v>311</v>
      </c>
      <c r="AB1475" s="166" t="s">
        <v>411</v>
      </c>
      <c r="AC1475" s="209">
        <v>6669802</v>
      </c>
      <c r="AD1475" s="210" t="s">
        <v>2711</v>
      </c>
      <c r="AE1475" s="169">
        <v>0</v>
      </c>
      <c r="AF1475" s="38">
        <v>0</v>
      </c>
      <c r="AG1475" s="38">
        <v>0</v>
      </c>
      <c r="AH1475" s="170">
        <v>185264.79999999967</v>
      </c>
      <c r="AI1475" s="171">
        <v>57118.94</v>
      </c>
      <c r="AJ1475" s="172">
        <v>171356.82</v>
      </c>
      <c r="AK1475" s="151">
        <v>150049.01999999999</v>
      </c>
      <c r="AL1475" s="172">
        <v>180058.82399999996</v>
      </c>
      <c r="AM1475" s="211">
        <v>154387.33333333305</v>
      </c>
      <c r="AN1475" s="171">
        <v>180926.48666666661</v>
      </c>
      <c r="AO1475" s="170">
        <v>181035.377142857</v>
      </c>
      <c r="AP1475" s="170">
        <v>0</v>
      </c>
      <c r="AQ1475" s="170">
        <v>0</v>
      </c>
      <c r="AR1475" s="172">
        <v>171356.82</v>
      </c>
      <c r="AS1475" s="173">
        <v>1</v>
      </c>
      <c r="AT1475" s="172">
        <v>185264.79999999967</v>
      </c>
      <c r="AU1475" s="173">
        <v>1</v>
      </c>
      <c r="AV1475" s="172">
        <v>0</v>
      </c>
      <c r="AW1475" s="173">
        <v>0</v>
      </c>
      <c r="AX1475" s="172">
        <v>171356.82</v>
      </c>
      <c r="AY1475" s="173">
        <v>1</v>
      </c>
      <c r="AZ1475" s="172">
        <v>185264.79999999967</v>
      </c>
      <c r="BA1475" s="173">
        <v>1</v>
      </c>
      <c r="BB1475" s="172">
        <v>0</v>
      </c>
      <c r="BC1475" s="173">
        <v>0</v>
      </c>
      <c r="BE1475" s="169">
        <v>0</v>
      </c>
      <c r="BF1475" s="169">
        <v>0</v>
      </c>
      <c r="BG1475" s="169">
        <v>0</v>
      </c>
      <c r="BH1475" s="169">
        <v>0</v>
      </c>
      <c r="BI1475" s="169">
        <v>0</v>
      </c>
      <c r="BJ1475" s="169">
        <v>0</v>
      </c>
      <c r="BK1475" s="169">
        <v>0</v>
      </c>
      <c r="BL1475" s="169">
        <v>0</v>
      </c>
      <c r="BM1475" s="169">
        <v>0</v>
      </c>
      <c r="BN1475" s="169">
        <v>0</v>
      </c>
      <c r="BO1475" s="169">
        <v>0</v>
      </c>
      <c r="BP1475" s="169">
        <v>0</v>
      </c>
      <c r="BQ1475" s="174">
        <v>0</v>
      </c>
    </row>
    <row r="1476" spans="11:69" x14ac:dyDescent="0.25">
      <c r="K1476" s="165" t="s">
        <v>315</v>
      </c>
      <c r="N1476" s="57" t="s">
        <v>2712</v>
      </c>
      <c r="V1476" s="57" t="s">
        <v>487</v>
      </c>
      <c r="W1476" s="57" t="s">
        <v>518</v>
      </c>
      <c r="X1476" s="57">
        <v>311</v>
      </c>
      <c r="AB1476" s="166" t="s">
        <v>411</v>
      </c>
      <c r="AC1476" s="209">
        <v>6669840</v>
      </c>
      <c r="AD1476" s="210" t="s">
        <v>2713</v>
      </c>
      <c r="AE1476" s="169">
        <v>268427.55</v>
      </c>
      <c r="AF1476" s="38">
        <v>326495.90000000002</v>
      </c>
      <c r="AG1476" s="38">
        <v>242730.25</v>
      </c>
      <c r="AH1476" s="170">
        <v>345832.39812345646</v>
      </c>
      <c r="AI1476" s="171">
        <v>66808.3</v>
      </c>
      <c r="AJ1476" s="172">
        <v>200424.90000000002</v>
      </c>
      <c r="AK1476" s="151">
        <v>138652.13</v>
      </c>
      <c r="AL1476" s="172">
        <v>166382.55599999998</v>
      </c>
      <c r="AM1476" s="211">
        <v>288193.66510288045</v>
      </c>
      <c r="AN1476" s="171">
        <v>196290.86302057601</v>
      </c>
      <c r="AO1476" s="170">
        <v>203404.54285714286</v>
      </c>
      <c r="AP1476" s="170">
        <v>138584.74</v>
      </c>
      <c r="AQ1476" s="170">
        <v>138584.74</v>
      </c>
      <c r="AR1476" s="172">
        <v>61840.160000000033</v>
      </c>
      <c r="AS1476" s="173">
        <v>0.30854529551966858</v>
      </c>
      <c r="AT1476" s="172">
        <v>207247.65812345647</v>
      </c>
      <c r="AU1476" s="173">
        <v>0.5992719573065346</v>
      </c>
      <c r="AV1476" s="172">
        <v>104145.51000000001</v>
      </c>
      <c r="AW1476" s="173">
        <v>0.42905863607852757</v>
      </c>
      <c r="AX1476" s="172">
        <v>61840.160000000033</v>
      </c>
      <c r="AY1476" s="173">
        <v>0.30854529551966858</v>
      </c>
      <c r="AZ1476" s="172">
        <v>207247.65812345647</v>
      </c>
      <c r="BA1476" s="173">
        <v>0.5992719573065346</v>
      </c>
      <c r="BB1476" s="172">
        <v>0</v>
      </c>
      <c r="BC1476" s="173">
        <v>0</v>
      </c>
      <c r="BE1476" s="169">
        <v>11548.728333333333</v>
      </c>
      <c r="BF1476" s="169">
        <v>11548.728333333333</v>
      </c>
      <c r="BG1476" s="169">
        <v>11548.728333333333</v>
      </c>
      <c r="BH1476" s="169">
        <v>11548.728333333333</v>
      </c>
      <c r="BI1476" s="169">
        <v>11548.728333333333</v>
      </c>
      <c r="BJ1476" s="169">
        <v>11548.728333333333</v>
      </c>
      <c r="BK1476" s="169">
        <v>11548.728333333333</v>
      </c>
      <c r="BL1476" s="169">
        <v>11548.728333333333</v>
      </c>
      <c r="BM1476" s="169">
        <v>11548.728333333333</v>
      </c>
      <c r="BN1476" s="169">
        <v>11548.728333333333</v>
      </c>
      <c r="BO1476" s="169">
        <v>11548.728333333333</v>
      </c>
      <c r="BP1476" s="169">
        <v>11548.728333333333</v>
      </c>
      <c r="BQ1476" s="174">
        <v>138584.74</v>
      </c>
    </row>
    <row r="1477" spans="11:69" x14ac:dyDescent="0.25">
      <c r="K1477" s="165" t="s">
        <v>315</v>
      </c>
      <c r="N1477" s="57" t="s">
        <v>2714</v>
      </c>
      <c r="V1477" s="57" t="s">
        <v>487</v>
      </c>
      <c r="W1477" s="57" t="s">
        <v>518</v>
      </c>
      <c r="X1477" s="57">
        <v>311</v>
      </c>
      <c r="AB1477" s="166" t="s">
        <v>411</v>
      </c>
      <c r="AC1477" s="209">
        <v>6669842</v>
      </c>
      <c r="AD1477" s="210" t="s">
        <v>2715</v>
      </c>
      <c r="AE1477" s="169">
        <v>18328.740000000002</v>
      </c>
      <c r="AF1477" s="38">
        <v>11069.68</v>
      </c>
      <c r="AG1477" s="38">
        <v>12613.13</v>
      </c>
      <c r="AH1477" s="170">
        <v>20402.552222222268</v>
      </c>
      <c r="AI1477" s="171">
        <v>0</v>
      </c>
      <c r="AJ1477" s="172">
        <v>0</v>
      </c>
      <c r="AK1477" s="151">
        <v>0</v>
      </c>
      <c r="AL1477" s="172">
        <v>0</v>
      </c>
      <c r="AM1477" s="211">
        <v>17002.126851851888</v>
      </c>
      <c r="AN1477" s="171">
        <v>3400.4253703703798</v>
      </c>
      <c r="AO1477" s="170">
        <v>0</v>
      </c>
      <c r="AP1477" s="170">
        <v>0</v>
      </c>
      <c r="AQ1477" s="170">
        <v>0</v>
      </c>
      <c r="AR1477" s="172">
        <v>0</v>
      </c>
      <c r="AS1477" s="173">
        <v>0</v>
      </c>
      <c r="AT1477" s="172">
        <v>20402.552222222268</v>
      </c>
      <c r="AU1477" s="173">
        <v>1</v>
      </c>
      <c r="AV1477" s="172">
        <v>12613.13</v>
      </c>
      <c r="AW1477" s="173">
        <v>1</v>
      </c>
      <c r="AX1477" s="172">
        <v>0</v>
      </c>
      <c r="AY1477" s="173">
        <v>0</v>
      </c>
      <c r="AZ1477" s="172">
        <v>20402.552222222268</v>
      </c>
      <c r="BA1477" s="173">
        <v>1</v>
      </c>
      <c r="BB1477" s="172">
        <v>0</v>
      </c>
      <c r="BC1477" s="173">
        <v>0</v>
      </c>
      <c r="BE1477" s="169">
        <v>0</v>
      </c>
      <c r="BF1477" s="169">
        <v>0</v>
      </c>
      <c r="BG1477" s="169">
        <v>0</v>
      </c>
      <c r="BH1477" s="169">
        <v>0</v>
      </c>
      <c r="BI1477" s="169">
        <v>0</v>
      </c>
      <c r="BJ1477" s="169">
        <v>0</v>
      </c>
      <c r="BK1477" s="169">
        <v>0</v>
      </c>
      <c r="BL1477" s="169">
        <v>0</v>
      </c>
      <c r="BM1477" s="169">
        <v>0</v>
      </c>
      <c r="BN1477" s="169">
        <v>0</v>
      </c>
      <c r="BO1477" s="169">
        <v>0</v>
      </c>
      <c r="BP1477" s="169">
        <v>0</v>
      </c>
      <c r="BQ1477" s="174">
        <v>0</v>
      </c>
    </row>
    <row r="1478" spans="11:69" x14ac:dyDescent="0.25">
      <c r="K1478" s="165" t="s">
        <v>315</v>
      </c>
      <c r="N1478" s="57" t="s">
        <v>2716</v>
      </c>
      <c r="V1478" s="57" t="s">
        <v>487</v>
      </c>
      <c r="W1478" s="57" t="s">
        <v>518</v>
      </c>
      <c r="X1478" s="57">
        <v>311</v>
      </c>
      <c r="AB1478" s="166" t="s">
        <v>411</v>
      </c>
      <c r="AC1478" s="209">
        <v>6669889</v>
      </c>
      <c r="AD1478" s="210" t="s">
        <v>2717</v>
      </c>
      <c r="AE1478" s="169">
        <v>18901.229999999996</v>
      </c>
      <c r="AF1478" s="38">
        <v>23048.080000000002</v>
      </c>
      <c r="AG1478" s="38">
        <v>57229.539999999994</v>
      </c>
      <c r="AH1478" s="170">
        <v>30151.418500411532</v>
      </c>
      <c r="AI1478" s="171">
        <v>25303.78</v>
      </c>
      <c r="AJ1478" s="172">
        <v>75911.34</v>
      </c>
      <c r="AK1478" s="151">
        <v>45531.239999999991</v>
      </c>
      <c r="AL1478" s="172">
        <v>54637.487999999983</v>
      </c>
      <c r="AM1478" s="211">
        <v>25126.182083676278</v>
      </c>
      <c r="AN1478" s="171">
        <v>50556.47641673524</v>
      </c>
      <c r="AO1478" s="170">
        <v>65707.645714285696</v>
      </c>
      <c r="AP1478" s="170">
        <v>63758.01</v>
      </c>
      <c r="AQ1478" s="170">
        <v>63758.00999999998</v>
      </c>
      <c r="AR1478" s="172">
        <v>12153.330000000016</v>
      </c>
      <c r="AS1478" s="173">
        <v>0.16009900497079904</v>
      </c>
      <c r="AT1478" s="172">
        <v>-33606.591499588452</v>
      </c>
      <c r="AU1478" s="173">
        <v>-1.1145940446924498</v>
      </c>
      <c r="AV1478" s="172">
        <v>-6528.4699999999866</v>
      </c>
      <c r="AW1478" s="173">
        <v>-0.11407517865773492</v>
      </c>
      <c r="AX1478" s="172">
        <v>12153.329999999994</v>
      </c>
      <c r="AY1478" s="173">
        <v>0.16009900497079876</v>
      </c>
      <c r="AZ1478" s="172">
        <v>-33606.591499588467</v>
      </c>
      <c r="BA1478" s="173">
        <v>-1.1145940446924505</v>
      </c>
      <c r="BB1478" s="172">
        <v>2.1827872842550278E-11</v>
      </c>
      <c r="BC1478" s="173">
        <v>3.4235498947583646E-16</v>
      </c>
      <c r="BE1478" s="169">
        <v>5313.1674999999996</v>
      </c>
      <c r="BF1478" s="169">
        <v>5313.1674999999996</v>
      </c>
      <c r="BG1478" s="169">
        <v>5313.1674999999996</v>
      </c>
      <c r="BH1478" s="169">
        <v>5313.1674999999996</v>
      </c>
      <c r="BI1478" s="169">
        <v>5313.1674999999996</v>
      </c>
      <c r="BJ1478" s="169">
        <v>5313.1674999999996</v>
      </c>
      <c r="BK1478" s="169">
        <v>5313.1674999999996</v>
      </c>
      <c r="BL1478" s="169">
        <v>5313.1674999999996</v>
      </c>
      <c r="BM1478" s="169">
        <v>5313.1674999999996</v>
      </c>
      <c r="BN1478" s="169">
        <v>5313.1674999999996</v>
      </c>
      <c r="BO1478" s="169">
        <v>5313.1674999999996</v>
      </c>
      <c r="BP1478" s="169">
        <v>5313.1674999999996</v>
      </c>
      <c r="BQ1478" s="174">
        <v>63758.00999999998</v>
      </c>
    </row>
    <row r="1479" spans="11:69" x14ac:dyDescent="0.25">
      <c r="K1479" s="165" t="s">
        <v>315</v>
      </c>
      <c r="N1479" s="57" t="s">
        <v>2718</v>
      </c>
      <c r="V1479" s="57" t="s">
        <v>487</v>
      </c>
      <c r="W1479" s="57" t="s">
        <v>518</v>
      </c>
      <c r="X1479" s="57">
        <v>311</v>
      </c>
      <c r="AB1479" s="166" t="s">
        <v>411</v>
      </c>
      <c r="AC1479" s="209">
        <v>6669890</v>
      </c>
      <c r="AD1479" s="210" t="s">
        <v>2719</v>
      </c>
      <c r="AE1479" s="169">
        <v>4871.5300000000007</v>
      </c>
      <c r="AF1479" s="38">
        <v>94996.979999999981</v>
      </c>
      <c r="AG1479" s="38">
        <v>49300.660000000018</v>
      </c>
      <c r="AH1479" s="170">
        <v>-298667.34047934716</v>
      </c>
      <c r="AI1479" s="171">
        <v>100</v>
      </c>
      <c r="AJ1479" s="172">
        <v>300</v>
      </c>
      <c r="AK1479" s="151">
        <v>1142.71</v>
      </c>
      <c r="AL1479" s="172">
        <v>1371.252</v>
      </c>
      <c r="AM1479" s="211">
        <v>-248889.45039945596</v>
      </c>
      <c r="AN1479" s="171">
        <v>-48635.180079891194</v>
      </c>
      <c r="AO1479" s="170">
        <v>1200.0000000000011</v>
      </c>
      <c r="AP1479" s="170">
        <v>0</v>
      </c>
      <c r="AQ1479" s="170">
        <v>0</v>
      </c>
      <c r="AR1479" s="172">
        <v>300</v>
      </c>
      <c r="AS1479" s="173">
        <v>1</v>
      </c>
      <c r="AT1479" s="172">
        <v>-298667.34047934716</v>
      </c>
      <c r="AU1479" s="173">
        <v>-1</v>
      </c>
      <c r="AV1479" s="172">
        <v>49300.660000000018</v>
      </c>
      <c r="AW1479" s="173">
        <v>1</v>
      </c>
      <c r="AX1479" s="172">
        <v>300</v>
      </c>
      <c r="AY1479" s="173">
        <v>1</v>
      </c>
      <c r="AZ1479" s="172">
        <v>-298667.34047934716</v>
      </c>
      <c r="BA1479" s="173">
        <v>-1</v>
      </c>
      <c r="BB1479" s="172">
        <v>0</v>
      </c>
      <c r="BC1479" s="173">
        <v>0</v>
      </c>
      <c r="BE1479" s="169">
        <v>700000</v>
      </c>
      <c r="BF1479" s="169">
        <v>0</v>
      </c>
      <c r="BG1479" s="169">
        <v>0</v>
      </c>
      <c r="BH1479" s="169">
        <v>-700000</v>
      </c>
      <c r="BI1479" s="169">
        <v>0</v>
      </c>
      <c r="BJ1479" s="169">
        <v>0</v>
      </c>
      <c r="BK1479" s="169">
        <v>0</v>
      </c>
      <c r="BL1479" s="169">
        <v>0</v>
      </c>
      <c r="BM1479" s="169">
        <v>0</v>
      </c>
      <c r="BN1479" s="169">
        <v>0</v>
      </c>
      <c r="BO1479" s="169">
        <v>0</v>
      </c>
      <c r="BP1479" s="169">
        <v>0</v>
      </c>
      <c r="BQ1479" s="174">
        <v>0</v>
      </c>
    </row>
    <row r="1480" spans="11:69" x14ac:dyDescent="0.25">
      <c r="K1480" s="165" t="s">
        <v>315</v>
      </c>
      <c r="N1480" s="57" t="s">
        <v>2720</v>
      </c>
      <c r="V1480" s="57" t="s">
        <v>487</v>
      </c>
      <c r="W1480" s="57" t="s">
        <v>518</v>
      </c>
      <c r="X1480" s="57">
        <v>311</v>
      </c>
      <c r="AB1480" s="166" t="s">
        <v>411</v>
      </c>
      <c r="AC1480" s="209">
        <v>6669891</v>
      </c>
      <c r="AD1480" s="210" t="s">
        <v>2721</v>
      </c>
      <c r="AE1480" s="169">
        <v>54237.72</v>
      </c>
      <c r="AF1480" s="38">
        <v>21569.279999999999</v>
      </c>
      <c r="AG1480" s="38">
        <v>2302.54</v>
      </c>
      <c r="AH1480" s="170">
        <v>1622.8899999999965</v>
      </c>
      <c r="AI1480" s="171">
        <v>15239.83</v>
      </c>
      <c r="AJ1480" s="172">
        <v>45719.49</v>
      </c>
      <c r="AK1480" s="151">
        <v>6565.5000000000009</v>
      </c>
      <c r="AL1480" s="172">
        <v>7878.6</v>
      </c>
      <c r="AM1480" s="211">
        <v>1352.4083333333303</v>
      </c>
      <c r="AN1480" s="171">
        <v>6835.9816666666666</v>
      </c>
      <c r="AO1480" s="170">
        <v>7947.70285714286</v>
      </c>
      <c r="AP1480" s="170">
        <v>12754.48</v>
      </c>
      <c r="AQ1480" s="170">
        <v>12754.479999999958</v>
      </c>
      <c r="AR1480" s="172">
        <v>32965.010000000038</v>
      </c>
      <c r="AS1480" s="173">
        <v>0.72102750927449188</v>
      </c>
      <c r="AT1480" s="172">
        <v>-11131.589999999962</v>
      </c>
      <c r="AU1480" s="173">
        <v>-6.8591155284708059</v>
      </c>
      <c r="AV1480" s="172">
        <v>-10451.939999999959</v>
      </c>
      <c r="AW1480" s="173">
        <v>-4.5393087633656561</v>
      </c>
      <c r="AX1480" s="172">
        <v>32965.009999999995</v>
      </c>
      <c r="AY1480" s="173">
        <v>0.721027509274491</v>
      </c>
      <c r="AZ1480" s="172">
        <v>-11131.590000000004</v>
      </c>
      <c r="BA1480" s="173">
        <v>-6.8591155284708316</v>
      </c>
      <c r="BB1480" s="172">
        <v>4.1836756281554699E-11</v>
      </c>
      <c r="BC1480" s="173">
        <v>3.2801616593976942E-15</v>
      </c>
      <c r="BE1480" s="169">
        <v>1062.87333333333</v>
      </c>
      <c r="BF1480" s="169">
        <v>1062.87333333333</v>
      </c>
      <c r="BG1480" s="169">
        <v>1062.87333333333</v>
      </c>
      <c r="BH1480" s="169">
        <v>1062.87333333333</v>
      </c>
      <c r="BI1480" s="169">
        <v>1062.87333333333</v>
      </c>
      <c r="BJ1480" s="169">
        <v>1062.87333333333</v>
      </c>
      <c r="BK1480" s="169">
        <v>1062.87333333333</v>
      </c>
      <c r="BL1480" s="169">
        <v>1062.87333333333</v>
      </c>
      <c r="BM1480" s="169">
        <v>1062.87333333333</v>
      </c>
      <c r="BN1480" s="169">
        <v>1062.87333333333</v>
      </c>
      <c r="BO1480" s="169">
        <v>1062.87333333333</v>
      </c>
      <c r="BP1480" s="169">
        <v>1062.87333333333</v>
      </c>
      <c r="BQ1480" s="174">
        <v>12754.479999999958</v>
      </c>
    </row>
    <row r="1481" spans="11:69" x14ac:dyDescent="0.25">
      <c r="K1481" s="165" t="s">
        <v>315</v>
      </c>
      <c r="N1481" s="57" t="s">
        <v>2722</v>
      </c>
      <c r="V1481" s="57" t="s">
        <v>487</v>
      </c>
      <c r="W1481" s="57" t="s">
        <v>518</v>
      </c>
      <c r="X1481" s="57">
        <v>311</v>
      </c>
      <c r="AB1481" s="166" t="s">
        <v>411</v>
      </c>
      <c r="AC1481" s="209">
        <v>6669892</v>
      </c>
      <c r="AD1481" s="210" t="s">
        <v>2723</v>
      </c>
      <c r="AE1481" s="169">
        <v>0</v>
      </c>
      <c r="AF1481" s="38">
        <v>0</v>
      </c>
      <c r="AG1481" s="38">
        <v>0</v>
      </c>
      <c r="AH1481" s="170">
        <v>-0.17781397855530101</v>
      </c>
      <c r="AI1481" s="171">
        <v>0</v>
      </c>
      <c r="AJ1481" s="172">
        <v>0</v>
      </c>
      <c r="AK1481" s="151">
        <v>0</v>
      </c>
      <c r="AL1481" s="172">
        <v>0</v>
      </c>
      <c r="AM1481" s="211">
        <v>-0.14817831546275101</v>
      </c>
      <c r="AN1481" s="171">
        <v>-2.9635663092550002E-2</v>
      </c>
      <c r="AO1481" s="170">
        <v>0</v>
      </c>
      <c r="AP1481" s="170">
        <v>0</v>
      </c>
      <c r="AQ1481" s="170">
        <v>0</v>
      </c>
      <c r="AR1481" s="172">
        <v>0</v>
      </c>
      <c r="AS1481" s="173">
        <v>0</v>
      </c>
      <c r="AT1481" s="172">
        <v>-0.17781397855530101</v>
      </c>
      <c r="AU1481" s="173">
        <v>-1</v>
      </c>
      <c r="AV1481" s="172">
        <v>0</v>
      </c>
      <c r="AW1481" s="173">
        <v>0</v>
      </c>
      <c r="AX1481" s="172">
        <v>0</v>
      </c>
      <c r="AY1481" s="173">
        <v>0</v>
      </c>
      <c r="AZ1481" s="172">
        <v>-0.17781397855530101</v>
      </c>
      <c r="BA1481" s="173">
        <v>-1</v>
      </c>
      <c r="BB1481" s="172">
        <v>0</v>
      </c>
      <c r="BC1481" s="173">
        <v>0</v>
      </c>
      <c r="BE1481" s="169">
        <v>0</v>
      </c>
      <c r="BF1481" s="169">
        <v>0</v>
      </c>
      <c r="BG1481" s="169">
        <v>0</v>
      </c>
      <c r="BH1481" s="169">
        <v>0</v>
      </c>
      <c r="BI1481" s="169">
        <v>0</v>
      </c>
      <c r="BJ1481" s="169">
        <v>0</v>
      </c>
      <c r="BK1481" s="169">
        <v>0</v>
      </c>
      <c r="BL1481" s="169">
        <v>0</v>
      </c>
      <c r="BM1481" s="169">
        <v>0</v>
      </c>
      <c r="BN1481" s="169">
        <v>0</v>
      </c>
      <c r="BO1481" s="169">
        <v>0</v>
      </c>
      <c r="BP1481" s="169">
        <v>0</v>
      </c>
      <c r="BQ1481" s="174">
        <v>0</v>
      </c>
    </row>
    <row r="1482" spans="11:69" x14ac:dyDescent="0.25">
      <c r="K1482" s="165" t="s">
        <v>315</v>
      </c>
      <c r="N1482" s="57" t="s">
        <v>2724</v>
      </c>
      <c r="V1482" s="57" t="s">
        <v>487</v>
      </c>
      <c r="W1482" s="57" t="s">
        <v>518</v>
      </c>
      <c r="X1482" s="57">
        <v>311</v>
      </c>
      <c r="AB1482" s="166" t="s">
        <v>411</v>
      </c>
      <c r="AC1482" s="209">
        <v>6669895</v>
      </c>
      <c r="AD1482" s="210" t="s">
        <v>2725</v>
      </c>
      <c r="AE1482" s="169">
        <v>392851.7</v>
      </c>
      <c r="AF1482" s="38">
        <v>362378.5</v>
      </c>
      <c r="AG1482" s="38">
        <v>349712.41000000003</v>
      </c>
      <c r="AH1482" s="170">
        <v>429913.75444172591</v>
      </c>
      <c r="AI1482" s="171">
        <v>141655.82</v>
      </c>
      <c r="AJ1482" s="172">
        <v>424967.46</v>
      </c>
      <c r="AK1482" s="151">
        <v>284631.33</v>
      </c>
      <c r="AL1482" s="172">
        <v>341557.59600000002</v>
      </c>
      <c r="AM1482" s="211">
        <v>358261.46203477163</v>
      </c>
      <c r="AN1482" s="171">
        <v>356283.6224069543</v>
      </c>
      <c r="AO1482" s="170">
        <v>383923.98857142858</v>
      </c>
      <c r="AP1482" s="170">
        <v>395465.49939999997</v>
      </c>
      <c r="AQ1482" s="170">
        <v>395465.49940000003</v>
      </c>
      <c r="AR1482" s="172">
        <v>29501.960599999991</v>
      </c>
      <c r="AS1482" s="173">
        <v>6.9421693133869561E-2</v>
      </c>
      <c r="AT1482" s="172">
        <v>34448.255041725875</v>
      </c>
      <c r="AU1482" s="173">
        <v>8.0128292444282045E-2</v>
      </c>
      <c r="AV1482" s="172">
        <v>-45753.089399999997</v>
      </c>
      <c r="AW1482" s="173">
        <v>-0.13083061421812281</v>
      </c>
      <c r="AX1482" s="172">
        <v>29501.960600000049</v>
      </c>
      <c r="AY1482" s="173">
        <v>6.94216931338697E-2</v>
      </c>
      <c r="AZ1482" s="172">
        <v>34448.255041725934</v>
      </c>
      <c r="BA1482" s="173">
        <v>8.0128292444282184E-2</v>
      </c>
      <c r="BB1482" s="172">
        <v>-5.8207660913467407E-11</v>
      </c>
      <c r="BC1482" s="173">
        <v>-1.4718770917255749E-16</v>
      </c>
      <c r="BE1482" s="169">
        <v>32955.458283333333</v>
      </c>
      <c r="BF1482" s="169">
        <v>32955.458283333333</v>
      </c>
      <c r="BG1482" s="169">
        <v>32955.458283333333</v>
      </c>
      <c r="BH1482" s="169">
        <v>32955.458283333333</v>
      </c>
      <c r="BI1482" s="169">
        <v>32955.458283333333</v>
      </c>
      <c r="BJ1482" s="169">
        <v>32955.458283333333</v>
      </c>
      <c r="BK1482" s="169">
        <v>32955.458283333333</v>
      </c>
      <c r="BL1482" s="169">
        <v>32955.458283333333</v>
      </c>
      <c r="BM1482" s="169">
        <v>32955.458283333333</v>
      </c>
      <c r="BN1482" s="169">
        <v>32955.458283333333</v>
      </c>
      <c r="BO1482" s="169">
        <v>32955.458283333333</v>
      </c>
      <c r="BP1482" s="169">
        <v>32955.458283333333</v>
      </c>
      <c r="BQ1482" s="174">
        <v>395465.49940000003</v>
      </c>
    </row>
    <row r="1483" spans="11:69" x14ac:dyDescent="0.25">
      <c r="K1483" s="165" t="s">
        <v>315</v>
      </c>
      <c r="N1483" s="57" t="s">
        <v>2726</v>
      </c>
      <c r="V1483" s="57" t="s">
        <v>487</v>
      </c>
      <c r="W1483" s="57" t="s">
        <v>518</v>
      </c>
      <c r="X1483" s="57">
        <v>311</v>
      </c>
      <c r="AB1483" s="166" t="s">
        <v>411</v>
      </c>
      <c r="AC1483" s="209">
        <v>6669900</v>
      </c>
      <c r="AD1483" s="210" t="s">
        <v>2727</v>
      </c>
      <c r="AE1483" s="169">
        <v>836.63999999999623</v>
      </c>
      <c r="AF1483" s="38">
        <v>0</v>
      </c>
      <c r="AG1483" s="38">
        <v>0</v>
      </c>
      <c r="AH1483" s="170">
        <v>-1.6170000000000001E-12</v>
      </c>
      <c r="AI1483" s="171">
        <v>0</v>
      </c>
      <c r="AJ1483" s="172">
        <v>0</v>
      </c>
      <c r="AK1483" s="151">
        <v>0</v>
      </c>
      <c r="AL1483" s="172">
        <v>0</v>
      </c>
      <c r="AM1483" s="211">
        <v>-1.3479999999999999E-12</v>
      </c>
      <c r="AN1483" s="171">
        <v>-2.6900000000000017E-13</v>
      </c>
      <c r="AO1483" s="170">
        <v>0</v>
      </c>
      <c r="AP1483" s="170">
        <v>0</v>
      </c>
      <c r="AQ1483" s="170">
        <v>0</v>
      </c>
      <c r="AR1483" s="172">
        <v>0</v>
      </c>
      <c r="AS1483" s="173">
        <v>0</v>
      </c>
      <c r="AT1483" s="172">
        <v>-1.6170000000000001E-12</v>
      </c>
      <c r="AU1483" s="173">
        <v>-1</v>
      </c>
      <c r="AV1483" s="172">
        <v>0</v>
      </c>
      <c r="AW1483" s="173">
        <v>0</v>
      </c>
      <c r="AX1483" s="172">
        <v>0</v>
      </c>
      <c r="AY1483" s="173">
        <v>0</v>
      </c>
      <c r="AZ1483" s="172">
        <v>-1.6170000000000001E-12</v>
      </c>
      <c r="BA1483" s="173">
        <v>-1</v>
      </c>
      <c r="BB1483" s="172">
        <v>0</v>
      </c>
      <c r="BC1483" s="173">
        <v>0</v>
      </c>
      <c r="BE1483" s="169">
        <v>0</v>
      </c>
      <c r="BF1483" s="169">
        <v>0</v>
      </c>
      <c r="BG1483" s="169">
        <v>0</v>
      </c>
      <c r="BH1483" s="169">
        <v>0</v>
      </c>
      <c r="BI1483" s="169">
        <v>0</v>
      </c>
      <c r="BJ1483" s="169">
        <v>0</v>
      </c>
      <c r="BK1483" s="169">
        <v>0</v>
      </c>
      <c r="BL1483" s="169">
        <v>0</v>
      </c>
      <c r="BM1483" s="169">
        <v>0</v>
      </c>
      <c r="BN1483" s="169">
        <v>0</v>
      </c>
      <c r="BO1483" s="169">
        <v>0</v>
      </c>
      <c r="BP1483" s="169">
        <v>0</v>
      </c>
      <c r="BQ1483" s="174">
        <v>0</v>
      </c>
    </row>
    <row r="1484" spans="11:69" x14ac:dyDescent="0.25">
      <c r="K1484" s="165" t="s">
        <v>315</v>
      </c>
      <c r="N1484" s="57" t="s">
        <v>2728</v>
      </c>
      <c r="V1484" s="57" t="s">
        <v>487</v>
      </c>
      <c r="W1484" s="57" t="s">
        <v>518</v>
      </c>
      <c r="X1484" s="57">
        <v>311</v>
      </c>
      <c r="AB1484" s="166" t="s">
        <v>411</v>
      </c>
      <c r="AC1484" s="209">
        <v>6669910</v>
      </c>
      <c r="AD1484" s="210" t="s">
        <v>2729</v>
      </c>
      <c r="AE1484" s="169">
        <v>893570.25999999989</v>
      </c>
      <c r="AF1484" s="38">
        <v>1691123.91</v>
      </c>
      <c r="AG1484" s="38">
        <v>1255932.5799999998</v>
      </c>
      <c r="AH1484" s="170">
        <v>958405.80246913561</v>
      </c>
      <c r="AI1484" s="171">
        <v>378642.08</v>
      </c>
      <c r="AJ1484" s="172">
        <v>1135926.24</v>
      </c>
      <c r="AK1484" s="151">
        <v>829256</v>
      </c>
      <c r="AL1484" s="172">
        <v>995107.20000000007</v>
      </c>
      <c r="AM1484" s="211">
        <v>798671.50205761299</v>
      </c>
      <c r="AN1484" s="171">
        <v>988990.30041152262</v>
      </c>
      <c r="AO1484" s="170">
        <v>1049802.1371428571</v>
      </c>
      <c r="AP1484" s="170">
        <v>952290.36</v>
      </c>
      <c r="AQ1484" s="170">
        <v>952290.35999999987</v>
      </c>
      <c r="AR1484" s="172">
        <v>183635.88000000012</v>
      </c>
      <c r="AS1484" s="173">
        <v>0.16166179944923195</v>
      </c>
      <c r="AT1484" s="172">
        <v>6115.4424691357417</v>
      </c>
      <c r="AU1484" s="173">
        <v>6.3808487525644783E-3</v>
      </c>
      <c r="AV1484" s="172">
        <v>303642.21999999997</v>
      </c>
      <c r="AW1484" s="173">
        <v>0.24176633748923052</v>
      </c>
      <c r="AX1484" s="172">
        <v>183635.88</v>
      </c>
      <c r="AY1484" s="173">
        <v>0.16166179944923184</v>
      </c>
      <c r="AZ1484" s="172">
        <v>6115.4424691356253</v>
      </c>
      <c r="BA1484" s="173">
        <v>6.3808487525643569E-3</v>
      </c>
      <c r="BB1484" s="172">
        <v>1.1641532182693481E-10</v>
      </c>
      <c r="BC1484" s="173">
        <v>1.2224771636555768E-16</v>
      </c>
      <c r="BE1484" s="169">
        <v>79357.52999999997</v>
      </c>
      <c r="BF1484" s="169">
        <v>79357.52999999997</v>
      </c>
      <c r="BG1484" s="169">
        <v>79357.52999999997</v>
      </c>
      <c r="BH1484" s="169">
        <v>79357.52999999997</v>
      </c>
      <c r="BI1484" s="169">
        <v>79357.52999999997</v>
      </c>
      <c r="BJ1484" s="169">
        <v>79357.52999999997</v>
      </c>
      <c r="BK1484" s="169">
        <v>79357.52999999997</v>
      </c>
      <c r="BL1484" s="169">
        <v>79357.52999999997</v>
      </c>
      <c r="BM1484" s="169">
        <v>79357.52999999997</v>
      </c>
      <c r="BN1484" s="169">
        <v>79357.52999999997</v>
      </c>
      <c r="BO1484" s="169">
        <v>79357.52999999997</v>
      </c>
      <c r="BP1484" s="169">
        <v>79357.52999999997</v>
      </c>
      <c r="BQ1484" s="174">
        <v>952290.35999999987</v>
      </c>
    </row>
    <row r="1485" spans="11:69" x14ac:dyDescent="0.25">
      <c r="K1485" s="165" t="s">
        <v>315</v>
      </c>
      <c r="N1485" s="57" t="s">
        <v>2730</v>
      </c>
      <c r="V1485" s="57" t="s">
        <v>487</v>
      </c>
      <c r="W1485" s="57" t="s">
        <v>518</v>
      </c>
      <c r="X1485" s="57">
        <v>311</v>
      </c>
      <c r="AB1485" s="166" t="s">
        <v>411</v>
      </c>
      <c r="AC1485" s="209">
        <v>6680011</v>
      </c>
      <c r="AD1485" s="210" t="s">
        <v>2731</v>
      </c>
      <c r="AE1485" s="169">
        <v>0</v>
      </c>
      <c r="AF1485" s="38">
        <v>0</v>
      </c>
      <c r="AG1485" s="38">
        <v>1380</v>
      </c>
      <c r="AH1485" s="170">
        <v>0</v>
      </c>
      <c r="AI1485" s="171">
        <v>0</v>
      </c>
      <c r="AJ1485" s="172">
        <v>0</v>
      </c>
      <c r="AK1485" s="151">
        <v>0</v>
      </c>
      <c r="AL1485" s="172">
        <v>0</v>
      </c>
      <c r="AM1485" s="211">
        <v>0</v>
      </c>
      <c r="AN1485" s="171">
        <v>0</v>
      </c>
      <c r="AO1485" s="170">
        <v>0</v>
      </c>
      <c r="AP1485" s="170">
        <v>1380</v>
      </c>
      <c r="AQ1485" s="170">
        <v>1380</v>
      </c>
      <c r="AR1485" s="172">
        <v>-1380</v>
      </c>
      <c r="AS1485" s="173">
        <v>0</v>
      </c>
      <c r="AT1485" s="172">
        <v>-1380</v>
      </c>
      <c r="AU1485" s="173">
        <v>0</v>
      </c>
      <c r="AV1485" s="172">
        <v>0</v>
      </c>
      <c r="AW1485" s="173">
        <v>0</v>
      </c>
      <c r="AX1485" s="172">
        <v>-1380</v>
      </c>
      <c r="AY1485" s="173">
        <v>0</v>
      </c>
      <c r="AZ1485" s="172">
        <v>-1380</v>
      </c>
      <c r="BA1485" s="173">
        <v>0</v>
      </c>
      <c r="BB1485" s="172">
        <v>0</v>
      </c>
      <c r="BC1485" s="173">
        <v>0</v>
      </c>
      <c r="BE1485" s="169">
        <v>115</v>
      </c>
      <c r="BF1485" s="169">
        <v>115</v>
      </c>
      <c r="BG1485" s="169">
        <v>115</v>
      </c>
      <c r="BH1485" s="169">
        <v>115</v>
      </c>
      <c r="BI1485" s="169">
        <v>115</v>
      </c>
      <c r="BJ1485" s="169">
        <v>115</v>
      </c>
      <c r="BK1485" s="169">
        <v>115</v>
      </c>
      <c r="BL1485" s="169">
        <v>115</v>
      </c>
      <c r="BM1485" s="169">
        <v>115</v>
      </c>
      <c r="BN1485" s="169">
        <v>115</v>
      </c>
      <c r="BO1485" s="169">
        <v>115</v>
      </c>
      <c r="BP1485" s="169">
        <v>115</v>
      </c>
      <c r="BQ1485" s="174">
        <v>1380</v>
      </c>
    </row>
    <row r="1486" spans="11:69" x14ac:dyDescent="0.25">
      <c r="K1486" s="165" t="s">
        <v>315</v>
      </c>
      <c r="N1486" s="57" t="s">
        <v>2732</v>
      </c>
      <c r="V1486" s="57" t="s">
        <v>487</v>
      </c>
      <c r="W1486" s="57" t="s">
        <v>518</v>
      </c>
      <c r="X1486" s="57">
        <v>311</v>
      </c>
      <c r="AB1486" s="166" t="s">
        <v>411</v>
      </c>
      <c r="AC1486" s="209">
        <v>6680016</v>
      </c>
      <c r="AD1486" s="210" t="s">
        <v>2733</v>
      </c>
      <c r="AE1486" s="169">
        <v>0</v>
      </c>
      <c r="AF1486" s="38">
        <v>0</v>
      </c>
      <c r="AG1486" s="38">
        <v>23448.18</v>
      </c>
      <c r="AH1486" s="170">
        <v>0</v>
      </c>
      <c r="AI1486" s="171">
        <v>6628.86</v>
      </c>
      <c r="AJ1486" s="172">
        <v>19886.579999999998</v>
      </c>
      <c r="AK1486" s="151">
        <v>7313.79</v>
      </c>
      <c r="AL1486" s="172">
        <v>8776.5480000000007</v>
      </c>
      <c r="AM1486" s="211">
        <v>0</v>
      </c>
      <c r="AN1486" s="171">
        <v>7313.79</v>
      </c>
      <c r="AO1486" s="170">
        <v>11750.828571428563</v>
      </c>
      <c r="AP1486" s="170">
        <v>0</v>
      </c>
      <c r="AQ1486" s="170">
        <v>0</v>
      </c>
      <c r="AR1486" s="172">
        <v>19886.579999999998</v>
      </c>
      <c r="AS1486" s="173">
        <v>1</v>
      </c>
      <c r="AT1486" s="172">
        <v>0</v>
      </c>
      <c r="AU1486" s="173">
        <v>0</v>
      </c>
      <c r="AV1486" s="172">
        <v>23448.18</v>
      </c>
      <c r="AW1486" s="173">
        <v>1</v>
      </c>
      <c r="AX1486" s="172">
        <v>19886.579999999998</v>
      </c>
      <c r="AY1486" s="173">
        <v>1</v>
      </c>
      <c r="AZ1486" s="172">
        <v>0</v>
      </c>
      <c r="BA1486" s="173">
        <v>0</v>
      </c>
      <c r="BB1486" s="172">
        <v>0</v>
      </c>
      <c r="BC1486" s="173">
        <v>0</v>
      </c>
      <c r="BE1486" s="169">
        <v>0</v>
      </c>
      <c r="BF1486" s="169">
        <v>0</v>
      </c>
      <c r="BG1486" s="169">
        <v>0</v>
      </c>
      <c r="BH1486" s="169">
        <v>0</v>
      </c>
      <c r="BI1486" s="169">
        <v>0</v>
      </c>
      <c r="BJ1486" s="169">
        <v>0</v>
      </c>
      <c r="BK1486" s="169">
        <v>0</v>
      </c>
      <c r="BL1486" s="169">
        <v>0</v>
      </c>
      <c r="BM1486" s="169">
        <v>0</v>
      </c>
      <c r="BN1486" s="169">
        <v>0</v>
      </c>
      <c r="BO1486" s="169">
        <v>0</v>
      </c>
      <c r="BP1486" s="169">
        <v>0</v>
      </c>
      <c r="BQ1486" s="174">
        <v>0</v>
      </c>
    </row>
    <row r="1487" spans="11:69" x14ac:dyDescent="0.25">
      <c r="K1487" s="165" t="s">
        <v>315</v>
      </c>
      <c r="N1487" s="57" t="s">
        <v>2734</v>
      </c>
      <c r="V1487" s="57" t="s">
        <v>487</v>
      </c>
      <c r="W1487" s="57" t="s">
        <v>518</v>
      </c>
      <c r="X1487" s="57">
        <v>311</v>
      </c>
      <c r="AB1487" s="166" t="s">
        <v>411</v>
      </c>
      <c r="AC1487" s="209">
        <v>6680021</v>
      </c>
      <c r="AD1487" s="210" t="s">
        <v>2735</v>
      </c>
      <c r="AE1487" s="169">
        <v>0</v>
      </c>
      <c r="AF1487" s="38">
        <v>0</v>
      </c>
      <c r="AG1487" s="38">
        <v>620.96</v>
      </c>
      <c r="AH1487" s="170">
        <v>0</v>
      </c>
      <c r="AI1487" s="171">
        <v>0</v>
      </c>
      <c r="AJ1487" s="172">
        <v>0</v>
      </c>
      <c r="AK1487" s="151">
        <v>0</v>
      </c>
      <c r="AL1487" s="172">
        <v>0</v>
      </c>
      <c r="AM1487" s="211">
        <v>0</v>
      </c>
      <c r="AN1487" s="171">
        <v>0</v>
      </c>
      <c r="AO1487" s="170">
        <v>0</v>
      </c>
      <c r="AP1487" s="170">
        <v>0</v>
      </c>
      <c r="AQ1487" s="170">
        <v>0</v>
      </c>
      <c r="AR1487" s="172">
        <v>0</v>
      </c>
      <c r="AS1487" s="173">
        <v>0</v>
      </c>
      <c r="AT1487" s="172">
        <v>0</v>
      </c>
      <c r="AU1487" s="173">
        <v>0</v>
      </c>
      <c r="AV1487" s="172">
        <v>620.96</v>
      </c>
      <c r="AW1487" s="173">
        <v>1</v>
      </c>
      <c r="AX1487" s="172">
        <v>0</v>
      </c>
      <c r="AY1487" s="173">
        <v>0</v>
      </c>
      <c r="AZ1487" s="172">
        <v>0</v>
      </c>
      <c r="BA1487" s="173">
        <v>0</v>
      </c>
      <c r="BB1487" s="172">
        <v>0</v>
      </c>
      <c r="BC1487" s="173">
        <v>0</v>
      </c>
      <c r="BE1487" s="169">
        <v>0</v>
      </c>
      <c r="BF1487" s="169">
        <v>0</v>
      </c>
      <c r="BG1487" s="169">
        <v>0</v>
      </c>
      <c r="BH1487" s="169">
        <v>0</v>
      </c>
      <c r="BI1487" s="169">
        <v>0</v>
      </c>
      <c r="BJ1487" s="169">
        <v>0</v>
      </c>
      <c r="BK1487" s="169">
        <v>0</v>
      </c>
      <c r="BL1487" s="169">
        <v>0</v>
      </c>
      <c r="BM1487" s="169">
        <v>0</v>
      </c>
      <c r="BN1487" s="169">
        <v>0</v>
      </c>
      <c r="BO1487" s="169">
        <v>0</v>
      </c>
      <c r="BP1487" s="169">
        <v>0</v>
      </c>
      <c r="BQ1487" s="174">
        <v>0</v>
      </c>
    </row>
    <row r="1488" spans="11:69" x14ac:dyDescent="0.25">
      <c r="K1488" s="165" t="s">
        <v>315</v>
      </c>
      <c r="N1488" s="57" t="s">
        <v>2736</v>
      </c>
      <c r="V1488" s="57" t="s">
        <v>487</v>
      </c>
      <c r="W1488" s="57" t="s">
        <v>518</v>
      </c>
      <c r="X1488" s="57">
        <v>311</v>
      </c>
      <c r="AB1488" s="166" t="s">
        <v>411</v>
      </c>
      <c r="AC1488" s="209">
        <v>6680023</v>
      </c>
      <c r="AD1488" s="210" t="s">
        <v>2737</v>
      </c>
      <c r="AE1488" s="169">
        <v>0</v>
      </c>
      <c r="AF1488" s="38">
        <v>0</v>
      </c>
      <c r="AG1488" s="38">
        <v>29935.9</v>
      </c>
      <c r="AH1488" s="170">
        <v>0</v>
      </c>
      <c r="AI1488" s="171">
        <v>5681.3900000000012</v>
      </c>
      <c r="AJ1488" s="172">
        <v>17044.170000000006</v>
      </c>
      <c r="AK1488" s="151">
        <v>5681.3900000000012</v>
      </c>
      <c r="AL1488" s="172">
        <v>6817.6680000000015</v>
      </c>
      <c r="AM1488" s="211">
        <v>0</v>
      </c>
      <c r="AN1488" s="171">
        <v>5681.3900000000012</v>
      </c>
      <c r="AO1488" s="170">
        <v>9739.5257142857135</v>
      </c>
      <c r="AP1488" s="170">
        <v>0</v>
      </c>
      <c r="AQ1488" s="170">
        <v>0</v>
      </c>
      <c r="AR1488" s="172">
        <v>17044.170000000006</v>
      </c>
      <c r="AS1488" s="173">
        <v>1</v>
      </c>
      <c r="AT1488" s="172">
        <v>0</v>
      </c>
      <c r="AU1488" s="173">
        <v>0</v>
      </c>
      <c r="AV1488" s="172">
        <v>29935.9</v>
      </c>
      <c r="AW1488" s="173">
        <v>1</v>
      </c>
      <c r="AX1488" s="172">
        <v>17044.170000000006</v>
      </c>
      <c r="AY1488" s="173">
        <v>1</v>
      </c>
      <c r="AZ1488" s="172">
        <v>0</v>
      </c>
      <c r="BA1488" s="173">
        <v>0</v>
      </c>
      <c r="BB1488" s="172">
        <v>0</v>
      </c>
      <c r="BC1488" s="173">
        <v>0</v>
      </c>
      <c r="BE1488" s="169">
        <v>0</v>
      </c>
      <c r="BF1488" s="169">
        <v>0</v>
      </c>
      <c r="BG1488" s="169">
        <v>0</v>
      </c>
      <c r="BH1488" s="169">
        <v>0</v>
      </c>
      <c r="BI1488" s="169">
        <v>0</v>
      </c>
      <c r="BJ1488" s="169">
        <v>0</v>
      </c>
      <c r="BK1488" s="169">
        <v>0</v>
      </c>
      <c r="BL1488" s="169">
        <v>0</v>
      </c>
      <c r="BM1488" s="169">
        <v>0</v>
      </c>
      <c r="BN1488" s="169">
        <v>0</v>
      </c>
      <c r="BO1488" s="169">
        <v>0</v>
      </c>
      <c r="BP1488" s="169">
        <v>0</v>
      </c>
      <c r="BQ1488" s="174">
        <v>0</v>
      </c>
    </row>
    <row r="1489" spans="2:96" x14ac:dyDescent="0.25">
      <c r="K1489" s="165" t="s">
        <v>315</v>
      </c>
      <c r="N1489" s="57" t="s">
        <v>2738</v>
      </c>
      <c r="V1489" s="57" t="s">
        <v>487</v>
      </c>
      <c r="W1489" s="57" t="s">
        <v>518</v>
      </c>
      <c r="X1489" s="57">
        <v>311</v>
      </c>
      <c r="AB1489" s="166" t="s">
        <v>411</v>
      </c>
      <c r="AC1489" s="209">
        <v>6699900</v>
      </c>
      <c r="AD1489" s="210" t="s">
        <v>2739</v>
      </c>
      <c r="AE1489" s="169">
        <v>872955</v>
      </c>
      <c r="AF1489" s="38">
        <v>915585.94999999984</v>
      </c>
      <c r="AG1489" s="38">
        <v>954956.04000000015</v>
      </c>
      <c r="AH1489" s="170">
        <v>954956.01333333331</v>
      </c>
      <c r="AI1489" s="171">
        <v>317571.32</v>
      </c>
      <c r="AJ1489" s="172">
        <v>952713.96</v>
      </c>
      <c r="AK1489" s="151">
        <v>793928.29999999993</v>
      </c>
      <c r="AL1489" s="172">
        <v>952713.95999999985</v>
      </c>
      <c r="AM1489" s="211">
        <v>795796.67777777778</v>
      </c>
      <c r="AN1489" s="171">
        <v>953087.63555555546</v>
      </c>
      <c r="AO1489" s="170">
        <v>952713.96</v>
      </c>
      <c r="AP1489" s="170">
        <v>-0.31999999983236199</v>
      </c>
      <c r="AQ1489" s="170">
        <v>-0.31999999983236199</v>
      </c>
      <c r="AR1489" s="172">
        <v>952714.2799999998</v>
      </c>
      <c r="AS1489" s="173">
        <v>1.0000003358825558</v>
      </c>
      <c r="AT1489" s="172">
        <v>954956.33333333314</v>
      </c>
      <c r="AU1489" s="173">
        <v>1.0000003350939681</v>
      </c>
      <c r="AV1489" s="172">
        <v>954956.36</v>
      </c>
      <c r="AW1489" s="173">
        <v>1.0000003350939588</v>
      </c>
      <c r="AX1489" s="172">
        <v>952714.2799999998</v>
      </c>
      <c r="AY1489" s="173">
        <v>1.0000003358825558</v>
      </c>
      <c r="AZ1489" s="172">
        <v>954956.33333333314</v>
      </c>
      <c r="BA1489" s="173">
        <v>1.0000003350939681</v>
      </c>
      <c r="BB1489" s="172">
        <v>0</v>
      </c>
      <c r="BC1489" s="173">
        <v>0</v>
      </c>
      <c r="BE1489" s="169">
        <v>-2.6666666652696999E-2</v>
      </c>
      <c r="BF1489" s="169">
        <v>-2.6666666652696999E-2</v>
      </c>
      <c r="BG1489" s="169">
        <v>-2.6666666652696999E-2</v>
      </c>
      <c r="BH1489" s="169">
        <v>-2.6666666652696999E-2</v>
      </c>
      <c r="BI1489" s="169">
        <v>-2.6666666652696999E-2</v>
      </c>
      <c r="BJ1489" s="169">
        <v>-2.6666666652696999E-2</v>
      </c>
      <c r="BK1489" s="169">
        <v>-2.6666666652696999E-2</v>
      </c>
      <c r="BL1489" s="169">
        <v>-2.6666666652696999E-2</v>
      </c>
      <c r="BM1489" s="169">
        <v>-2.6666666652696999E-2</v>
      </c>
      <c r="BN1489" s="169">
        <v>-2.6666666652696999E-2</v>
      </c>
      <c r="BO1489" s="169">
        <v>-2.6666666652696999E-2</v>
      </c>
      <c r="BP1489" s="169">
        <v>-2.6666666652696999E-2</v>
      </c>
      <c r="BQ1489" s="174">
        <v>-0.3199999998323641</v>
      </c>
    </row>
    <row r="1490" spans="2:96" x14ac:dyDescent="0.25">
      <c r="K1490" s="165" t="s">
        <v>315</v>
      </c>
      <c r="N1490" s="57" t="s">
        <v>2740</v>
      </c>
      <c r="V1490" s="57" t="s">
        <v>487</v>
      </c>
      <c r="W1490" s="57" t="s">
        <v>518</v>
      </c>
      <c r="X1490" s="57">
        <v>311</v>
      </c>
      <c r="AB1490" s="166" t="s">
        <v>411</v>
      </c>
      <c r="AC1490" s="209">
        <v>6699985</v>
      </c>
      <c r="AD1490" s="210" t="s">
        <v>2741</v>
      </c>
      <c r="AE1490" s="169">
        <v>-4314354.6099999994</v>
      </c>
      <c r="AF1490" s="38">
        <v>-9756519.9800000004</v>
      </c>
      <c r="AG1490" s="38">
        <v>-7443081.129999999</v>
      </c>
      <c r="AH1490" s="170">
        <v>-7678440.5076361531</v>
      </c>
      <c r="AI1490" s="171">
        <v>-2720391</v>
      </c>
      <c r="AJ1490" s="172">
        <v>-8161173</v>
      </c>
      <c r="AK1490" s="151">
        <v>-6800977.5</v>
      </c>
      <c r="AL1490" s="172">
        <v>-8161173</v>
      </c>
      <c r="AM1490" s="211">
        <v>-6398700.4230301296</v>
      </c>
      <c r="AN1490" s="171">
        <v>-8080717.5846060235</v>
      </c>
      <c r="AO1490" s="170">
        <v>-8161173.0000000009</v>
      </c>
      <c r="AP1490" s="170">
        <v>-9698277.0000000019</v>
      </c>
      <c r="AQ1490" s="170">
        <v>-9698277.0000000019</v>
      </c>
      <c r="AR1490" s="172">
        <v>1537104.0000000019</v>
      </c>
      <c r="AS1490" s="173">
        <v>0.18834351385517767</v>
      </c>
      <c r="AT1490" s="172">
        <v>2019836.4923638487</v>
      </c>
      <c r="AU1490" s="173">
        <v>0.26305295852134769</v>
      </c>
      <c r="AV1490" s="172">
        <v>2255195.8700000029</v>
      </c>
      <c r="AW1490" s="173">
        <v>0.30299224616943055</v>
      </c>
      <c r="AX1490" s="172">
        <v>1537104.0000000019</v>
      </c>
      <c r="AY1490" s="173">
        <v>0.18834351385517767</v>
      </c>
      <c r="AZ1490" s="172">
        <v>2019836.4923638487</v>
      </c>
      <c r="BA1490" s="173">
        <v>0.26305295852134769</v>
      </c>
      <c r="BB1490" s="172">
        <v>0</v>
      </c>
      <c r="BC1490" s="173">
        <v>0</v>
      </c>
      <c r="BE1490" s="169">
        <v>-808189.75</v>
      </c>
      <c r="BF1490" s="169">
        <v>-808189.75</v>
      </c>
      <c r="BG1490" s="169">
        <v>-808189.75</v>
      </c>
      <c r="BH1490" s="169">
        <v>-808189.75</v>
      </c>
      <c r="BI1490" s="169">
        <v>-808189.75</v>
      </c>
      <c r="BJ1490" s="169">
        <v>-808189.75</v>
      </c>
      <c r="BK1490" s="169">
        <v>-808189.75</v>
      </c>
      <c r="BL1490" s="169">
        <v>-808189.75</v>
      </c>
      <c r="BM1490" s="169">
        <v>-808189.75</v>
      </c>
      <c r="BN1490" s="169">
        <v>-808189.75</v>
      </c>
      <c r="BO1490" s="169">
        <v>-808189.75</v>
      </c>
      <c r="BP1490" s="169">
        <v>-808189.75</v>
      </c>
      <c r="BQ1490" s="174">
        <v>-9698277</v>
      </c>
    </row>
    <row r="1491" spans="2:96" x14ac:dyDescent="0.25">
      <c r="K1491" s="165" t="s">
        <v>315</v>
      </c>
      <c r="N1491" s="57" t="s">
        <v>2742</v>
      </c>
      <c r="V1491" s="57" t="s">
        <v>487</v>
      </c>
      <c r="W1491" s="57" t="s">
        <v>518</v>
      </c>
      <c r="X1491" s="57">
        <v>311</v>
      </c>
      <c r="AB1491" s="166" t="s">
        <v>411</v>
      </c>
      <c r="AC1491" s="209">
        <v>7300974</v>
      </c>
      <c r="AD1491" s="210" t="s">
        <v>2743</v>
      </c>
      <c r="AE1491" s="169">
        <v>292640.55</v>
      </c>
      <c r="AF1491" s="38">
        <v>0</v>
      </c>
      <c r="AG1491" s="38">
        <v>70081.55</v>
      </c>
      <c r="AH1491" s="170">
        <v>0</v>
      </c>
      <c r="AI1491" s="171">
        <v>0</v>
      </c>
      <c r="AJ1491" s="172">
        <v>0</v>
      </c>
      <c r="AK1491" s="151">
        <v>0</v>
      </c>
      <c r="AL1491" s="172">
        <v>0</v>
      </c>
      <c r="AM1491" s="211">
        <v>0</v>
      </c>
      <c r="AN1491" s="171">
        <v>0</v>
      </c>
      <c r="AO1491" s="170">
        <v>0</v>
      </c>
      <c r="AP1491" s="170">
        <v>-0.44999999999709001</v>
      </c>
      <c r="AQ1491" s="170">
        <v>-0.44999999999709001</v>
      </c>
      <c r="AR1491" s="172">
        <v>0.44999999999709001</v>
      </c>
      <c r="AS1491" s="173">
        <v>0</v>
      </c>
      <c r="AT1491" s="172">
        <v>0.44999999999709001</v>
      </c>
      <c r="AU1491" s="173">
        <v>0</v>
      </c>
      <c r="AV1491" s="172">
        <v>70082</v>
      </c>
      <c r="AW1491" s="173">
        <v>1.0000064210908577</v>
      </c>
      <c r="AX1491" s="172">
        <v>0.44999999999709001</v>
      </c>
      <c r="AY1491" s="173">
        <v>0</v>
      </c>
      <c r="AZ1491" s="172">
        <v>0.44999999999709001</v>
      </c>
      <c r="BA1491" s="173">
        <v>0</v>
      </c>
      <c r="BB1491" s="172">
        <v>0</v>
      </c>
      <c r="BC1491" s="173">
        <v>0</v>
      </c>
      <c r="BE1491" s="169">
        <v>-3.7499999999756999E-2</v>
      </c>
      <c r="BF1491" s="169">
        <v>-3.7499999999756999E-2</v>
      </c>
      <c r="BG1491" s="169">
        <v>-3.7499999999756999E-2</v>
      </c>
      <c r="BH1491" s="169">
        <v>-3.7499999999756999E-2</v>
      </c>
      <c r="BI1491" s="169">
        <v>-3.7499999999756999E-2</v>
      </c>
      <c r="BJ1491" s="169">
        <v>-3.7499999999756999E-2</v>
      </c>
      <c r="BK1491" s="169">
        <v>-3.7499999999756999E-2</v>
      </c>
      <c r="BL1491" s="169">
        <v>-3.7499999999756999E-2</v>
      </c>
      <c r="BM1491" s="169">
        <v>-3.7499999999756999E-2</v>
      </c>
      <c r="BN1491" s="169">
        <v>-3.7499999999756999E-2</v>
      </c>
      <c r="BO1491" s="169">
        <v>-3.7499999999756999E-2</v>
      </c>
      <c r="BP1491" s="169">
        <v>-3.7499999999756999E-2</v>
      </c>
      <c r="BQ1491" s="174">
        <v>-0.44999999999708401</v>
      </c>
    </row>
    <row r="1492" spans="2:96" ht="18.75" hidden="1" x14ac:dyDescent="0.3">
      <c r="B1492" s="150" t="s">
        <v>305</v>
      </c>
      <c r="C1492" s="150" t="s">
        <v>305</v>
      </c>
      <c r="J1492" s="150" t="s">
        <v>305</v>
      </c>
      <c r="K1492" s="165" t="s">
        <v>308</v>
      </c>
      <c r="N1492" s="57" t="s">
        <v>310</v>
      </c>
      <c r="AC1492" s="175"/>
      <c r="AD1492" s="195"/>
      <c r="AE1492" s="38"/>
      <c r="AI1492" s="193"/>
      <c r="AS1492" s="57"/>
      <c r="AU1492" s="57"/>
      <c r="AW1492" s="57"/>
      <c r="AY1492" s="57"/>
      <c r="BA1492" s="57"/>
      <c r="BB1492" s="57"/>
      <c r="BC1492" s="57"/>
      <c r="BE1492" s="38"/>
      <c r="BF1492" s="38"/>
      <c r="BG1492" s="38"/>
      <c r="BH1492" s="38"/>
      <c r="BI1492" s="38"/>
      <c r="BJ1492" s="38"/>
      <c r="BK1492" s="38"/>
      <c r="BL1492" s="38"/>
      <c r="BM1492" s="38"/>
      <c r="BN1492" s="38"/>
      <c r="BO1492" s="38"/>
      <c r="BP1492" s="38"/>
      <c r="BQ1492" s="196"/>
    </row>
    <row r="1493" spans="2:96" ht="17.25" x14ac:dyDescent="0.3">
      <c r="K1493" s="165" t="s">
        <v>312</v>
      </c>
      <c r="V1493" s="57" t="s">
        <v>487</v>
      </c>
      <c r="W1493" s="57" t="s">
        <v>518</v>
      </c>
      <c r="AB1493" s="166" t="s">
        <v>411</v>
      </c>
      <c r="AC1493" s="197" t="s">
        <v>2744</v>
      </c>
      <c r="AD1493" s="168"/>
      <c r="AE1493" s="198">
        <v>1283038.8500000008</v>
      </c>
      <c r="AF1493" s="198">
        <v>-2836074.3</v>
      </c>
      <c r="AG1493" s="198">
        <v>-502301.87999999878</v>
      </c>
      <c r="AH1493" s="199">
        <v>-762420.15763615444</v>
      </c>
      <c r="AI1493" s="200">
        <v>-586549.12999999989</v>
      </c>
      <c r="AJ1493" s="199">
        <v>-1759647.3899999997</v>
      </c>
      <c r="AK1493" s="200">
        <v>-1192328.6200000001</v>
      </c>
      <c r="AL1493" s="199">
        <v>-1430794.344</v>
      </c>
      <c r="AM1493" s="200">
        <v>-630709.29803013057</v>
      </c>
      <c r="AN1493" s="200">
        <v>-1324039.479606024</v>
      </c>
      <c r="AO1493" s="199">
        <v>-1376578.851428573</v>
      </c>
      <c r="AP1493" s="199">
        <v>-2991809.8287166674</v>
      </c>
      <c r="AQ1493" s="199">
        <v>-2991809.8287166683</v>
      </c>
      <c r="AR1493" s="199">
        <v>1232162.4387166686</v>
      </c>
      <c r="AS1493" s="201">
        <v>0.70023258393641519</v>
      </c>
      <c r="AT1493" s="199">
        <v>2229389.6710805139</v>
      </c>
      <c r="AU1493" s="201">
        <v>2.9240959184403321</v>
      </c>
      <c r="AV1493" s="199">
        <v>2489507.9487166693</v>
      </c>
      <c r="AW1493" s="201">
        <v>4.9561987478857841</v>
      </c>
      <c r="AX1493" s="199">
        <v>1232162.4387166677</v>
      </c>
      <c r="AY1493" s="201">
        <v>0.70023258393641463</v>
      </c>
      <c r="AZ1493" s="199">
        <v>2229389.6710805129</v>
      </c>
      <c r="BA1493" s="201">
        <v>2.9240959184403308</v>
      </c>
      <c r="BB1493" s="199">
        <v>9.3132257461547852E-10</v>
      </c>
      <c r="BC1493" s="201">
        <v>3.1129069958800423E-16</v>
      </c>
      <c r="BE1493" s="198">
        <v>498636.74372566596</v>
      </c>
      <c r="BF1493" s="198">
        <v>-255969.07819214222</v>
      </c>
      <c r="BG1493" s="198">
        <v>-253438.25627433407</v>
      </c>
      <c r="BH1493" s="198">
        <v>-944788.25627433404</v>
      </c>
      <c r="BI1493" s="198">
        <v>-254470.72202775875</v>
      </c>
      <c r="BJ1493" s="198">
        <v>-251968.25627433407</v>
      </c>
      <c r="BK1493" s="198">
        <v>-258344.07819214222</v>
      </c>
      <c r="BL1493" s="198">
        <v>-253718.25627433407</v>
      </c>
      <c r="BM1493" s="198">
        <v>-259969.07819214222</v>
      </c>
      <c r="BN1493" s="198">
        <v>-251343.25627433407</v>
      </c>
      <c r="BO1493" s="198">
        <v>-256468.25627433407</v>
      </c>
      <c r="BP1493" s="198">
        <v>-249969.07819214222</v>
      </c>
      <c r="BQ1493" s="202">
        <v>-2991809.8287166664</v>
      </c>
    </row>
    <row r="1494" spans="2:96" ht="18.75" x14ac:dyDescent="0.3">
      <c r="K1494" s="165" t="s">
        <v>312</v>
      </c>
      <c r="AC1494" s="175"/>
      <c r="AD1494" s="203"/>
      <c r="AE1494" s="204"/>
      <c r="AI1494" s="205"/>
      <c r="AS1494" s="57"/>
      <c r="AU1494" s="57"/>
      <c r="AW1494" s="57"/>
      <c r="AY1494" s="57"/>
      <c r="BA1494" s="57"/>
      <c r="BB1494" s="57"/>
      <c r="BC1494" s="57"/>
      <c r="BE1494" s="204"/>
      <c r="BF1494" s="204"/>
      <c r="BG1494" s="204"/>
      <c r="BH1494" s="204"/>
      <c r="BI1494" s="204"/>
      <c r="BJ1494" s="204"/>
      <c r="BK1494" s="204"/>
      <c r="BL1494" s="204"/>
      <c r="BM1494" s="204"/>
      <c r="BN1494" s="204"/>
      <c r="BO1494" s="204"/>
      <c r="BP1494" s="204"/>
      <c r="BQ1494" s="206"/>
    </row>
    <row r="1495" spans="2:96" ht="18.75" x14ac:dyDescent="0.3">
      <c r="K1495" s="165" t="s">
        <v>312</v>
      </c>
      <c r="M1495" s="57" t="s">
        <v>520</v>
      </c>
      <c r="N1495" s="57" t="s">
        <v>2745</v>
      </c>
      <c r="V1495" s="57" t="s">
        <v>487</v>
      </c>
      <c r="W1495" s="57" t="s">
        <v>521</v>
      </c>
      <c r="X1495" s="57">
        <v>312</v>
      </c>
      <c r="AB1495" s="166" t="s">
        <v>411</v>
      </c>
      <c r="AC1495" s="192" t="s">
        <v>522</v>
      </c>
      <c r="AD1495" s="168"/>
      <c r="AE1495" s="63"/>
      <c r="AI1495" s="193"/>
      <c r="AS1495" s="57"/>
      <c r="AU1495" s="57"/>
      <c r="AW1495" s="57"/>
      <c r="AY1495" s="57"/>
      <c r="BA1495" s="57"/>
      <c r="BB1495" s="57"/>
      <c r="BC1495" s="57"/>
      <c r="BE1495" s="63"/>
      <c r="BF1495" s="63"/>
      <c r="BG1495" s="63"/>
      <c r="BH1495" s="63"/>
      <c r="BI1495" s="63"/>
      <c r="BJ1495" s="63"/>
      <c r="BK1495" s="63"/>
      <c r="BL1495" s="63"/>
      <c r="BM1495" s="63"/>
      <c r="BN1495" s="63"/>
      <c r="BO1495" s="63"/>
      <c r="BP1495" s="63"/>
      <c r="BQ1495" s="194"/>
      <c r="BS1495" s="57">
        <v>666626.94999999995</v>
      </c>
      <c r="BT1495" s="57">
        <v>504419.67</v>
      </c>
      <c r="BU1495" s="57">
        <v>1069614.3499999999</v>
      </c>
      <c r="BV1495" s="57">
        <v>1056449.6211737774</v>
      </c>
      <c r="BW1495" s="57">
        <v>380437.45</v>
      </c>
      <c r="BX1495" s="57">
        <v>1141312.3500000001</v>
      </c>
      <c r="BY1495" s="57">
        <v>1152361.8599999999</v>
      </c>
      <c r="BZ1495" s="57">
        <v>1382834.2319999998</v>
      </c>
      <c r="CA1495" s="57">
        <v>880374.68431148119</v>
      </c>
      <c r="CB1495" s="57">
        <v>1328436.7968622961</v>
      </c>
      <c r="CC1495" s="57">
        <v>1399818.5485714283</v>
      </c>
      <c r="CD1495" s="57">
        <v>1066721.6901941746</v>
      </c>
      <c r="CE1495" s="57">
        <v>1098723.3409000004</v>
      </c>
      <c r="CG1495" s="57">
        <v>91560.278408333368</v>
      </c>
      <c r="CH1495" s="57">
        <v>91560.278408333368</v>
      </c>
      <c r="CI1495" s="57">
        <v>91560.278408333368</v>
      </c>
      <c r="CJ1495" s="57">
        <v>91560.278408333368</v>
      </c>
      <c r="CK1495" s="57">
        <v>91560.278408333368</v>
      </c>
      <c r="CL1495" s="57">
        <v>91560.278408333368</v>
      </c>
      <c r="CM1495" s="57">
        <v>91560.278408333368</v>
      </c>
      <c r="CN1495" s="57">
        <v>91560.278408333368</v>
      </c>
      <c r="CO1495" s="57">
        <v>91560.278408333368</v>
      </c>
      <c r="CP1495" s="57">
        <v>91560.278408333368</v>
      </c>
      <c r="CQ1495" s="57">
        <v>91560.278408333368</v>
      </c>
      <c r="CR1495" s="57">
        <v>91560.278408333368</v>
      </c>
    </row>
    <row r="1496" spans="2:96" x14ac:dyDescent="0.25">
      <c r="K1496" s="165" t="s">
        <v>315</v>
      </c>
      <c r="N1496" s="57" t="s">
        <v>2746</v>
      </c>
      <c r="V1496" s="57" t="s">
        <v>487</v>
      </c>
      <c r="W1496" s="57" t="s">
        <v>521</v>
      </c>
      <c r="X1496" s="57">
        <v>312</v>
      </c>
      <c r="AB1496" s="166" t="s">
        <v>411</v>
      </c>
      <c r="AC1496" s="209">
        <v>6620820</v>
      </c>
      <c r="AD1496" s="210" t="s">
        <v>2747</v>
      </c>
      <c r="AE1496" s="169">
        <v>19379</v>
      </c>
      <c r="AF1496" s="38">
        <v>0</v>
      </c>
      <c r="AG1496" s="38">
        <v>613</v>
      </c>
      <c r="AH1496" s="170">
        <v>0</v>
      </c>
      <c r="AI1496" s="171">
        <v>0</v>
      </c>
      <c r="AJ1496" s="172">
        <v>0</v>
      </c>
      <c r="AK1496" s="151">
        <v>0</v>
      </c>
      <c r="AL1496" s="172">
        <v>0</v>
      </c>
      <c r="AM1496" s="211">
        <v>0</v>
      </c>
      <c r="AN1496" s="171">
        <v>0</v>
      </c>
      <c r="AO1496" s="170">
        <v>0</v>
      </c>
      <c r="AP1496" s="170">
        <v>454591.91</v>
      </c>
      <c r="AQ1496" s="170">
        <v>468229.66730000038</v>
      </c>
      <c r="AR1496" s="172">
        <v>-468229.66730000038</v>
      </c>
      <c r="AS1496" s="173">
        <v>0</v>
      </c>
      <c r="AT1496" s="172">
        <v>-468229.66730000038</v>
      </c>
      <c r="AU1496" s="173">
        <v>0</v>
      </c>
      <c r="AV1496" s="172">
        <v>-467616.66730000038</v>
      </c>
      <c r="AW1496" s="173">
        <v>-762.83306247960911</v>
      </c>
      <c r="AX1496" s="172">
        <v>-454591.91</v>
      </c>
      <c r="AY1496" s="173">
        <v>0</v>
      </c>
      <c r="AZ1496" s="172">
        <v>-454591.91</v>
      </c>
      <c r="BA1496" s="173">
        <v>0</v>
      </c>
      <c r="BB1496" s="172">
        <v>-13637.757300000405</v>
      </c>
      <c r="BC1496" s="173">
        <v>-3.0000000000000894E-2</v>
      </c>
      <c r="BE1496" s="169">
        <v>39019.138941666701</v>
      </c>
      <c r="BF1496" s="169">
        <v>39019.138941666701</v>
      </c>
      <c r="BG1496" s="169">
        <v>39019.138941666701</v>
      </c>
      <c r="BH1496" s="169">
        <v>39019.138941666701</v>
      </c>
      <c r="BI1496" s="169">
        <v>39019.138941666701</v>
      </c>
      <c r="BJ1496" s="169">
        <v>39019.138941666701</v>
      </c>
      <c r="BK1496" s="169">
        <v>39019.138941666701</v>
      </c>
      <c r="BL1496" s="169">
        <v>39019.138941666701</v>
      </c>
      <c r="BM1496" s="169">
        <v>39019.138941666701</v>
      </c>
      <c r="BN1496" s="169">
        <v>39019.138941666701</v>
      </c>
      <c r="BO1496" s="169">
        <v>39019.138941666701</v>
      </c>
      <c r="BP1496" s="169">
        <v>39019.138941666701</v>
      </c>
      <c r="BQ1496" s="174">
        <v>468229.66730000038</v>
      </c>
    </row>
    <row r="1497" spans="2:96" x14ac:dyDescent="0.25">
      <c r="K1497" s="165" t="s">
        <v>315</v>
      </c>
      <c r="N1497" s="57" t="s">
        <v>2748</v>
      </c>
      <c r="V1497" s="57" t="s">
        <v>487</v>
      </c>
      <c r="W1497" s="57" t="s">
        <v>521</v>
      </c>
      <c r="X1497" s="57">
        <v>312</v>
      </c>
      <c r="AB1497" s="166" t="s">
        <v>411</v>
      </c>
      <c r="AC1497" s="209">
        <v>6620850</v>
      </c>
      <c r="AD1497" s="210" t="s">
        <v>2749</v>
      </c>
      <c r="AE1497" s="169">
        <v>352578.6</v>
      </c>
      <c r="AF1497" s="38">
        <v>161466.14000000001</v>
      </c>
      <c r="AG1497" s="38">
        <v>555440.88</v>
      </c>
      <c r="AH1497" s="170">
        <v>323377.77686666651</v>
      </c>
      <c r="AI1497" s="171">
        <v>140957.84</v>
      </c>
      <c r="AJ1497" s="172">
        <v>422873.52</v>
      </c>
      <c r="AK1497" s="151">
        <v>549398.19000000006</v>
      </c>
      <c r="AL1497" s="172">
        <v>659277.82799999998</v>
      </c>
      <c r="AM1497" s="211">
        <v>269481.48072222207</v>
      </c>
      <c r="AN1497" s="171">
        <v>603294.48614444444</v>
      </c>
      <c r="AO1497" s="170">
        <v>668978.22857142834</v>
      </c>
      <c r="AP1497" s="170">
        <v>601420.6201941747</v>
      </c>
      <c r="AQ1497" s="170">
        <v>619463.23879999993</v>
      </c>
      <c r="AR1497" s="172">
        <v>-196589.71879999992</v>
      </c>
      <c r="AS1497" s="173">
        <v>-0.46489011371532535</v>
      </c>
      <c r="AT1497" s="172">
        <v>-296085.46193333343</v>
      </c>
      <c r="AU1497" s="173">
        <v>-0.91560237936639011</v>
      </c>
      <c r="AV1497" s="172">
        <v>-64022.358799999929</v>
      </c>
      <c r="AW1497" s="173">
        <v>-0.11526403818170519</v>
      </c>
      <c r="AX1497" s="172">
        <v>-178547.10019417468</v>
      </c>
      <c r="AY1497" s="173">
        <v>-0.4222234113741023</v>
      </c>
      <c r="AZ1497" s="172">
        <v>-278042.84332750819</v>
      </c>
      <c r="BA1497" s="173">
        <v>-0.85980813530717481</v>
      </c>
      <c r="BB1497" s="172">
        <v>-18042.618605825235</v>
      </c>
      <c r="BC1497" s="173">
        <v>-2.9999999999999992E-2</v>
      </c>
      <c r="BE1497" s="169">
        <v>51621.936566666656</v>
      </c>
      <c r="BF1497" s="169">
        <v>51621.936566666656</v>
      </c>
      <c r="BG1497" s="169">
        <v>51621.936566666656</v>
      </c>
      <c r="BH1497" s="169">
        <v>51621.936566666656</v>
      </c>
      <c r="BI1497" s="169">
        <v>51621.936566666656</v>
      </c>
      <c r="BJ1497" s="169">
        <v>51621.936566666656</v>
      </c>
      <c r="BK1497" s="169">
        <v>51621.936566666656</v>
      </c>
      <c r="BL1497" s="169">
        <v>51621.936566666656</v>
      </c>
      <c r="BM1497" s="169">
        <v>51621.936566666656</v>
      </c>
      <c r="BN1497" s="169">
        <v>51621.936566666656</v>
      </c>
      <c r="BO1497" s="169">
        <v>51621.936566666656</v>
      </c>
      <c r="BP1497" s="169">
        <v>51621.936566666656</v>
      </c>
      <c r="BQ1497" s="174">
        <v>619463.23879999982</v>
      </c>
    </row>
    <row r="1498" spans="2:96" x14ac:dyDescent="0.25">
      <c r="K1498" s="165" t="s">
        <v>315</v>
      </c>
      <c r="N1498" s="57" t="s">
        <v>2750</v>
      </c>
      <c r="V1498" s="57" t="s">
        <v>487</v>
      </c>
      <c r="W1498" s="57" t="s">
        <v>521</v>
      </c>
      <c r="X1498" s="57">
        <v>312</v>
      </c>
      <c r="AB1498" s="166" t="s">
        <v>411</v>
      </c>
      <c r="AC1498" s="209">
        <v>6620860</v>
      </c>
      <c r="AD1498" s="210" t="s">
        <v>2751</v>
      </c>
      <c r="AE1498" s="169">
        <v>188080.20000000004</v>
      </c>
      <c r="AF1498" s="38">
        <v>233802.36</v>
      </c>
      <c r="AG1498" s="38">
        <v>324641.03999999986</v>
      </c>
      <c r="AH1498" s="170">
        <v>557073.8422999999</v>
      </c>
      <c r="AI1498" s="171">
        <v>173001.28</v>
      </c>
      <c r="AJ1498" s="172">
        <v>519003.83999999997</v>
      </c>
      <c r="AK1498" s="151">
        <v>439852.42</v>
      </c>
      <c r="AL1498" s="172">
        <v>527822.90399999998</v>
      </c>
      <c r="AM1498" s="211">
        <v>464228.20191666659</v>
      </c>
      <c r="AN1498" s="171">
        <v>532698.06038333336</v>
      </c>
      <c r="AO1498" s="170">
        <v>516024.34285714291</v>
      </c>
      <c r="AP1498" s="170">
        <v>10710</v>
      </c>
      <c r="AQ1498" s="170">
        <v>11031.299999999997</v>
      </c>
      <c r="AR1498" s="172">
        <v>507972.54</v>
      </c>
      <c r="AS1498" s="173">
        <v>0.97874524396582496</v>
      </c>
      <c r="AT1498" s="172">
        <v>546042.54229999986</v>
      </c>
      <c r="AU1498" s="173">
        <v>0.98019777781262363</v>
      </c>
      <c r="AV1498" s="172">
        <v>313609.73999999987</v>
      </c>
      <c r="AW1498" s="173">
        <v>0.96602000782156194</v>
      </c>
      <c r="AX1498" s="172">
        <v>508293.83999999997</v>
      </c>
      <c r="AY1498" s="173">
        <v>0.97936431452992723</v>
      </c>
      <c r="AZ1498" s="172">
        <v>546363.8422999999</v>
      </c>
      <c r="BA1498" s="173">
        <v>0.98077454156565413</v>
      </c>
      <c r="BB1498" s="172">
        <v>-321.29999999999745</v>
      </c>
      <c r="BC1498" s="173">
        <v>-2.9999999999999763E-2</v>
      </c>
      <c r="BE1498" s="169">
        <v>919.27499999999998</v>
      </c>
      <c r="BF1498" s="169">
        <v>919.27499999999998</v>
      </c>
      <c r="BG1498" s="169">
        <v>919.27499999999998</v>
      </c>
      <c r="BH1498" s="169">
        <v>919.27499999999998</v>
      </c>
      <c r="BI1498" s="169">
        <v>919.27499999999998</v>
      </c>
      <c r="BJ1498" s="169">
        <v>919.27499999999998</v>
      </c>
      <c r="BK1498" s="169">
        <v>919.27499999999998</v>
      </c>
      <c r="BL1498" s="169">
        <v>919.27499999999998</v>
      </c>
      <c r="BM1498" s="169">
        <v>919.27499999999998</v>
      </c>
      <c r="BN1498" s="169">
        <v>919.27499999999998</v>
      </c>
      <c r="BO1498" s="169">
        <v>919.27499999999998</v>
      </c>
      <c r="BP1498" s="169">
        <v>919.27499999999998</v>
      </c>
      <c r="BQ1498" s="174">
        <v>11031.299999999997</v>
      </c>
    </row>
    <row r="1499" spans="2:96" x14ac:dyDescent="0.25">
      <c r="K1499" s="165" t="s">
        <v>315</v>
      </c>
      <c r="N1499" s="57" t="s">
        <v>2752</v>
      </c>
      <c r="V1499" s="57" t="s">
        <v>487</v>
      </c>
      <c r="W1499" s="57" t="s">
        <v>521</v>
      </c>
      <c r="X1499" s="57">
        <v>312</v>
      </c>
      <c r="AB1499" s="166" t="s">
        <v>411</v>
      </c>
      <c r="AC1499" s="209">
        <v>6620900</v>
      </c>
      <c r="AD1499" s="210" t="s">
        <v>2753</v>
      </c>
      <c r="AE1499" s="169">
        <v>-998.68000000000029</v>
      </c>
      <c r="AF1499" s="38">
        <v>0</v>
      </c>
      <c r="AG1499" s="38">
        <v>0</v>
      </c>
      <c r="AH1499" s="170">
        <v>215.99200711111203</v>
      </c>
      <c r="AI1499" s="171">
        <v>0</v>
      </c>
      <c r="AJ1499" s="172">
        <v>0</v>
      </c>
      <c r="AK1499" s="151">
        <v>0</v>
      </c>
      <c r="AL1499" s="172">
        <v>0</v>
      </c>
      <c r="AM1499" s="211">
        <v>179.99333925926001</v>
      </c>
      <c r="AN1499" s="171">
        <v>35.998667851852019</v>
      </c>
      <c r="AO1499" s="170">
        <v>0</v>
      </c>
      <c r="AP1499" s="170">
        <v>0</v>
      </c>
      <c r="AQ1499" s="170">
        <v>0</v>
      </c>
      <c r="AR1499" s="172">
        <v>0</v>
      </c>
      <c r="AS1499" s="173">
        <v>0</v>
      </c>
      <c r="AT1499" s="172">
        <v>215.99200711111203</v>
      </c>
      <c r="AU1499" s="173">
        <v>1</v>
      </c>
      <c r="AV1499" s="172">
        <v>0</v>
      </c>
      <c r="AW1499" s="173">
        <v>0</v>
      </c>
      <c r="AX1499" s="172">
        <v>0</v>
      </c>
      <c r="AY1499" s="173">
        <v>0</v>
      </c>
      <c r="AZ1499" s="172">
        <v>215.99200711111203</v>
      </c>
      <c r="BA1499" s="173">
        <v>1</v>
      </c>
      <c r="BB1499" s="172">
        <v>0</v>
      </c>
      <c r="BC1499" s="173">
        <v>0</v>
      </c>
      <c r="BE1499" s="169">
        <v>0</v>
      </c>
      <c r="BF1499" s="169">
        <v>0</v>
      </c>
      <c r="BG1499" s="169">
        <v>0</v>
      </c>
      <c r="BH1499" s="169">
        <v>0</v>
      </c>
      <c r="BI1499" s="169">
        <v>0</v>
      </c>
      <c r="BJ1499" s="169">
        <v>0</v>
      </c>
      <c r="BK1499" s="169">
        <v>0</v>
      </c>
      <c r="BL1499" s="169">
        <v>0</v>
      </c>
      <c r="BM1499" s="169">
        <v>0</v>
      </c>
      <c r="BN1499" s="169">
        <v>0</v>
      </c>
      <c r="BO1499" s="169">
        <v>0</v>
      </c>
      <c r="BP1499" s="169">
        <v>0</v>
      </c>
      <c r="BQ1499" s="174">
        <v>0</v>
      </c>
    </row>
    <row r="1500" spans="2:96" x14ac:dyDescent="0.25">
      <c r="K1500" s="165" t="s">
        <v>315</v>
      </c>
      <c r="N1500" s="57" t="s">
        <v>2754</v>
      </c>
      <c r="V1500" s="57" t="s">
        <v>487</v>
      </c>
      <c r="W1500" s="57" t="s">
        <v>521</v>
      </c>
      <c r="X1500" s="57">
        <v>312</v>
      </c>
      <c r="AB1500" s="166" t="s">
        <v>411</v>
      </c>
      <c r="AC1500" s="209">
        <v>6620910</v>
      </c>
      <c r="AD1500" s="210" t="s">
        <v>2755</v>
      </c>
      <c r="AE1500" s="169">
        <v>107587.83</v>
      </c>
      <c r="AF1500" s="38">
        <v>109151.17000000001</v>
      </c>
      <c r="AG1500" s="38">
        <v>188919.43000000002</v>
      </c>
      <c r="AH1500" s="170">
        <v>175782.00999999992</v>
      </c>
      <c r="AI1500" s="171">
        <v>66478.33</v>
      </c>
      <c r="AJ1500" s="172">
        <v>199434.99</v>
      </c>
      <c r="AK1500" s="151">
        <v>163111.25</v>
      </c>
      <c r="AL1500" s="172">
        <v>195733.5</v>
      </c>
      <c r="AM1500" s="211">
        <v>146485.00833333327</v>
      </c>
      <c r="AN1500" s="171">
        <v>192408.25166666665</v>
      </c>
      <c r="AO1500" s="170">
        <v>214815.97714285707</v>
      </c>
      <c r="AP1500" s="170">
        <v>-0.84000000000060004</v>
      </c>
      <c r="AQ1500" s="170">
        <v>-0.86520000000061903</v>
      </c>
      <c r="AR1500" s="172">
        <v>199435.85519999999</v>
      </c>
      <c r="AS1500" s="173">
        <v>1.0000043382557895</v>
      </c>
      <c r="AT1500" s="172">
        <v>175782.87519999992</v>
      </c>
      <c r="AU1500" s="173">
        <v>1.0000049220053862</v>
      </c>
      <c r="AV1500" s="172">
        <v>188920.29520000002</v>
      </c>
      <c r="AW1500" s="173">
        <v>1.0000045797300998</v>
      </c>
      <c r="AX1500" s="172">
        <v>199435.83</v>
      </c>
      <c r="AY1500" s="173">
        <v>1.0000042118988248</v>
      </c>
      <c r="AZ1500" s="172">
        <v>175782.84999999992</v>
      </c>
      <c r="BA1500" s="173">
        <v>1.000004778646006</v>
      </c>
      <c r="BB1500" s="172">
        <v>2.5200000000018985E-2</v>
      </c>
      <c r="BC1500" s="173">
        <v>3.0000000000001172E-2</v>
      </c>
      <c r="BE1500" s="169">
        <v>-7.2100000000051997E-2</v>
      </c>
      <c r="BF1500" s="169">
        <v>-7.2100000000051997E-2</v>
      </c>
      <c r="BG1500" s="169">
        <v>-7.2100000000051997E-2</v>
      </c>
      <c r="BH1500" s="169">
        <v>-7.2100000000051997E-2</v>
      </c>
      <c r="BI1500" s="169">
        <v>-7.2100000000051997E-2</v>
      </c>
      <c r="BJ1500" s="169">
        <v>-7.2100000000051997E-2</v>
      </c>
      <c r="BK1500" s="169">
        <v>-7.2100000000051997E-2</v>
      </c>
      <c r="BL1500" s="169">
        <v>-7.2100000000051997E-2</v>
      </c>
      <c r="BM1500" s="169">
        <v>-7.2100000000051997E-2</v>
      </c>
      <c r="BN1500" s="169">
        <v>-7.2100000000051997E-2</v>
      </c>
      <c r="BO1500" s="169">
        <v>-7.2100000000051997E-2</v>
      </c>
      <c r="BP1500" s="169">
        <v>-7.2100000000051997E-2</v>
      </c>
      <c r="BQ1500" s="174">
        <v>-0.86520000000062403</v>
      </c>
    </row>
    <row r="1501" spans="2:96" ht="18.75" hidden="1" x14ac:dyDescent="0.3">
      <c r="B1501" s="150" t="s">
        <v>305</v>
      </c>
      <c r="C1501" s="150" t="s">
        <v>305</v>
      </c>
      <c r="J1501" s="150" t="s">
        <v>305</v>
      </c>
      <c r="K1501" s="165" t="s">
        <v>308</v>
      </c>
      <c r="N1501" s="57" t="s">
        <v>310</v>
      </c>
      <c r="AC1501" s="175"/>
      <c r="AD1501" s="195"/>
      <c r="AE1501" s="38"/>
      <c r="AI1501" s="193"/>
      <c r="AS1501" s="57"/>
      <c r="AU1501" s="57"/>
      <c r="AW1501" s="57"/>
      <c r="AY1501" s="57"/>
      <c r="BA1501" s="57"/>
      <c r="BB1501" s="57"/>
      <c r="BC1501" s="57"/>
      <c r="BE1501" s="38"/>
      <c r="BF1501" s="38"/>
      <c r="BG1501" s="38"/>
      <c r="BH1501" s="38"/>
      <c r="BI1501" s="38"/>
      <c r="BJ1501" s="38"/>
      <c r="BK1501" s="38"/>
      <c r="BL1501" s="38"/>
      <c r="BM1501" s="38"/>
      <c r="BN1501" s="38"/>
      <c r="BO1501" s="38"/>
      <c r="BP1501" s="38"/>
      <c r="BQ1501" s="196"/>
    </row>
    <row r="1502" spans="2:96" ht="17.25" x14ac:dyDescent="0.3">
      <c r="K1502" s="165" t="s">
        <v>312</v>
      </c>
      <c r="V1502" s="57" t="s">
        <v>487</v>
      </c>
      <c r="W1502" s="57" t="s">
        <v>521</v>
      </c>
      <c r="AB1502" s="166" t="s">
        <v>411</v>
      </c>
      <c r="AC1502" s="197" t="s">
        <v>2756</v>
      </c>
      <c r="AD1502" s="168"/>
      <c r="AE1502" s="198">
        <v>666626.94999999995</v>
      </c>
      <c r="AF1502" s="198">
        <v>504419.67000000004</v>
      </c>
      <c r="AG1502" s="198">
        <v>1069614.3499999999</v>
      </c>
      <c r="AH1502" s="199">
        <v>1056449.6211737774</v>
      </c>
      <c r="AI1502" s="200">
        <v>380437.45</v>
      </c>
      <c r="AJ1502" s="199">
        <v>1141312.3500000001</v>
      </c>
      <c r="AK1502" s="200">
        <v>1152361.8600000001</v>
      </c>
      <c r="AL1502" s="199">
        <v>1382834.2320000003</v>
      </c>
      <c r="AM1502" s="200">
        <v>880374.68431148131</v>
      </c>
      <c r="AN1502" s="200">
        <v>1328436.7968622963</v>
      </c>
      <c r="AO1502" s="199">
        <v>1399818.5485714285</v>
      </c>
      <c r="AP1502" s="199">
        <v>1066721.6901941746</v>
      </c>
      <c r="AQ1502" s="199">
        <v>1098723.3409000002</v>
      </c>
      <c r="AR1502" s="199">
        <v>42589.009099999908</v>
      </c>
      <c r="AS1502" s="201">
        <v>3.7315822526585211E-2</v>
      </c>
      <c r="AT1502" s="199">
        <v>-42273.7197262228</v>
      </c>
      <c r="AU1502" s="201">
        <v>-4.0014894112276003E-2</v>
      </c>
      <c r="AV1502" s="199">
        <v>-29108.990900000324</v>
      </c>
      <c r="AW1502" s="201">
        <v>-2.7214473048160142E-2</v>
      </c>
      <c r="AX1502" s="199">
        <v>74590.659805825446</v>
      </c>
      <c r="AY1502" s="201">
        <v>6.5355167501539288E-2</v>
      </c>
      <c r="AZ1502" s="199">
        <v>-10272.069020397263</v>
      </c>
      <c r="BA1502" s="201">
        <v>-9.7231981672579824E-3</v>
      </c>
      <c r="BB1502" s="199">
        <v>-32001.650705825537</v>
      </c>
      <c r="BC1502" s="201">
        <v>-3.000000000000028E-2</v>
      </c>
      <c r="BE1502" s="198">
        <v>91560.278408333354</v>
      </c>
      <c r="BF1502" s="198">
        <v>91560.278408333354</v>
      </c>
      <c r="BG1502" s="198">
        <v>91560.278408333354</v>
      </c>
      <c r="BH1502" s="198">
        <v>91560.278408333354</v>
      </c>
      <c r="BI1502" s="198">
        <v>91560.278408333354</v>
      </c>
      <c r="BJ1502" s="198">
        <v>91560.278408333354</v>
      </c>
      <c r="BK1502" s="198">
        <v>91560.278408333354</v>
      </c>
      <c r="BL1502" s="198">
        <v>91560.278408333354</v>
      </c>
      <c r="BM1502" s="198">
        <v>91560.278408333354</v>
      </c>
      <c r="BN1502" s="198">
        <v>91560.278408333354</v>
      </c>
      <c r="BO1502" s="198">
        <v>91560.278408333354</v>
      </c>
      <c r="BP1502" s="198">
        <v>91560.278408333354</v>
      </c>
      <c r="BQ1502" s="202">
        <v>1098723.3409000002</v>
      </c>
    </row>
    <row r="1503" spans="2:96" ht="18.75" x14ac:dyDescent="0.3">
      <c r="K1503" s="165" t="s">
        <v>312</v>
      </c>
      <c r="AC1503" s="175"/>
      <c r="AD1503" s="203"/>
      <c r="AE1503" s="204"/>
      <c r="AI1503" s="205"/>
      <c r="AS1503" s="57"/>
      <c r="AU1503" s="57"/>
      <c r="AW1503" s="57"/>
      <c r="AY1503" s="57"/>
      <c r="BA1503" s="57"/>
      <c r="BB1503" s="57"/>
      <c r="BC1503" s="57"/>
      <c r="BE1503" s="204"/>
      <c r="BF1503" s="204"/>
      <c r="BG1503" s="204"/>
      <c r="BH1503" s="204"/>
      <c r="BI1503" s="204"/>
      <c r="BJ1503" s="204"/>
      <c r="BK1503" s="204"/>
      <c r="BL1503" s="204"/>
      <c r="BM1503" s="204"/>
      <c r="BN1503" s="204"/>
      <c r="BO1503" s="204"/>
      <c r="BP1503" s="204"/>
      <c r="BQ1503" s="206"/>
    </row>
    <row r="1504" spans="2:96" ht="18.75" x14ac:dyDescent="0.3">
      <c r="K1504" s="165" t="s">
        <v>312</v>
      </c>
      <c r="M1504" s="57" t="s">
        <v>523</v>
      </c>
      <c r="N1504" s="57" t="s">
        <v>2757</v>
      </c>
      <c r="V1504" s="57" t="s">
        <v>487</v>
      </c>
      <c r="W1504" s="57" t="s">
        <v>524</v>
      </c>
      <c r="X1504" s="57">
        <v>313</v>
      </c>
      <c r="AB1504" s="166" t="s">
        <v>411</v>
      </c>
      <c r="AC1504" s="192" t="s">
        <v>525</v>
      </c>
      <c r="AD1504" s="168"/>
      <c r="AE1504" s="63"/>
      <c r="AI1504" s="193"/>
      <c r="AS1504" s="57"/>
      <c r="AU1504" s="57"/>
      <c r="AW1504" s="57"/>
      <c r="AY1504" s="57"/>
      <c r="BA1504" s="57"/>
      <c r="BB1504" s="57"/>
      <c r="BC1504" s="57"/>
      <c r="BE1504" s="63"/>
      <c r="BF1504" s="63"/>
      <c r="BG1504" s="63"/>
      <c r="BH1504" s="63"/>
      <c r="BI1504" s="63"/>
      <c r="BJ1504" s="63"/>
      <c r="BK1504" s="63"/>
      <c r="BL1504" s="63"/>
      <c r="BM1504" s="63"/>
      <c r="BN1504" s="63"/>
      <c r="BO1504" s="63"/>
      <c r="BP1504" s="63"/>
      <c r="BQ1504" s="194"/>
      <c r="BS1504" s="57">
        <v>7789208.3399999999</v>
      </c>
      <c r="BT1504" s="57">
        <v>7344200.0000000009</v>
      </c>
      <c r="BU1504" s="57">
        <v>6844619.2700000005</v>
      </c>
      <c r="BV1504" s="57">
        <v>6882751.9999999953</v>
      </c>
      <c r="BW1504" s="57">
        <v>2210026.0699999998</v>
      </c>
      <c r="BX1504" s="57">
        <v>6630078.209999999</v>
      </c>
      <c r="BY1504" s="57">
        <v>5486855.0500000007</v>
      </c>
      <c r="BZ1504" s="57">
        <v>6584226.0600000015</v>
      </c>
      <c r="CA1504" s="57">
        <v>5735626.6666666642</v>
      </c>
      <c r="CB1504" s="57">
        <v>6633980.3833333319</v>
      </c>
      <c r="CC1504" s="57">
        <v>6606901.8342857054</v>
      </c>
      <c r="CD1504" s="57">
        <v>6847000</v>
      </c>
      <c r="CE1504" s="57">
        <v>6847000</v>
      </c>
      <c r="CG1504" s="57">
        <v>570583.33333333326</v>
      </c>
      <c r="CH1504" s="57">
        <v>570583.33333333326</v>
      </c>
      <c r="CI1504" s="57">
        <v>570583.33333333326</v>
      </c>
      <c r="CJ1504" s="57">
        <v>570583.33333333326</v>
      </c>
      <c r="CK1504" s="57">
        <v>570583.33333333326</v>
      </c>
      <c r="CL1504" s="57">
        <v>570583.33333333326</v>
      </c>
      <c r="CM1504" s="57">
        <v>570583.33333333326</v>
      </c>
      <c r="CN1504" s="57">
        <v>570583.33333333326</v>
      </c>
      <c r="CO1504" s="57">
        <v>570583.33333333326</v>
      </c>
      <c r="CP1504" s="57">
        <v>570583.33333333326</v>
      </c>
      <c r="CQ1504" s="57">
        <v>570583.33333333326</v>
      </c>
      <c r="CR1504" s="57">
        <v>570583.33333333326</v>
      </c>
    </row>
    <row r="1505" spans="2:96" x14ac:dyDescent="0.25">
      <c r="K1505" s="165" t="s">
        <v>315</v>
      </c>
      <c r="N1505" s="57" t="s">
        <v>2758</v>
      </c>
      <c r="V1505" s="57" t="s">
        <v>487</v>
      </c>
      <c r="W1505" s="57" t="s">
        <v>524</v>
      </c>
      <c r="X1505" s="57">
        <v>313</v>
      </c>
      <c r="AB1505" s="166" t="s">
        <v>411</v>
      </c>
      <c r="AC1505" s="209">
        <v>6900970</v>
      </c>
      <c r="AD1505" s="210" t="s">
        <v>2759</v>
      </c>
      <c r="AE1505" s="169">
        <v>3229635.5300000003</v>
      </c>
      <c r="AF1505" s="38">
        <v>3262236.2200000007</v>
      </c>
      <c r="AG1505" s="38">
        <v>2863539.24</v>
      </c>
      <c r="AH1505" s="170">
        <v>2896100.0000000005</v>
      </c>
      <c r="AI1505" s="171">
        <v>912429.2699999999</v>
      </c>
      <c r="AJ1505" s="172">
        <v>2737287.8099999996</v>
      </c>
      <c r="AK1505" s="151">
        <v>2250867.25</v>
      </c>
      <c r="AL1505" s="172">
        <v>2701040.7</v>
      </c>
      <c r="AM1505" s="211">
        <v>2413416.666666667</v>
      </c>
      <c r="AN1505" s="171">
        <v>2733550.5833333335</v>
      </c>
      <c r="AO1505" s="170">
        <v>2717148.1714285668</v>
      </c>
      <c r="AP1505" s="170">
        <v>2895000.0000000005</v>
      </c>
      <c r="AQ1505" s="170">
        <v>2895000.0000000037</v>
      </c>
      <c r="AR1505" s="172">
        <v>-157712.19000000414</v>
      </c>
      <c r="AS1505" s="173">
        <v>-5.7616224871875697E-2</v>
      </c>
      <c r="AT1505" s="172">
        <v>1099.9999999967404</v>
      </c>
      <c r="AU1505" s="173">
        <v>3.7982113877170682E-4</v>
      </c>
      <c r="AV1505" s="172">
        <v>-31460.760000003502</v>
      </c>
      <c r="AW1505" s="173">
        <v>-1.0986669768842943E-2</v>
      </c>
      <c r="AX1505" s="172">
        <v>-157712.19000000088</v>
      </c>
      <c r="AY1505" s="173">
        <v>-5.7616224871874504E-2</v>
      </c>
      <c r="AZ1505" s="172">
        <v>1100</v>
      </c>
      <c r="BA1505" s="173">
        <v>3.7982113877283239E-4</v>
      </c>
      <c r="BB1505" s="172">
        <v>-3.2596290111541748E-9</v>
      </c>
      <c r="BC1505" s="173">
        <v>-1.1259512991896975E-15</v>
      </c>
      <c r="BE1505" s="169">
        <v>241250.00000000029</v>
      </c>
      <c r="BF1505" s="169">
        <v>241250.00000000029</v>
      </c>
      <c r="BG1505" s="169">
        <v>241250.00000000029</v>
      </c>
      <c r="BH1505" s="169">
        <v>241250.00000000029</v>
      </c>
      <c r="BI1505" s="169">
        <v>241250.00000000029</v>
      </c>
      <c r="BJ1505" s="169">
        <v>241250.00000000029</v>
      </c>
      <c r="BK1505" s="169">
        <v>241250.00000000029</v>
      </c>
      <c r="BL1505" s="169">
        <v>241250.00000000029</v>
      </c>
      <c r="BM1505" s="169">
        <v>241250.00000000029</v>
      </c>
      <c r="BN1505" s="169">
        <v>241250.00000000029</v>
      </c>
      <c r="BO1505" s="169">
        <v>241250.00000000029</v>
      </c>
      <c r="BP1505" s="169">
        <v>241250.00000000029</v>
      </c>
      <c r="BQ1505" s="174">
        <v>2895000.0000000037</v>
      </c>
    </row>
    <row r="1506" spans="2:96" x14ac:dyDescent="0.25">
      <c r="K1506" s="165" t="s">
        <v>315</v>
      </c>
      <c r="N1506" s="57" t="s">
        <v>2760</v>
      </c>
      <c r="V1506" s="57" t="s">
        <v>487</v>
      </c>
      <c r="W1506" s="57" t="s">
        <v>524</v>
      </c>
      <c r="X1506" s="57">
        <v>313</v>
      </c>
      <c r="AB1506" s="166" t="s">
        <v>411</v>
      </c>
      <c r="AC1506" s="209">
        <v>6900975</v>
      </c>
      <c r="AD1506" s="210" t="s">
        <v>2761</v>
      </c>
      <c r="AE1506" s="169">
        <v>3997779.1799999997</v>
      </c>
      <c r="AF1506" s="38">
        <v>3748014.4200000004</v>
      </c>
      <c r="AG1506" s="38">
        <v>3740864.1499999994</v>
      </c>
      <c r="AH1506" s="170">
        <v>3733314.9999999963</v>
      </c>
      <c r="AI1506" s="171">
        <v>1251474.6399999999</v>
      </c>
      <c r="AJ1506" s="172">
        <v>3754423.92</v>
      </c>
      <c r="AK1506" s="151">
        <v>3122206.66</v>
      </c>
      <c r="AL1506" s="172">
        <v>3746647.9920000006</v>
      </c>
      <c r="AM1506" s="211">
        <v>3111095.8333333302</v>
      </c>
      <c r="AN1506" s="171">
        <v>3744425.8266666662</v>
      </c>
      <c r="AO1506" s="170">
        <v>3750097.5085714245</v>
      </c>
      <c r="AP1506" s="170">
        <v>3740000</v>
      </c>
      <c r="AQ1506" s="170">
        <v>3739999.9999999958</v>
      </c>
      <c r="AR1506" s="172">
        <v>14423.920000004116</v>
      </c>
      <c r="AS1506" s="173">
        <v>3.8418463943741647E-3</v>
      </c>
      <c r="AT1506" s="172">
        <v>-6684.9999999995343</v>
      </c>
      <c r="AU1506" s="173">
        <v>-1.7906337932908263E-3</v>
      </c>
      <c r="AV1506" s="172">
        <v>864.15000000363216</v>
      </c>
      <c r="AW1506" s="173">
        <v>2.3100277512179434E-4</v>
      </c>
      <c r="AX1506" s="172">
        <v>14423.919999999925</v>
      </c>
      <c r="AY1506" s="173">
        <v>3.8418463943730484E-3</v>
      </c>
      <c r="AZ1506" s="172">
        <v>-6685.0000000037253</v>
      </c>
      <c r="BA1506" s="173">
        <v>-1.7906337932919489E-3</v>
      </c>
      <c r="BB1506" s="172">
        <v>4.1909515857696533E-9</v>
      </c>
      <c r="BC1506" s="173">
        <v>1.1205752903127416E-15</v>
      </c>
      <c r="BE1506" s="169">
        <v>311666.66666666628</v>
      </c>
      <c r="BF1506" s="169">
        <v>311666.66666666628</v>
      </c>
      <c r="BG1506" s="169">
        <v>311666.66666666628</v>
      </c>
      <c r="BH1506" s="169">
        <v>311666.66666666628</v>
      </c>
      <c r="BI1506" s="169">
        <v>311666.66666666628</v>
      </c>
      <c r="BJ1506" s="169">
        <v>311666.66666666628</v>
      </c>
      <c r="BK1506" s="169">
        <v>311666.66666666628</v>
      </c>
      <c r="BL1506" s="169">
        <v>311666.66666666628</v>
      </c>
      <c r="BM1506" s="169">
        <v>311666.66666666628</v>
      </c>
      <c r="BN1506" s="169">
        <v>311666.66666666628</v>
      </c>
      <c r="BO1506" s="169">
        <v>311666.66666666628</v>
      </c>
      <c r="BP1506" s="169">
        <v>311666.66666666628</v>
      </c>
      <c r="BQ1506" s="174">
        <v>3739999.9999999944</v>
      </c>
    </row>
    <row r="1507" spans="2:96" x14ac:dyDescent="0.25">
      <c r="K1507" s="165" t="s">
        <v>315</v>
      </c>
      <c r="N1507" s="57" t="s">
        <v>2762</v>
      </c>
      <c r="V1507" s="57" t="s">
        <v>487</v>
      </c>
      <c r="W1507" s="57" t="s">
        <v>524</v>
      </c>
      <c r="X1507" s="57">
        <v>313</v>
      </c>
      <c r="AB1507" s="166" t="s">
        <v>411</v>
      </c>
      <c r="AC1507" s="209">
        <v>6900977</v>
      </c>
      <c r="AD1507" s="210" t="s">
        <v>2763</v>
      </c>
      <c r="AE1507" s="169">
        <v>376753.66</v>
      </c>
      <c r="AF1507" s="38">
        <v>227282.68999999997</v>
      </c>
      <c r="AG1507" s="38">
        <v>147936.04999999999</v>
      </c>
      <c r="AH1507" s="170">
        <v>188507.99999999968</v>
      </c>
      <c r="AI1507" s="171">
        <v>14012.52</v>
      </c>
      <c r="AJ1507" s="172">
        <v>42037.56</v>
      </c>
      <c r="AK1507" s="151">
        <v>34952.339999999997</v>
      </c>
      <c r="AL1507" s="172">
        <v>41942.80799999999</v>
      </c>
      <c r="AM1507" s="211">
        <v>157089.99999999971</v>
      </c>
      <c r="AN1507" s="171">
        <v>66370.339999999967</v>
      </c>
      <c r="AO1507" s="170">
        <v>41969.88</v>
      </c>
      <c r="AP1507" s="170">
        <v>135500</v>
      </c>
      <c r="AQ1507" s="170">
        <v>135500.00000000041</v>
      </c>
      <c r="AR1507" s="172">
        <v>-93462.44000000041</v>
      </c>
      <c r="AS1507" s="173">
        <v>-2.2233079179667046</v>
      </c>
      <c r="AT1507" s="172">
        <v>53007.999999999272</v>
      </c>
      <c r="AU1507" s="173">
        <v>0.28119761495533008</v>
      </c>
      <c r="AV1507" s="172">
        <v>12436.049999999581</v>
      </c>
      <c r="AW1507" s="173">
        <v>8.4063688330191205E-2</v>
      </c>
      <c r="AX1507" s="172">
        <v>-93462.44</v>
      </c>
      <c r="AY1507" s="173">
        <v>-2.2233079179666948</v>
      </c>
      <c r="AZ1507" s="172">
        <v>53007.99999999968</v>
      </c>
      <c r="BA1507" s="173">
        <v>0.28119761495533224</v>
      </c>
      <c r="BB1507" s="172">
        <v>-4.0745362639427185E-10</v>
      </c>
      <c r="BC1507" s="173">
        <v>-3.0070378331680579E-15</v>
      </c>
      <c r="BE1507" s="169">
        <v>11291.666666666701</v>
      </c>
      <c r="BF1507" s="169">
        <v>11291.666666666701</v>
      </c>
      <c r="BG1507" s="169">
        <v>11291.666666666701</v>
      </c>
      <c r="BH1507" s="169">
        <v>11291.666666666701</v>
      </c>
      <c r="BI1507" s="169">
        <v>11291.666666666701</v>
      </c>
      <c r="BJ1507" s="169">
        <v>11291.666666666701</v>
      </c>
      <c r="BK1507" s="169">
        <v>11291.666666666701</v>
      </c>
      <c r="BL1507" s="169">
        <v>11291.666666666701</v>
      </c>
      <c r="BM1507" s="169">
        <v>11291.666666666701</v>
      </c>
      <c r="BN1507" s="169">
        <v>11291.666666666701</v>
      </c>
      <c r="BO1507" s="169">
        <v>11291.666666666701</v>
      </c>
      <c r="BP1507" s="169">
        <v>11291.666666666701</v>
      </c>
      <c r="BQ1507" s="174">
        <v>135500.00000000041</v>
      </c>
    </row>
    <row r="1508" spans="2:96" x14ac:dyDescent="0.25">
      <c r="K1508" s="165" t="s">
        <v>315</v>
      </c>
      <c r="N1508" s="57" t="s">
        <v>2764</v>
      </c>
      <c r="V1508" s="57" t="s">
        <v>487</v>
      </c>
      <c r="W1508" s="57" t="s">
        <v>524</v>
      </c>
      <c r="X1508" s="57">
        <v>313</v>
      </c>
      <c r="AB1508" s="166" t="s">
        <v>411</v>
      </c>
      <c r="AC1508" s="209">
        <v>6900978</v>
      </c>
      <c r="AD1508" s="210" t="s">
        <v>2765</v>
      </c>
      <c r="AE1508" s="169">
        <v>185039.97</v>
      </c>
      <c r="AF1508" s="38">
        <v>106666.66999999997</v>
      </c>
      <c r="AG1508" s="38">
        <v>92279.829999999987</v>
      </c>
      <c r="AH1508" s="170">
        <v>64828.999999999942</v>
      </c>
      <c r="AI1508" s="171">
        <v>32109.64</v>
      </c>
      <c r="AJ1508" s="172">
        <v>96328.92</v>
      </c>
      <c r="AK1508" s="151">
        <v>78828.799999999988</v>
      </c>
      <c r="AL1508" s="172">
        <v>94594.559999999998</v>
      </c>
      <c r="AM1508" s="211">
        <v>54024.166666666621</v>
      </c>
      <c r="AN1508" s="171">
        <v>89633.633333333302</v>
      </c>
      <c r="AO1508" s="170">
        <v>97686.274285714302</v>
      </c>
      <c r="AP1508" s="170">
        <v>76500</v>
      </c>
      <c r="AQ1508" s="170">
        <v>76500</v>
      </c>
      <c r="AR1508" s="172">
        <v>19828.919999999998</v>
      </c>
      <c r="AS1508" s="173">
        <v>0.20584597024444995</v>
      </c>
      <c r="AT1508" s="172">
        <v>-11671.000000000058</v>
      </c>
      <c r="AU1508" s="173">
        <v>-0.1800274568480166</v>
      </c>
      <c r="AV1508" s="172">
        <v>15779.829999999987</v>
      </c>
      <c r="AW1508" s="173">
        <v>0.17099977318987247</v>
      </c>
      <c r="AX1508" s="172">
        <v>19828.919999999998</v>
      </c>
      <c r="AY1508" s="173">
        <v>0.20584597024444995</v>
      </c>
      <c r="AZ1508" s="172">
        <v>-11671.000000000058</v>
      </c>
      <c r="BA1508" s="173">
        <v>-0.1800274568480166</v>
      </c>
      <c r="BB1508" s="172">
        <v>0</v>
      </c>
      <c r="BC1508" s="173">
        <v>0</v>
      </c>
      <c r="BE1508" s="169">
        <v>6375</v>
      </c>
      <c r="BF1508" s="169">
        <v>6375</v>
      </c>
      <c r="BG1508" s="169">
        <v>6375</v>
      </c>
      <c r="BH1508" s="169">
        <v>6375</v>
      </c>
      <c r="BI1508" s="169">
        <v>6375</v>
      </c>
      <c r="BJ1508" s="169">
        <v>6375</v>
      </c>
      <c r="BK1508" s="169">
        <v>6375</v>
      </c>
      <c r="BL1508" s="169">
        <v>6375</v>
      </c>
      <c r="BM1508" s="169">
        <v>6375</v>
      </c>
      <c r="BN1508" s="169">
        <v>6375</v>
      </c>
      <c r="BO1508" s="169">
        <v>6375</v>
      </c>
      <c r="BP1508" s="169">
        <v>6375</v>
      </c>
      <c r="BQ1508" s="174">
        <v>76500</v>
      </c>
    </row>
    <row r="1509" spans="2:96" ht="18.75" hidden="1" x14ac:dyDescent="0.3">
      <c r="B1509" s="150" t="s">
        <v>305</v>
      </c>
      <c r="C1509" s="150" t="s">
        <v>305</v>
      </c>
      <c r="J1509" s="150" t="s">
        <v>305</v>
      </c>
      <c r="K1509" s="165" t="s">
        <v>308</v>
      </c>
      <c r="N1509" s="57" t="s">
        <v>310</v>
      </c>
      <c r="AC1509" s="175"/>
      <c r="AD1509" s="195"/>
      <c r="AE1509" s="38"/>
      <c r="AI1509" s="193"/>
      <c r="AS1509" s="57"/>
      <c r="AU1509" s="57"/>
      <c r="AW1509" s="57"/>
      <c r="AY1509" s="57"/>
      <c r="BA1509" s="57"/>
      <c r="BB1509" s="57"/>
      <c r="BC1509" s="57"/>
      <c r="BE1509" s="38"/>
      <c r="BF1509" s="38"/>
      <c r="BG1509" s="38"/>
      <c r="BH1509" s="38"/>
      <c r="BI1509" s="38"/>
      <c r="BJ1509" s="38"/>
      <c r="BK1509" s="38"/>
      <c r="BL1509" s="38"/>
      <c r="BM1509" s="38"/>
      <c r="BN1509" s="38"/>
      <c r="BO1509" s="38"/>
      <c r="BP1509" s="38"/>
      <c r="BQ1509" s="196"/>
    </row>
    <row r="1510" spans="2:96" ht="17.25" x14ac:dyDescent="0.3">
      <c r="K1510" s="165" t="s">
        <v>312</v>
      </c>
      <c r="V1510" s="57" t="s">
        <v>487</v>
      </c>
      <c r="W1510" s="57" t="s">
        <v>524</v>
      </c>
      <c r="AB1510" s="166" t="s">
        <v>411</v>
      </c>
      <c r="AC1510" s="197" t="s">
        <v>2766</v>
      </c>
      <c r="AD1510" s="168"/>
      <c r="AE1510" s="198">
        <v>7789208.3399999999</v>
      </c>
      <c r="AF1510" s="198">
        <v>7344200.0000000009</v>
      </c>
      <c r="AG1510" s="198">
        <v>6844619.2699999996</v>
      </c>
      <c r="AH1510" s="199">
        <v>6882751.9999999963</v>
      </c>
      <c r="AI1510" s="200">
        <v>2210026.0699999998</v>
      </c>
      <c r="AJ1510" s="199">
        <v>6630078.209999999</v>
      </c>
      <c r="AK1510" s="200">
        <v>5486855.0499999998</v>
      </c>
      <c r="AL1510" s="199">
        <v>6584226.0600000005</v>
      </c>
      <c r="AM1510" s="200">
        <v>5735626.6666666642</v>
      </c>
      <c r="AN1510" s="200">
        <v>6633980.3833333319</v>
      </c>
      <c r="AO1510" s="199">
        <v>6606901.8342857054</v>
      </c>
      <c r="AP1510" s="199">
        <v>6847000</v>
      </c>
      <c r="AQ1510" s="199">
        <v>6847000</v>
      </c>
      <c r="AR1510" s="199">
        <v>-216921.79000000097</v>
      </c>
      <c r="AS1510" s="201">
        <v>-3.2717832750875045E-2</v>
      </c>
      <c r="AT1510" s="199">
        <v>35751.999999996275</v>
      </c>
      <c r="AU1510" s="201">
        <v>5.1944338543646919E-3</v>
      </c>
      <c r="AV1510" s="199">
        <v>-2380.730000000447</v>
      </c>
      <c r="AW1510" s="201">
        <v>-3.4782504418254473E-4</v>
      </c>
      <c r="AX1510" s="199">
        <v>-216921.79000000097</v>
      </c>
      <c r="AY1510" s="201">
        <v>-3.2717832750875045E-2</v>
      </c>
      <c r="AZ1510" s="199">
        <v>35751.999999996275</v>
      </c>
      <c r="BA1510" s="201">
        <v>5.1944338543646919E-3</v>
      </c>
      <c r="BB1510" s="199">
        <v>0</v>
      </c>
      <c r="BC1510" s="201">
        <v>0</v>
      </c>
      <c r="BE1510" s="198">
        <v>570583.33333333326</v>
      </c>
      <c r="BF1510" s="198">
        <v>570583.33333333326</v>
      </c>
      <c r="BG1510" s="198">
        <v>570583.33333333326</v>
      </c>
      <c r="BH1510" s="198">
        <v>570583.33333333326</v>
      </c>
      <c r="BI1510" s="198">
        <v>570583.33333333326</v>
      </c>
      <c r="BJ1510" s="198">
        <v>570583.33333333326</v>
      </c>
      <c r="BK1510" s="198">
        <v>570583.33333333326</v>
      </c>
      <c r="BL1510" s="198">
        <v>570583.33333333326</v>
      </c>
      <c r="BM1510" s="198">
        <v>570583.33333333326</v>
      </c>
      <c r="BN1510" s="198">
        <v>570583.33333333326</v>
      </c>
      <c r="BO1510" s="198">
        <v>570583.33333333326</v>
      </c>
      <c r="BP1510" s="198">
        <v>570583.33333333326</v>
      </c>
      <c r="BQ1510" s="202">
        <v>6846999.9999999981</v>
      </c>
    </row>
    <row r="1511" spans="2:96" ht="18.75" x14ac:dyDescent="0.3">
      <c r="K1511" s="165" t="s">
        <v>312</v>
      </c>
      <c r="AC1511" s="175"/>
      <c r="AD1511" s="203"/>
      <c r="AE1511" s="204"/>
      <c r="AI1511" s="205"/>
      <c r="AS1511" s="57"/>
      <c r="AU1511" s="57"/>
      <c r="AW1511" s="57"/>
      <c r="AY1511" s="57"/>
      <c r="BA1511" s="57"/>
      <c r="BB1511" s="57"/>
      <c r="BC1511" s="57"/>
      <c r="BE1511" s="204"/>
      <c r="BF1511" s="204"/>
      <c r="BG1511" s="204"/>
      <c r="BH1511" s="204"/>
      <c r="BI1511" s="204"/>
      <c r="BJ1511" s="204"/>
      <c r="BK1511" s="204"/>
      <c r="BL1511" s="204"/>
      <c r="BM1511" s="204"/>
      <c r="BN1511" s="204"/>
      <c r="BO1511" s="204"/>
      <c r="BP1511" s="204"/>
      <c r="BQ1511" s="206"/>
    </row>
    <row r="1512" spans="2:96" ht="18.75" x14ac:dyDescent="0.3">
      <c r="K1512" s="165" t="s">
        <v>312</v>
      </c>
      <c r="M1512" s="57" t="s">
        <v>526</v>
      </c>
      <c r="N1512" s="57" t="s">
        <v>2767</v>
      </c>
      <c r="V1512" s="57" t="s">
        <v>487</v>
      </c>
      <c r="W1512" s="57" t="s">
        <v>527</v>
      </c>
      <c r="X1512" s="57">
        <v>314</v>
      </c>
      <c r="AB1512" s="166" t="s">
        <v>411</v>
      </c>
      <c r="AC1512" s="192" t="s">
        <v>528</v>
      </c>
      <c r="AD1512" s="168"/>
      <c r="AE1512" s="63"/>
      <c r="AI1512" s="193"/>
      <c r="AS1512" s="57"/>
      <c r="AU1512" s="57"/>
      <c r="AW1512" s="57"/>
      <c r="AY1512" s="57"/>
      <c r="BA1512" s="57"/>
      <c r="BB1512" s="57"/>
      <c r="BC1512" s="57"/>
      <c r="BE1512" s="63"/>
      <c r="BF1512" s="63"/>
      <c r="BG1512" s="63"/>
      <c r="BH1512" s="63"/>
      <c r="BI1512" s="63"/>
      <c r="BJ1512" s="63"/>
      <c r="BK1512" s="63"/>
      <c r="BL1512" s="63"/>
      <c r="BM1512" s="63"/>
      <c r="BN1512" s="63"/>
      <c r="BO1512" s="63"/>
      <c r="BP1512" s="63"/>
      <c r="BQ1512" s="194"/>
      <c r="BS1512" s="57">
        <v>574541.55999999994</v>
      </c>
      <c r="BT1512" s="57">
        <v>480182.36</v>
      </c>
      <c r="BU1512" s="57">
        <v>433971.24</v>
      </c>
      <c r="BV1512" s="57">
        <v>398311.42999999953</v>
      </c>
      <c r="BW1512" s="57">
        <v>79907.81</v>
      </c>
      <c r="BX1512" s="57">
        <v>239723.43</v>
      </c>
      <c r="BY1512" s="57">
        <v>118895.13</v>
      </c>
      <c r="BZ1512" s="57">
        <v>142674.15600000002</v>
      </c>
      <c r="CA1512" s="57">
        <v>332056.18333333288</v>
      </c>
      <c r="CB1512" s="57">
        <v>185150.37666666665</v>
      </c>
      <c r="CC1512" s="57">
        <v>170828.314285714</v>
      </c>
      <c r="CD1512" s="57">
        <v>125573.48</v>
      </c>
      <c r="CE1512" s="57">
        <v>125573.48000000037</v>
      </c>
      <c r="CG1512" s="57">
        <v>10464.456666666701</v>
      </c>
      <c r="CH1512" s="57">
        <v>10464.456666666701</v>
      </c>
      <c r="CI1512" s="57">
        <v>10464.456666666701</v>
      </c>
      <c r="CJ1512" s="57">
        <v>10464.456666666701</v>
      </c>
      <c r="CK1512" s="57">
        <v>10464.456666666701</v>
      </c>
      <c r="CL1512" s="57">
        <v>10464.456666666701</v>
      </c>
      <c r="CM1512" s="57">
        <v>10464.456666666701</v>
      </c>
      <c r="CN1512" s="57">
        <v>10464.456666666701</v>
      </c>
      <c r="CO1512" s="57">
        <v>10464.456666666701</v>
      </c>
      <c r="CP1512" s="57">
        <v>10464.456666666701</v>
      </c>
      <c r="CQ1512" s="57">
        <v>10464.456666666701</v>
      </c>
      <c r="CR1512" s="57">
        <v>10464.456666666701</v>
      </c>
    </row>
    <row r="1513" spans="2:96" x14ac:dyDescent="0.25">
      <c r="K1513" s="165" t="s">
        <v>315</v>
      </c>
      <c r="N1513" s="57" t="s">
        <v>2768</v>
      </c>
      <c r="V1513" s="57" t="s">
        <v>487</v>
      </c>
      <c r="W1513" s="57" t="s">
        <v>527</v>
      </c>
      <c r="X1513" s="57">
        <v>314</v>
      </c>
      <c r="AB1513" s="166" t="s">
        <v>411</v>
      </c>
      <c r="AC1513" s="209">
        <v>7100802</v>
      </c>
      <c r="AD1513" s="210" t="s">
        <v>528</v>
      </c>
      <c r="AE1513" s="169">
        <v>574541.55999999994</v>
      </c>
      <c r="AF1513" s="38">
        <v>480182.36</v>
      </c>
      <c r="AG1513" s="38">
        <v>433971.24</v>
      </c>
      <c r="AH1513" s="170">
        <v>398311.42999999953</v>
      </c>
      <c r="AI1513" s="171">
        <v>79907.81</v>
      </c>
      <c r="AJ1513" s="172">
        <v>239723.43</v>
      </c>
      <c r="AK1513" s="151">
        <v>118895.13</v>
      </c>
      <c r="AL1513" s="172">
        <v>142674.15600000002</v>
      </c>
      <c r="AM1513" s="211">
        <v>332056.18333333288</v>
      </c>
      <c r="AN1513" s="171">
        <v>185150.37666666665</v>
      </c>
      <c r="AO1513" s="170">
        <v>170828.314285714</v>
      </c>
      <c r="AP1513" s="170">
        <v>125573.48</v>
      </c>
      <c r="AQ1513" s="170">
        <v>125573.48000000037</v>
      </c>
      <c r="AR1513" s="172">
        <v>114149.94999999962</v>
      </c>
      <c r="AS1513" s="173">
        <v>0.47617352212922875</v>
      </c>
      <c r="AT1513" s="172">
        <v>272737.94999999914</v>
      </c>
      <c r="AU1513" s="173">
        <v>0.68473543428065686</v>
      </c>
      <c r="AV1513" s="172">
        <v>308397.7599999996</v>
      </c>
      <c r="AW1513" s="173">
        <v>0.71064100929821894</v>
      </c>
      <c r="AX1513" s="172">
        <v>114149.95</v>
      </c>
      <c r="AY1513" s="173">
        <v>0.47617352212923036</v>
      </c>
      <c r="AZ1513" s="172">
        <v>272737.94999999955</v>
      </c>
      <c r="BA1513" s="173">
        <v>0.68473543428065786</v>
      </c>
      <c r="BB1513" s="172">
        <v>-3.7834979593753815E-10</v>
      </c>
      <c r="BC1513" s="173">
        <v>-3.0129753188136391E-15</v>
      </c>
      <c r="BE1513" s="169">
        <v>10464.456666666701</v>
      </c>
      <c r="BF1513" s="169">
        <v>10464.456666666701</v>
      </c>
      <c r="BG1513" s="169">
        <v>10464.456666666701</v>
      </c>
      <c r="BH1513" s="169">
        <v>10464.456666666701</v>
      </c>
      <c r="BI1513" s="169">
        <v>10464.456666666701</v>
      </c>
      <c r="BJ1513" s="169">
        <v>10464.456666666701</v>
      </c>
      <c r="BK1513" s="169">
        <v>10464.456666666701</v>
      </c>
      <c r="BL1513" s="169">
        <v>10464.456666666701</v>
      </c>
      <c r="BM1513" s="169">
        <v>10464.456666666701</v>
      </c>
      <c r="BN1513" s="169">
        <v>10464.456666666701</v>
      </c>
      <c r="BO1513" s="169">
        <v>10464.456666666701</v>
      </c>
      <c r="BP1513" s="169">
        <v>10464.456666666701</v>
      </c>
      <c r="BQ1513" s="174">
        <v>125573.48000000039</v>
      </c>
    </row>
    <row r="1514" spans="2:96" ht="18.75" hidden="1" x14ac:dyDescent="0.3">
      <c r="B1514" s="150" t="s">
        <v>305</v>
      </c>
      <c r="C1514" s="150" t="s">
        <v>305</v>
      </c>
      <c r="J1514" s="150" t="s">
        <v>305</v>
      </c>
      <c r="K1514" s="165" t="s">
        <v>308</v>
      </c>
      <c r="N1514" s="57" t="s">
        <v>310</v>
      </c>
      <c r="AC1514" s="175"/>
      <c r="AD1514" s="195"/>
      <c r="AE1514" s="38"/>
      <c r="AI1514" s="193"/>
      <c r="AS1514" s="57"/>
      <c r="AU1514" s="57"/>
      <c r="AW1514" s="57"/>
      <c r="AY1514" s="57"/>
      <c r="BA1514" s="57"/>
      <c r="BB1514" s="57"/>
      <c r="BC1514" s="57"/>
      <c r="BE1514" s="38"/>
      <c r="BF1514" s="38"/>
      <c r="BG1514" s="38"/>
      <c r="BH1514" s="38"/>
      <c r="BI1514" s="38"/>
      <c r="BJ1514" s="38"/>
      <c r="BK1514" s="38"/>
      <c r="BL1514" s="38"/>
      <c r="BM1514" s="38"/>
      <c r="BN1514" s="38"/>
      <c r="BO1514" s="38"/>
      <c r="BP1514" s="38"/>
      <c r="BQ1514" s="196"/>
    </row>
    <row r="1515" spans="2:96" ht="17.25" x14ac:dyDescent="0.3">
      <c r="K1515" s="165" t="s">
        <v>312</v>
      </c>
      <c r="V1515" s="57" t="s">
        <v>487</v>
      </c>
      <c r="W1515" s="57" t="s">
        <v>527</v>
      </c>
      <c r="AB1515" s="166" t="s">
        <v>411</v>
      </c>
      <c r="AC1515" s="197" t="s">
        <v>2769</v>
      </c>
      <c r="AD1515" s="168"/>
      <c r="AE1515" s="198">
        <v>574541.55999999994</v>
      </c>
      <c r="AF1515" s="198">
        <v>480182.36</v>
      </c>
      <c r="AG1515" s="198">
        <v>433971.24</v>
      </c>
      <c r="AH1515" s="199">
        <v>398311.42999999953</v>
      </c>
      <c r="AI1515" s="200">
        <v>79907.81</v>
      </c>
      <c r="AJ1515" s="199">
        <v>239723.43</v>
      </c>
      <c r="AK1515" s="200">
        <v>118895.13</v>
      </c>
      <c r="AL1515" s="199">
        <v>142674.15600000002</v>
      </c>
      <c r="AM1515" s="200">
        <v>332056.18333333288</v>
      </c>
      <c r="AN1515" s="200">
        <v>185150.37666666665</v>
      </c>
      <c r="AO1515" s="199">
        <v>170828.314285714</v>
      </c>
      <c r="AP1515" s="199">
        <v>125573.48</v>
      </c>
      <c r="AQ1515" s="199">
        <v>125573.48000000037</v>
      </c>
      <c r="AR1515" s="199">
        <v>114149.94999999962</v>
      </c>
      <c r="AS1515" s="201">
        <v>0.47617352212922875</v>
      </c>
      <c r="AT1515" s="199">
        <v>272737.94999999914</v>
      </c>
      <c r="AU1515" s="201">
        <v>0.68473543428065686</v>
      </c>
      <c r="AV1515" s="199">
        <v>308397.7599999996</v>
      </c>
      <c r="AW1515" s="201">
        <v>0.71064100929821894</v>
      </c>
      <c r="AX1515" s="199">
        <v>114149.95</v>
      </c>
      <c r="AY1515" s="201">
        <v>0.47617352212923036</v>
      </c>
      <c r="AZ1515" s="199">
        <v>272737.94999999955</v>
      </c>
      <c r="BA1515" s="201">
        <v>0.68473543428065786</v>
      </c>
      <c r="BB1515" s="199">
        <v>-3.7834979593753815E-10</v>
      </c>
      <c r="BC1515" s="201">
        <v>-3.0129753188136391E-15</v>
      </c>
      <c r="BE1515" s="198">
        <v>10464.456666666701</v>
      </c>
      <c r="BF1515" s="198">
        <v>10464.456666666701</v>
      </c>
      <c r="BG1515" s="198">
        <v>10464.456666666701</v>
      </c>
      <c r="BH1515" s="198">
        <v>10464.456666666701</v>
      </c>
      <c r="BI1515" s="198">
        <v>10464.456666666701</v>
      </c>
      <c r="BJ1515" s="198">
        <v>10464.456666666701</v>
      </c>
      <c r="BK1515" s="198">
        <v>10464.456666666701</v>
      </c>
      <c r="BL1515" s="198">
        <v>10464.456666666701</v>
      </c>
      <c r="BM1515" s="198">
        <v>10464.456666666701</v>
      </c>
      <c r="BN1515" s="198">
        <v>10464.456666666701</v>
      </c>
      <c r="BO1515" s="198">
        <v>10464.456666666701</v>
      </c>
      <c r="BP1515" s="198">
        <v>10464.456666666701</v>
      </c>
      <c r="BQ1515" s="202">
        <v>125573.48000000039</v>
      </c>
    </row>
    <row r="1516" spans="2:96" ht="18.75" x14ac:dyDescent="0.3">
      <c r="K1516" s="165" t="s">
        <v>312</v>
      </c>
      <c r="AC1516" s="175"/>
      <c r="AD1516" s="203"/>
      <c r="AE1516" s="204"/>
      <c r="AI1516" s="205"/>
      <c r="AS1516" s="57"/>
      <c r="AU1516" s="57"/>
      <c r="AW1516" s="57"/>
      <c r="AY1516" s="57"/>
      <c r="BA1516" s="57"/>
      <c r="BB1516" s="57"/>
      <c r="BC1516" s="57"/>
      <c r="BE1516" s="204"/>
      <c r="BF1516" s="204"/>
      <c r="BG1516" s="204"/>
      <c r="BH1516" s="204"/>
      <c r="BI1516" s="204"/>
      <c r="BJ1516" s="204"/>
      <c r="BK1516" s="204"/>
      <c r="BL1516" s="204"/>
      <c r="BM1516" s="204"/>
      <c r="BN1516" s="204"/>
      <c r="BO1516" s="204"/>
      <c r="BP1516" s="204"/>
      <c r="BQ1516" s="206"/>
    </row>
    <row r="1517" spans="2:96" ht="18.75" x14ac:dyDescent="0.3">
      <c r="K1517" s="165" t="s">
        <v>312</v>
      </c>
      <c r="M1517" s="57" t="s">
        <v>529</v>
      </c>
      <c r="N1517" s="57" t="s">
        <v>2770</v>
      </c>
      <c r="V1517" s="57" t="s">
        <v>487</v>
      </c>
      <c r="W1517" s="57" t="s">
        <v>530</v>
      </c>
      <c r="X1517" s="57">
        <v>316</v>
      </c>
      <c r="AB1517" s="166" t="s">
        <v>411</v>
      </c>
      <c r="AC1517" s="192" t="s">
        <v>531</v>
      </c>
      <c r="AD1517" s="168"/>
      <c r="AE1517" s="63"/>
      <c r="AI1517" s="193"/>
      <c r="AS1517" s="57"/>
      <c r="AU1517" s="57"/>
      <c r="AW1517" s="57"/>
      <c r="AY1517" s="57"/>
      <c r="BA1517" s="57"/>
      <c r="BB1517" s="57"/>
      <c r="BC1517" s="57"/>
      <c r="BE1517" s="63"/>
      <c r="BF1517" s="63"/>
      <c r="BG1517" s="63"/>
      <c r="BH1517" s="63"/>
      <c r="BI1517" s="63"/>
      <c r="BJ1517" s="63"/>
      <c r="BK1517" s="63"/>
      <c r="BL1517" s="63"/>
      <c r="BM1517" s="63"/>
      <c r="BN1517" s="63"/>
      <c r="BO1517" s="63"/>
      <c r="BP1517" s="63"/>
      <c r="BQ1517" s="194"/>
      <c r="BS1517" s="57">
        <v>13250731.4</v>
      </c>
      <c r="BT1517" s="57">
        <v>13942480.24</v>
      </c>
      <c r="BU1517" s="57">
        <v>14427609.489999998</v>
      </c>
      <c r="BV1517" s="57">
        <v>16029450.132629849</v>
      </c>
      <c r="BW1517" s="57">
        <v>5516121.1299999999</v>
      </c>
      <c r="BX1517" s="57">
        <v>16548363.390000001</v>
      </c>
      <c r="BY1517" s="57">
        <v>14327173.229999999</v>
      </c>
      <c r="BZ1517" s="57">
        <v>17192607.875999998</v>
      </c>
      <c r="CA1517" s="57">
        <v>13351955.955893781</v>
      </c>
      <c r="CB1517" s="57">
        <v>17004667.406736068</v>
      </c>
      <c r="CC1517" s="57">
        <v>16860930.119999994</v>
      </c>
      <c r="CD1517" s="57">
        <v>17303811.217908818</v>
      </c>
      <c r="CE1517" s="57">
        <v>17868640.202829417</v>
      </c>
      <c r="CG1517" s="57">
        <v>1556966.8066669549</v>
      </c>
      <c r="CH1517" s="57">
        <v>1398514.0293036562</v>
      </c>
      <c r="CI1517" s="57">
        <v>1448452.7823245821</v>
      </c>
      <c r="CJ1517" s="57">
        <v>1471880.4100677771</v>
      </c>
      <c r="CK1517" s="57">
        <v>1397094.586425327</v>
      </c>
      <c r="CL1517" s="57">
        <v>1535722.1203050402</v>
      </c>
      <c r="CM1517" s="57">
        <v>1533789.944468573</v>
      </c>
      <c r="CN1517" s="57">
        <v>1513193.6804893229</v>
      </c>
      <c r="CO1517" s="57">
        <v>1507148.8619795539</v>
      </c>
      <c r="CP1517" s="57">
        <v>1526572.4195305901</v>
      </c>
      <c r="CQ1517" s="57">
        <v>1522702.391333933</v>
      </c>
      <c r="CR1517" s="57">
        <v>1456602.1699341061</v>
      </c>
    </row>
    <row r="1518" spans="2:96" x14ac:dyDescent="0.25">
      <c r="K1518" s="165" t="s">
        <v>315</v>
      </c>
      <c r="N1518" s="57" t="s">
        <v>2771</v>
      </c>
      <c r="V1518" s="57" t="s">
        <v>487</v>
      </c>
      <c r="W1518" s="57" t="s">
        <v>530</v>
      </c>
      <c r="X1518" s="57">
        <v>316</v>
      </c>
      <c r="AB1518" s="166" t="s">
        <v>411</v>
      </c>
      <c r="AC1518" s="209">
        <v>6650015</v>
      </c>
      <c r="AD1518" s="210" t="s">
        <v>2772</v>
      </c>
      <c r="AE1518" s="169">
        <v>4351309.8600000003</v>
      </c>
      <c r="AF1518" s="38">
        <v>4341132.6100000003</v>
      </c>
      <c r="AG1518" s="38">
        <v>4386375.08</v>
      </c>
      <c r="AH1518" s="170">
        <v>3854508.1527521284</v>
      </c>
      <c r="AI1518" s="171">
        <v>1325743.58</v>
      </c>
      <c r="AJ1518" s="172">
        <v>3977230.74</v>
      </c>
      <c r="AK1518" s="151">
        <v>3449287.04</v>
      </c>
      <c r="AL1518" s="172">
        <v>4139144.4480000003</v>
      </c>
      <c r="AM1518" s="211">
        <v>3210620.9461558471</v>
      </c>
      <c r="AN1518" s="171">
        <v>4093174.2465962814</v>
      </c>
      <c r="AO1518" s="170">
        <v>4055501.0228571398</v>
      </c>
      <c r="AP1518" s="170">
        <v>4062508.1226884001</v>
      </c>
      <c r="AQ1518" s="170">
        <v>4367179.0588580677</v>
      </c>
      <c r="AR1518" s="172">
        <v>-389948.31885806751</v>
      </c>
      <c r="AS1518" s="173">
        <v>-9.8045183784853149E-2</v>
      </c>
      <c r="AT1518" s="172">
        <v>-512670.9061059393</v>
      </c>
      <c r="AU1518" s="173">
        <v>-0.13300553164996967</v>
      </c>
      <c r="AV1518" s="172">
        <v>19196.021141932346</v>
      </c>
      <c r="AW1518" s="173">
        <v>4.3762835580244876E-3</v>
      </c>
      <c r="AX1518" s="172">
        <v>-85277.38268839987</v>
      </c>
      <c r="AY1518" s="173">
        <v>-2.1441396857050307E-2</v>
      </c>
      <c r="AZ1518" s="172">
        <v>-207999.96993627166</v>
      </c>
      <c r="BA1518" s="173">
        <v>-5.3962778568196611E-2</v>
      </c>
      <c r="BB1518" s="172">
        <v>-304670.93616966764</v>
      </c>
      <c r="BC1518" s="173">
        <v>-7.4995772800584337E-2</v>
      </c>
      <c r="BE1518" s="169">
        <v>367000.83625522</v>
      </c>
      <c r="BF1518" s="169">
        <v>355923.149306137</v>
      </c>
      <c r="BG1518" s="169">
        <v>366995.27108561102</v>
      </c>
      <c r="BH1518" s="169">
        <v>371618.65593836101</v>
      </c>
      <c r="BI1518" s="169">
        <v>337960.431399605</v>
      </c>
      <c r="BJ1518" s="169">
        <v>371618.65593833098</v>
      </c>
      <c r="BK1518" s="169">
        <v>360389.64923170401</v>
      </c>
      <c r="BL1518" s="169">
        <v>371618.65593830001</v>
      </c>
      <c r="BM1518" s="169">
        <v>360400.17529701698</v>
      </c>
      <c r="BN1518" s="169">
        <v>371621.43852310599</v>
      </c>
      <c r="BO1518" s="169">
        <v>371618.65593830001</v>
      </c>
      <c r="BP1518" s="169">
        <v>360413.48400637601</v>
      </c>
      <c r="BQ1518" s="174">
        <v>4367179.0588580677</v>
      </c>
    </row>
    <row r="1519" spans="2:96" x14ac:dyDescent="0.25">
      <c r="K1519" s="165" t="s">
        <v>315</v>
      </c>
      <c r="N1519" s="57" t="s">
        <v>2773</v>
      </c>
      <c r="V1519" s="57" t="s">
        <v>487</v>
      </c>
      <c r="W1519" s="57" t="s">
        <v>530</v>
      </c>
      <c r="X1519" s="57">
        <v>316</v>
      </c>
      <c r="AB1519" s="166" t="s">
        <v>411</v>
      </c>
      <c r="AC1519" s="209">
        <v>6650016</v>
      </c>
      <c r="AD1519" s="210" t="s">
        <v>2774</v>
      </c>
      <c r="AE1519" s="169">
        <v>6050920.8199999994</v>
      </c>
      <c r="AF1519" s="38">
        <v>6682055.709999999</v>
      </c>
      <c r="AG1519" s="38">
        <v>7062866.4799999986</v>
      </c>
      <c r="AH1519" s="170">
        <v>8807024.8350764699</v>
      </c>
      <c r="AI1519" s="171">
        <v>3147928.0999999996</v>
      </c>
      <c r="AJ1519" s="172">
        <v>9443784.2999999989</v>
      </c>
      <c r="AK1519" s="151">
        <v>8190201.8999999976</v>
      </c>
      <c r="AL1519" s="172">
        <v>9828242.2799999975</v>
      </c>
      <c r="AM1519" s="211">
        <v>7331219.0622104891</v>
      </c>
      <c r="AN1519" s="171">
        <v>9666007.6728659794</v>
      </c>
      <c r="AO1519" s="170">
        <v>9629634.1199999992</v>
      </c>
      <c r="AP1519" s="170">
        <v>9638322.5504799206</v>
      </c>
      <c r="AQ1519" s="170">
        <v>9833930.6051204968</v>
      </c>
      <c r="AR1519" s="172">
        <v>-390146.30512049794</v>
      </c>
      <c r="AS1519" s="173">
        <v>-4.1312496423758636E-2</v>
      </c>
      <c r="AT1519" s="172">
        <v>-1026905.7700440269</v>
      </c>
      <c r="AU1519" s="173">
        <v>-0.11660075783527757</v>
      </c>
      <c r="AV1519" s="172">
        <v>-2771064.1251204982</v>
      </c>
      <c r="AW1519" s="173">
        <v>-0.39234270291918344</v>
      </c>
      <c r="AX1519" s="172">
        <v>-194538.2504799217</v>
      </c>
      <c r="AY1519" s="173">
        <v>-2.0599607561972981E-2</v>
      </c>
      <c r="AZ1519" s="172">
        <v>-831297.71540345065</v>
      </c>
      <c r="BA1519" s="173">
        <v>-9.4390299899299951E-2</v>
      </c>
      <c r="BB1519" s="172">
        <v>-195608.05464057624</v>
      </c>
      <c r="BC1519" s="173">
        <v>-2.0294823462910186E-2</v>
      </c>
      <c r="BE1519" s="169">
        <v>876191.68492795795</v>
      </c>
      <c r="BF1519" s="169">
        <v>742865.41582050198</v>
      </c>
      <c r="BG1519" s="169">
        <v>779682.20181702205</v>
      </c>
      <c r="BH1519" s="169">
        <v>808662.39207493502</v>
      </c>
      <c r="BI1519" s="169">
        <v>769989.29712612205</v>
      </c>
      <c r="BJ1519" s="169">
        <v>832808.60760974104</v>
      </c>
      <c r="BK1519" s="169">
        <v>870510.80724076601</v>
      </c>
      <c r="BL1519" s="169">
        <v>832808.60760963196</v>
      </c>
      <c r="BM1519" s="169">
        <v>832565.88377964683</v>
      </c>
      <c r="BN1519" s="169">
        <v>870753.53107075195</v>
      </c>
      <c r="BO1519" s="169">
        <v>832808.60760963196</v>
      </c>
      <c r="BP1519" s="169">
        <v>784283.56843378791</v>
      </c>
      <c r="BQ1519" s="174">
        <v>9833930.6051204968</v>
      </c>
    </row>
    <row r="1520" spans="2:96" x14ac:dyDescent="0.25">
      <c r="K1520" s="165" t="s">
        <v>315</v>
      </c>
      <c r="N1520" s="57" t="s">
        <v>2775</v>
      </c>
      <c r="V1520" s="57" t="s">
        <v>487</v>
      </c>
      <c r="W1520" s="57" t="s">
        <v>530</v>
      </c>
      <c r="X1520" s="57">
        <v>316</v>
      </c>
      <c r="AB1520" s="166" t="s">
        <v>411</v>
      </c>
      <c r="AC1520" s="209">
        <v>6650017</v>
      </c>
      <c r="AD1520" s="210" t="s">
        <v>2776</v>
      </c>
      <c r="AE1520" s="169">
        <v>2095812.5699999998</v>
      </c>
      <c r="AF1520" s="38">
        <v>2166603.7999999998</v>
      </c>
      <c r="AG1520" s="38">
        <v>2225679.81</v>
      </c>
      <c r="AH1520" s="170">
        <v>2615229.1448012507</v>
      </c>
      <c r="AI1520" s="171">
        <v>791553.41</v>
      </c>
      <c r="AJ1520" s="172">
        <v>2374660.23</v>
      </c>
      <c r="AK1520" s="151">
        <v>2059444.19</v>
      </c>
      <c r="AL1520" s="172">
        <v>2471333.0279999999</v>
      </c>
      <c r="AM1520" s="211">
        <v>2182875.947527444</v>
      </c>
      <c r="AN1520" s="171">
        <v>2491797.3872738066</v>
      </c>
      <c r="AO1520" s="170">
        <v>2421392.57142857</v>
      </c>
      <c r="AP1520" s="170">
        <v>2850292.5447404999</v>
      </c>
      <c r="AQ1520" s="170">
        <v>2914842.5388508514</v>
      </c>
      <c r="AR1520" s="172">
        <v>-540182.30885085138</v>
      </c>
      <c r="AS1520" s="173">
        <v>-0.22747772587695689</v>
      </c>
      <c r="AT1520" s="172">
        <v>-299613.3940496007</v>
      </c>
      <c r="AU1520" s="173">
        <v>-0.11456487269774993</v>
      </c>
      <c r="AV1520" s="172">
        <v>-689162.7288508513</v>
      </c>
      <c r="AW1520" s="173">
        <v>-0.30964145235735918</v>
      </c>
      <c r="AX1520" s="172">
        <v>-475632.31474049995</v>
      </c>
      <c r="AY1520" s="173">
        <v>-0.20029489218358618</v>
      </c>
      <c r="AZ1520" s="172">
        <v>-235063.39993924927</v>
      </c>
      <c r="BA1520" s="173">
        <v>-8.9882525363609522E-2</v>
      </c>
      <c r="BB1520" s="172">
        <v>-64549.994110351428</v>
      </c>
      <c r="BC1520" s="173">
        <v>-2.2646796108512529E-2</v>
      </c>
      <c r="BE1520" s="169">
        <v>251050.285483777</v>
      </c>
      <c r="BF1520" s="169">
        <v>237001.46417701704</v>
      </c>
      <c r="BG1520" s="169">
        <v>239051.309421949</v>
      </c>
      <c r="BH1520" s="169">
        <v>228875.362054481</v>
      </c>
      <c r="BI1520" s="169">
        <v>226420.8578996</v>
      </c>
      <c r="BJ1520" s="169">
        <v>268570.85675696802</v>
      </c>
      <c r="BK1520" s="169">
        <v>240165.48799610301</v>
      </c>
      <c r="BL1520" s="169">
        <v>246042.41694139101</v>
      </c>
      <c r="BM1520" s="169">
        <v>251458.80290288999</v>
      </c>
      <c r="BN1520" s="169">
        <v>221473.44993673201</v>
      </c>
      <c r="BO1520" s="169">
        <v>255551.12778600099</v>
      </c>
      <c r="BP1520" s="169">
        <v>249181.117493942</v>
      </c>
      <c r="BQ1520" s="174">
        <v>2914842.5388508514</v>
      </c>
    </row>
    <row r="1521" spans="2:96" x14ac:dyDescent="0.25">
      <c r="K1521" s="165" t="s">
        <v>315</v>
      </c>
      <c r="N1521" s="57" t="s">
        <v>2777</v>
      </c>
      <c r="V1521" s="57" t="s">
        <v>487</v>
      </c>
      <c r="W1521" s="57" t="s">
        <v>530</v>
      </c>
      <c r="X1521" s="57">
        <v>316</v>
      </c>
      <c r="AB1521" s="166" t="s">
        <v>411</v>
      </c>
      <c r="AC1521" s="209">
        <v>6650018</v>
      </c>
      <c r="AD1521" s="210" t="s">
        <v>2778</v>
      </c>
      <c r="AE1521" s="169">
        <v>752688.15</v>
      </c>
      <c r="AF1521" s="38">
        <v>752688.12</v>
      </c>
      <c r="AG1521" s="38">
        <v>752688.12</v>
      </c>
      <c r="AH1521" s="170">
        <v>752688</v>
      </c>
      <c r="AI1521" s="171">
        <v>250896.04</v>
      </c>
      <c r="AJ1521" s="172">
        <v>752688.12</v>
      </c>
      <c r="AK1521" s="151">
        <v>628240.1</v>
      </c>
      <c r="AL1521" s="172">
        <v>753888.11999999988</v>
      </c>
      <c r="AM1521" s="211">
        <v>627240</v>
      </c>
      <c r="AN1521" s="171">
        <v>753688.1</v>
      </c>
      <c r="AO1521" s="170">
        <v>754402.40571428614</v>
      </c>
      <c r="AP1521" s="170">
        <v>752688</v>
      </c>
      <c r="AQ1521" s="170">
        <v>752688</v>
      </c>
      <c r="AR1521" s="172">
        <v>0.11999999999534339</v>
      </c>
      <c r="AS1521" s="173">
        <v>1.5942858244573249E-7</v>
      </c>
      <c r="AT1521" s="172">
        <v>0</v>
      </c>
      <c r="AU1521" s="173">
        <v>0</v>
      </c>
      <c r="AV1521" s="172">
        <v>0.11999999999534339</v>
      </c>
      <c r="AW1521" s="173">
        <v>1.5942858244573249E-7</v>
      </c>
      <c r="AX1521" s="172">
        <v>0.11999999999534339</v>
      </c>
      <c r="AY1521" s="173">
        <v>1.5942858244573249E-7</v>
      </c>
      <c r="AZ1521" s="172">
        <v>0</v>
      </c>
      <c r="BA1521" s="173">
        <v>0</v>
      </c>
      <c r="BB1521" s="172">
        <v>0</v>
      </c>
      <c r="BC1521" s="173">
        <v>0</v>
      </c>
      <c r="BE1521" s="169">
        <v>62724</v>
      </c>
      <c r="BF1521" s="169">
        <v>62724</v>
      </c>
      <c r="BG1521" s="169">
        <v>62724</v>
      </c>
      <c r="BH1521" s="169">
        <v>62724</v>
      </c>
      <c r="BI1521" s="169">
        <v>62724</v>
      </c>
      <c r="BJ1521" s="169">
        <v>62724</v>
      </c>
      <c r="BK1521" s="169">
        <v>62724</v>
      </c>
      <c r="BL1521" s="169">
        <v>62724</v>
      </c>
      <c r="BM1521" s="169">
        <v>62724</v>
      </c>
      <c r="BN1521" s="169">
        <v>62724</v>
      </c>
      <c r="BO1521" s="169">
        <v>62724</v>
      </c>
      <c r="BP1521" s="169">
        <v>62724</v>
      </c>
      <c r="BQ1521" s="174">
        <v>752688</v>
      </c>
    </row>
    <row r="1522" spans="2:96" ht="18.75" hidden="1" x14ac:dyDescent="0.3">
      <c r="B1522" s="150" t="s">
        <v>305</v>
      </c>
      <c r="C1522" s="150" t="s">
        <v>305</v>
      </c>
      <c r="J1522" s="150" t="s">
        <v>305</v>
      </c>
      <c r="K1522" s="165" t="s">
        <v>308</v>
      </c>
      <c r="N1522" s="57" t="s">
        <v>310</v>
      </c>
      <c r="AC1522" s="175"/>
      <c r="AD1522" s="195"/>
      <c r="AE1522" s="38"/>
      <c r="AI1522" s="193"/>
      <c r="AS1522" s="57"/>
      <c r="AU1522" s="57"/>
      <c r="AW1522" s="57"/>
      <c r="AY1522" s="57"/>
      <c r="BA1522" s="57"/>
      <c r="BB1522" s="57"/>
      <c r="BC1522" s="57"/>
      <c r="BE1522" s="38"/>
      <c r="BF1522" s="38"/>
      <c r="BG1522" s="38"/>
      <c r="BH1522" s="38"/>
      <c r="BI1522" s="38"/>
      <c r="BJ1522" s="38"/>
      <c r="BK1522" s="38"/>
      <c r="BL1522" s="38"/>
      <c r="BM1522" s="38"/>
      <c r="BN1522" s="38"/>
      <c r="BO1522" s="38"/>
      <c r="BP1522" s="38"/>
      <c r="BQ1522" s="196"/>
    </row>
    <row r="1523" spans="2:96" ht="17.25" x14ac:dyDescent="0.3">
      <c r="K1523" s="165" t="s">
        <v>312</v>
      </c>
      <c r="V1523" s="57" t="s">
        <v>487</v>
      </c>
      <c r="W1523" s="57" t="s">
        <v>530</v>
      </c>
      <c r="AB1523" s="166" t="s">
        <v>411</v>
      </c>
      <c r="AC1523" s="197" t="s">
        <v>2779</v>
      </c>
      <c r="AD1523" s="168"/>
      <c r="AE1523" s="198">
        <v>13250731.4</v>
      </c>
      <c r="AF1523" s="198">
        <v>13942480.24</v>
      </c>
      <c r="AG1523" s="198">
        <v>14427609.489999998</v>
      </c>
      <c r="AH1523" s="199">
        <v>16029450.132629849</v>
      </c>
      <c r="AI1523" s="200">
        <v>5516121.1299999999</v>
      </c>
      <c r="AJ1523" s="199">
        <v>16548363.390000001</v>
      </c>
      <c r="AK1523" s="200">
        <v>14327173.229999997</v>
      </c>
      <c r="AL1523" s="199">
        <v>17192607.875999995</v>
      </c>
      <c r="AM1523" s="200">
        <v>13351955.955893779</v>
      </c>
      <c r="AN1523" s="200">
        <v>17004667.406736068</v>
      </c>
      <c r="AO1523" s="199">
        <v>16860930.119999994</v>
      </c>
      <c r="AP1523" s="199">
        <v>17303811.217908822</v>
      </c>
      <c r="AQ1523" s="199">
        <v>17868640.202829417</v>
      </c>
      <c r="AR1523" s="199">
        <v>-1320276.8128294162</v>
      </c>
      <c r="AS1523" s="201">
        <v>-7.9782923647135129E-2</v>
      </c>
      <c r="AT1523" s="199">
        <v>-1839190.0701995678</v>
      </c>
      <c r="AU1523" s="201">
        <v>-0.11473818845823526</v>
      </c>
      <c r="AV1523" s="199">
        <v>-3441030.7128294185</v>
      </c>
      <c r="AW1523" s="201">
        <v>-0.23850317789752007</v>
      </c>
      <c r="AX1523" s="199">
        <v>-755447.8279088214</v>
      </c>
      <c r="AY1523" s="201">
        <v>-4.5650908800161497E-2</v>
      </c>
      <c r="AZ1523" s="199">
        <v>-1274361.085278973</v>
      </c>
      <c r="BA1523" s="201">
        <v>-7.9501235209862853E-2</v>
      </c>
      <c r="BB1523" s="199">
        <v>-564828.98492059484</v>
      </c>
      <c r="BC1523" s="201">
        <v>-3.2641883213336095E-2</v>
      </c>
      <c r="BE1523" s="198">
        <v>1556966.8066669549</v>
      </c>
      <c r="BF1523" s="198">
        <v>1398514.029303656</v>
      </c>
      <c r="BG1523" s="198">
        <v>1448452.7823245821</v>
      </c>
      <c r="BH1523" s="198">
        <v>1471880.4100677769</v>
      </c>
      <c r="BI1523" s="198">
        <v>1397094.586425327</v>
      </c>
      <c r="BJ1523" s="198">
        <v>1535722.1203050399</v>
      </c>
      <c r="BK1523" s="198">
        <v>1533789.944468573</v>
      </c>
      <c r="BL1523" s="198">
        <v>1513193.6804893231</v>
      </c>
      <c r="BM1523" s="198">
        <v>1507148.8619795537</v>
      </c>
      <c r="BN1523" s="198">
        <v>1526572.4195305898</v>
      </c>
      <c r="BO1523" s="198">
        <v>1522702.391333933</v>
      </c>
      <c r="BP1523" s="198">
        <v>1456602.1699341058</v>
      </c>
      <c r="BQ1523" s="202">
        <v>17868640.202829417</v>
      </c>
    </row>
    <row r="1524" spans="2:96" ht="18.75" x14ac:dyDescent="0.3">
      <c r="K1524" s="165" t="s">
        <v>312</v>
      </c>
      <c r="AC1524" s="175"/>
      <c r="AD1524" s="203"/>
      <c r="AE1524" s="204"/>
      <c r="AI1524" s="205"/>
      <c r="AS1524" s="57"/>
      <c r="AU1524" s="57"/>
      <c r="AW1524" s="57"/>
      <c r="AY1524" s="57"/>
      <c r="BA1524" s="57"/>
      <c r="BB1524" s="57"/>
      <c r="BC1524" s="57"/>
      <c r="BE1524" s="204"/>
      <c r="BF1524" s="204"/>
      <c r="BG1524" s="204"/>
      <c r="BH1524" s="204"/>
      <c r="BI1524" s="204"/>
      <c r="BJ1524" s="204"/>
      <c r="BK1524" s="204"/>
      <c r="BL1524" s="204"/>
      <c r="BM1524" s="204"/>
      <c r="BN1524" s="204"/>
      <c r="BO1524" s="204"/>
      <c r="BP1524" s="204"/>
      <c r="BQ1524" s="206"/>
    </row>
    <row r="1525" spans="2:96" ht="18.75" x14ac:dyDescent="0.3">
      <c r="K1525" s="165" t="s">
        <v>312</v>
      </c>
      <c r="M1525" s="57" t="s">
        <v>532</v>
      </c>
      <c r="N1525" s="57" t="s">
        <v>2780</v>
      </c>
      <c r="V1525" s="57" t="s">
        <v>487</v>
      </c>
      <c r="W1525" s="57" t="s">
        <v>533</v>
      </c>
      <c r="X1525" s="57">
        <v>317</v>
      </c>
      <c r="AB1525" s="166" t="s">
        <v>411</v>
      </c>
      <c r="AC1525" s="192" t="s">
        <v>534</v>
      </c>
      <c r="AD1525" s="168"/>
      <c r="AE1525" s="63"/>
      <c r="AI1525" s="193"/>
      <c r="AS1525" s="57"/>
      <c r="AU1525" s="57"/>
      <c r="AW1525" s="57"/>
      <c r="AY1525" s="57"/>
      <c r="BA1525" s="57"/>
      <c r="BB1525" s="57"/>
      <c r="BC1525" s="57"/>
      <c r="BE1525" s="63"/>
      <c r="BF1525" s="63"/>
      <c r="BG1525" s="63"/>
      <c r="BH1525" s="63"/>
      <c r="BI1525" s="63"/>
      <c r="BJ1525" s="63"/>
      <c r="BK1525" s="63"/>
      <c r="BL1525" s="63"/>
      <c r="BM1525" s="63"/>
      <c r="BN1525" s="63"/>
      <c r="BO1525" s="63"/>
      <c r="BP1525" s="63"/>
      <c r="BQ1525" s="194"/>
      <c r="BS1525" s="57">
        <v>4.7248200000000002E-10</v>
      </c>
      <c r="BT1525" s="57">
        <v>-4.01541E-10</v>
      </c>
      <c r="BU1525" s="57">
        <v>1.5570539999999999E-9</v>
      </c>
      <c r="BV1525" s="57">
        <v>0</v>
      </c>
      <c r="BW1525" s="57">
        <v>0</v>
      </c>
      <c r="BX1525" s="57">
        <v>0</v>
      </c>
      <c r="BY1525" s="57">
        <v>-18699.18</v>
      </c>
      <c r="BZ1525" s="57">
        <v>-22439.016000000003</v>
      </c>
      <c r="CA1525" s="57">
        <v>0</v>
      </c>
      <c r="CB1525" s="57">
        <v>-18699.18</v>
      </c>
      <c r="CC1525" s="57">
        <v>-16027.8685714286</v>
      </c>
      <c r="CD1525" s="57">
        <v>-209624</v>
      </c>
      <c r="CE1525" s="57">
        <v>-209623.99999999593</v>
      </c>
      <c r="CG1525" s="57">
        <v>-17468.666666666322</v>
      </c>
      <c r="CH1525" s="57">
        <v>-17468.666666666322</v>
      </c>
      <c r="CI1525" s="57">
        <v>-17468.666666666322</v>
      </c>
      <c r="CJ1525" s="57">
        <v>-17468.666666666322</v>
      </c>
      <c r="CK1525" s="57">
        <v>-17468.666666666322</v>
      </c>
      <c r="CL1525" s="57">
        <v>-17468.666666666322</v>
      </c>
      <c r="CM1525" s="57">
        <v>-17468.666666666322</v>
      </c>
      <c r="CN1525" s="57">
        <v>-17468.666666666322</v>
      </c>
      <c r="CO1525" s="57">
        <v>-17468.666666666322</v>
      </c>
      <c r="CP1525" s="57">
        <v>-17468.666666666322</v>
      </c>
      <c r="CQ1525" s="57">
        <v>-17468.666666666322</v>
      </c>
      <c r="CR1525" s="57">
        <v>-17468.666666666322</v>
      </c>
    </row>
    <row r="1526" spans="2:96" x14ac:dyDescent="0.25">
      <c r="K1526" s="165" t="s">
        <v>315</v>
      </c>
      <c r="N1526" s="57" t="s">
        <v>2781</v>
      </c>
      <c r="V1526" s="57" t="s">
        <v>487</v>
      </c>
      <c r="W1526" s="57" t="s">
        <v>533</v>
      </c>
      <c r="X1526" s="57">
        <v>317</v>
      </c>
      <c r="AB1526" s="166" t="s">
        <v>411</v>
      </c>
      <c r="AC1526" s="209">
        <v>6000500</v>
      </c>
      <c r="AD1526" s="210" t="s">
        <v>2782</v>
      </c>
      <c r="AE1526" s="169">
        <v>0</v>
      </c>
      <c r="AF1526" s="38">
        <v>0</v>
      </c>
      <c r="AG1526" s="38">
        <v>0</v>
      </c>
      <c r="AH1526" s="170">
        <v>0</v>
      </c>
      <c r="AI1526" s="171">
        <v>0</v>
      </c>
      <c r="AJ1526" s="172">
        <v>0</v>
      </c>
      <c r="AK1526" s="151">
        <v>-18699.18</v>
      </c>
      <c r="AL1526" s="172">
        <v>-22439.016000000003</v>
      </c>
      <c r="AM1526" s="211">
        <v>0</v>
      </c>
      <c r="AN1526" s="171">
        <v>-18699.18</v>
      </c>
      <c r="AO1526" s="170">
        <v>-16027.8685714286</v>
      </c>
      <c r="AP1526" s="170">
        <v>-209622.49999999997</v>
      </c>
      <c r="AQ1526" s="170">
        <v>-209622.50000000006</v>
      </c>
      <c r="AR1526" s="172">
        <v>209622.50000000006</v>
      </c>
      <c r="AS1526" s="173">
        <v>0</v>
      </c>
      <c r="AT1526" s="172">
        <v>209622.50000000006</v>
      </c>
      <c r="AU1526" s="173">
        <v>0</v>
      </c>
      <c r="AV1526" s="172">
        <v>209622.50000000006</v>
      </c>
      <c r="AW1526" s="173">
        <v>0</v>
      </c>
      <c r="AX1526" s="172">
        <v>209622.49999999997</v>
      </c>
      <c r="AY1526" s="173">
        <v>0</v>
      </c>
      <c r="AZ1526" s="172">
        <v>209622.49999999997</v>
      </c>
      <c r="BA1526" s="173">
        <v>0</v>
      </c>
      <c r="BB1526" s="172">
        <v>8.7311491370201111E-11</v>
      </c>
      <c r="BC1526" s="173">
        <v>4.1651774676001442E-16</v>
      </c>
      <c r="BE1526" s="169">
        <v>-17468.541666666672</v>
      </c>
      <c r="BF1526" s="169">
        <v>-17468.541666666672</v>
      </c>
      <c r="BG1526" s="169">
        <v>-17468.541666666672</v>
      </c>
      <c r="BH1526" s="169">
        <v>-17468.541666666672</v>
      </c>
      <c r="BI1526" s="169">
        <v>-17468.541666666672</v>
      </c>
      <c r="BJ1526" s="169">
        <v>-17468.541666666672</v>
      </c>
      <c r="BK1526" s="169">
        <v>-17468.541666666672</v>
      </c>
      <c r="BL1526" s="169">
        <v>-17468.541666666672</v>
      </c>
      <c r="BM1526" s="169">
        <v>-17468.541666666672</v>
      </c>
      <c r="BN1526" s="169">
        <v>-17468.541666666672</v>
      </c>
      <c r="BO1526" s="169">
        <v>-17468.541666666672</v>
      </c>
      <c r="BP1526" s="169">
        <v>-17468.541666666672</v>
      </c>
      <c r="BQ1526" s="174">
        <v>-209622.50000000012</v>
      </c>
    </row>
    <row r="1527" spans="2:96" x14ac:dyDescent="0.25">
      <c r="K1527" s="165" t="s">
        <v>315</v>
      </c>
      <c r="N1527" s="57" t="s">
        <v>2783</v>
      </c>
      <c r="V1527" s="57" t="s">
        <v>487</v>
      </c>
      <c r="W1527" s="57" t="s">
        <v>533</v>
      </c>
      <c r="X1527" s="57">
        <v>317</v>
      </c>
      <c r="AB1527" s="166" t="s">
        <v>411</v>
      </c>
      <c r="AC1527" s="209">
        <v>6667501</v>
      </c>
      <c r="AD1527" s="210" t="s">
        <v>2784</v>
      </c>
      <c r="AE1527" s="169">
        <v>0</v>
      </c>
      <c r="AF1527" s="38">
        <v>0</v>
      </c>
      <c r="AG1527" s="38">
        <v>0</v>
      </c>
      <c r="AH1527" s="170">
        <v>0</v>
      </c>
      <c r="AI1527" s="171">
        <v>0</v>
      </c>
      <c r="AJ1527" s="172">
        <v>0</v>
      </c>
      <c r="AK1527" s="151">
        <v>0</v>
      </c>
      <c r="AL1527" s="172">
        <v>0</v>
      </c>
      <c r="AM1527" s="211">
        <v>0</v>
      </c>
      <c r="AN1527" s="171">
        <v>0</v>
      </c>
      <c r="AO1527" s="170">
        <v>0</v>
      </c>
      <c r="AP1527" s="170">
        <v>-1.5</v>
      </c>
      <c r="AQ1527" s="170">
        <v>-1.499999995896359</v>
      </c>
      <c r="AR1527" s="172">
        <v>1.499999995896359</v>
      </c>
      <c r="AS1527" s="173">
        <v>0</v>
      </c>
      <c r="AT1527" s="172">
        <v>1.499999995896359</v>
      </c>
      <c r="AU1527" s="173">
        <v>0</v>
      </c>
      <c r="AV1527" s="172">
        <v>1.499999995896359</v>
      </c>
      <c r="AW1527" s="173">
        <v>0</v>
      </c>
      <c r="AX1527" s="172">
        <v>1.5</v>
      </c>
      <c r="AY1527" s="173">
        <v>0</v>
      </c>
      <c r="AZ1527" s="172">
        <v>1.5</v>
      </c>
      <c r="BA1527" s="173">
        <v>0</v>
      </c>
      <c r="BB1527" s="172">
        <v>-4.1036409825778719E-9</v>
      </c>
      <c r="BC1527" s="173">
        <v>-2.7357606550519145E-9</v>
      </c>
      <c r="BE1527" s="169">
        <v>-0.124999999654393</v>
      </c>
      <c r="BF1527" s="169">
        <v>-0.124999999654393</v>
      </c>
      <c r="BG1527" s="169">
        <v>-0.124999999654393</v>
      </c>
      <c r="BH1527" s="169">
        <v>-0.124999999654393</v>
      </c>
      <c r="BI1527" s="169">
        <v>-0.124999999654393</v>
      </c>
      <c r="BJ1527" s="169">
        <v>-0.124999999654393</v>
      </c>
      <c r="BK1527" s="169">
        <v>-0.124999999654393</v>
      </c>
      <c r="BL1527" s="169">
        <v>-0.124999999654393</v>
      </c>
      <c r="BM1527" s="169">
        <v>-0.124999999654393</v>
      </c>
      <c r="BN1527" s="169">
        <v>-0.124999999654393</v>
      </c>
      <c r="BO1527" s="169">
        <v>-0.124999999654393</v>
      </c>
      <c r="BP1527" s="169">
        <v>-0.124999999654393</v>
      </c>
      <c r="BQ1527" s="174">
        <v>-1.4999999958527157</v>
      </c>
    </row>
    <row r="1528" spans="2:96" x14ac:dyDescent="0.25">
      <c r="K1528" s="165" t="s">
        <v>315</v>
      </c>
      <c r="N1528" s="57" t="s">
        <v>2785</v>
      </c>
      <c r="V1528" s="57" t="s">
        <v>487</v>
      </c>
      <c r="W1528" s="57" t="s">
        <v>533</v>
      </c>
      <c r="X1528" s="57">
        <v>317</v>
      </c>
      <c r="AB1528" s="166" t="s">
        <v>411</v>
      </c>
      <c r="AC1528" s="209">
        <v>6667520</v>
      </c>
      <c r="AD1528" s="210" t="s">
        <v>2786</v>
      </c>
      <c r="AE1528" s="169">
        <v>4.7248200000000002E-10</v>
      </c>
      <c r="AF1528" s="38">
        <v>-4.01541E-10</v>
      </c>
      <c r="AG1528" s="38">
        <v>1.5570539999999999E-9</v>
      </c>
      <c r="AH1528" s="170">
        <v>0</v>
      </c>
      <c r="AI1528" s="171">
        <v>0</v>
      </c>
      <c r="AJ1528" s="172">
        <v>0</v>
      </c>
      <c r="AK1528" s="151">
        <v>0</v>
      </c>
      <c r="AL1528" s="172">
        <v>0</v>
      </c>
      <c r="AM1528" s="211">
        <v>0</v>
      </c>
      <c r="AN1528" s="171">
        <v>0</v>
      </c>
      <c r="AO1528" s="170">
        <v>0</v>
      </c>
      <c r="AP1528" s="170">
        <v>0</v>
      </c>
      <c r="AQ1528" s="170">
        <v>0</v>
      </c>
      <c r="AR1528" s="172">
        <v>0</v>
      </c>
      <c r="AS1528" s="173">
        <v>0</v>
      </c>
      <c r="AT1528" s="172">
        <v>0</v>
      </c>
      <c r="AU1528" s="173">
        <v>0</v>
      </c>
      <c r="AV1528" s="172">
        <v>1.5570539999999999E-9</v>
      </c>
      <c r="AW1528" s="173">
        <v>1</v>
      </c>
      <c r="AX1528" s="172">
        <v>0</v>
      </c>
      <c r="AY1528" s="173">
        <v>0</v>
      </c>
      <c r="AZ1528" s="172">
        <v>0</v>
      </c>
      <c r="BA1528" s="173">
        <v>0</v>
      </c>
      <c r="BB1528" s="172">
        <v>0</v>
      </c>
      <c r="BC1528" s="173">
        <v>0</v>
      </c>
      <c r="BE1528" s="169">
        <v>0</v>
      </c>
      <c r="BF1528" s="169">
        <v>0</v>
      </c>
      <c r="BG1528" s="169">
        <v>0</v>
      </c>
      <c r="BH1528" s="169">
        <v>0</v>
      </c>
      <c r="BI1528" s="169">
        <v>0</v>
      </c>
      <c r="BJ1528" s="169">
        <v>0</v>
      </c>
      <c r="BK1528" s="169">
        <v>0</v>
      </c>
      <c r="BL1528" s="169">
        <v>0</v>
      </c>
      <c r="BM1528" s="169">
        <v>0</v>
      </c>
      <c r="BN1528" s="169">
        <v>0</v>
      </c>
      <c r="BO1528" s="169">
        <v>0</v>
      </c>
      <c r="BP1528" s="169">
        <v>0</v>
      </c>
      <c r="BQ1528" s="174">
        <v>0</v>
      </c>
    </row>
    <row r="1529" spans="2:96" ht="18.75" hidden="1" x14ac:dyDescent="0.3">
      <c r="B1529" s="150" t="s">
        <v>305</v>
      </c>
      <c r="C1529" s="150" t="s">
        <v>305</v>
      </c>
      <c r="J1529" s="150" t="s">
        <v>305</v>
      </c>
      <c r="K1529" s="165" t="s">
        <v>308</v>
      </c>
      <c r="N1529" s="57" t="s">
        <v>310</v>
      </c>
      <c r="AC1529" s="175"/>
      <c r="AD1529" s="195"/>
      <c r="AE1529" s="38"/>
      <c r="AI1529" s="193"/>
      <c r="AS1529" s="57"/>
      <c r="AU1529" s="57"/>
      <c r="AW1529" s="57"/>
      <c r="AY1529" s="57"/>
      <c r="BA1529" s="57"/>
      <c r="BB1529" s="57"/>
      <c r="BC1529" s="57"/>
      <c r="BE1529" s="38"/>
      <c r="BF1529" s="38"/>
      <c r="BG1529" s="38"/>
      <c r="BH1529" s="38"/>
      <c r="BI1529" s="38"/>
      <c r="BJ1529" s="38"/>
      <c r="BK1529" s="38"/>
      <c r="BL1529" s="38"/>
      <c r="BM1529" s="38"/>
      <c r="BN1529" s="38"/>
      <c r="BO1529" s="38"/>
      <c r="BP1529" s="38"/>
      <c r="BQ1529" s="196"/>
    </row>
    <row r="1530" spans="2:96" ht="17.25" x14ac:dyDescent="0.3">
      <c r="K1530" s="165" t="s">
        <v>312</v>
      </c>
      <c r="V1530" s="57" t="s">
        <v>487</v>
      </c>
      <c r="W1530" s="57" t="s">
        <v>533</v>
      </c>
      <c r="AB1530" s="166" t="s">
        <v>411</v>
      </c>
      <c r="AC1530" s="197" t="s">
        <v>2787</v>
      </c>
      <c r="AD1530" s="168"/>
      <c r="AE1530" s="198">
        <v>4.7248200000000002E-10</v>
      </c>
      <c r="AF1530" s="198">
        <v>-4.01541E-10</v>
      </c>
      <c r="AG1530" s="198">
        <v>1.5570539999999999E-9</v>
      </c>
      <c r="AH1530" s="199">
        <v>0</v>
      </c>
      <c r="AI1530" s="200">
        <v>0</v>
      </c>
      <c r="AJ1530" s="199">
        <v>0</v>
      </c>
      <c r="AK1530" s="200">
        <v>-18699.18</v>
      </c>
      <c r="AL1530" s="199">
        <v>-22439.016000000003</v>
      </c>
      <c r="AM1530" s="200">
        <v>0</v>
      </c>
      <c r="AN1530" s="200">
        <v>-18699.18</v>
      </c>
      <c r="AO1530" s="199">
        <v>-16027.8685714286</v>
      </c>
      <c r="AP1530" s="199">
        <v>-209623.99999999997</v>
      </c>
      <c r="AQ1530" s="199">
        <v>-209623.99999999595</v>
      </c>
      <c r="AR1530" s="199">
        <v>209623.99999999595</v>
      </c>
      <c r="AS1530" s="201">
        <v>0</v>
      </c>
      <c r="AT1530" s="199">
        <v>209623.99999999595</v>
      </c>
      <c r="AU1530" s="201">
        <v>0</v>
      </c>
      <c r="AV1530" s="199">
        <v>209623.9999999975</v>
      </c>
      <c r="AW1530" s="201">
        <v>134628599907259.16</v>
      </c>
      <c r="AX1530" s="199">
        <v>209623.99999999997</v>
      </c>
      <c r="AY1530" s="201">
        <v>0</v>
      </c>
      <c r="AZ1530" s="199">
        <v>209623.99999999997</v>
      </c>
      <c r="BA1530" s="201">
        <v>0</v>
      </c>
      <c r="BB1530" s="199">
        <v>-4.0163286030292511E-9</v>
      </c>
      <c r="BC1530" s="201">
        <v>-1.9159679249652958E-14</v>
      </c>
      <c r="BE1530" s="198">
        <v>-17468.666666666326</v>
      </c>
      <c r="BF1530" s="198">
        <v>-17468.666666666326</v>
      </c>
      <c r="BG1530" s="198">
        <v>-17468.666666666326</v>
      </c>
      <c r="BH1530" s="198">
        <v>-17468.666666666326</v>
      </c>
      <c r="BI1530" s="198">
        <v>-17468.666666666326</v>
      </c>
      <c r="BJ1530" s="198">
        <v>-17468.666666666326</v>
      </c>
      <c r="BK1530" s="198">
        <v>-17468.666666666326</v>
      </c>
      <c r="BL1530" s="198">
        <v>-17468.666666666326</v>
      </c>
      <c r="BM1530" s="198">
        <v>-17468.666666666326</v>
      </c>
      <c r="BN1530" s="198">
        <v>-17468.666666666326</v>
      </c>
      <c r="BO1530" s="198">
        <v>-17468.666666666326</v>
      </c>
      <c r="BP1530" s="198">
        <v>-17468.666666666326</v>
      </c>
      <c r="BQ1530" s="202">
        <v>-209623.99999999598</v>
      </c>
    </row>
    <row r="1531" spans="2:96" ht="18.75" x14ac:dyDescent="0.3">
      <c r="K1531" s="165" t="s">
        <v>312</v>
      </c>
      <c r="AC1531" s="175"/>
      <c r="AD1531" s="203"/>
      <c r="AE1531" s="204"/>
      <c r="AI1531" s="205"/>
      <c r="AS1531" s="57"/>
      <c r="AU1531" s="57"/>
      <c r="AW1531" s="57"/>
      <c r="AY1531" s="57"/>
      <c r="BA1531" s="57"/>
      <c r="BB1531" s="57"/>
      <c r="BC1531" s="57"/>
      <c r="BE1531" s="204"/>
      <c r="BF1531" s="204"/>
      <c r="BG1531" s="204"/>
      <c r="BH1531" s="204"/>
      <c r="BI1531" s="204"/>
      <c r="BJ1531" s="204"/>
      <c r="BK1531" s="204"/>
      <c r="BL1531" s="204"/>
      <c r="BM1531" s="204"/>
      <c r="BN1531" s="204"/>
      <c r="BO1531" s="204"/>
      <c r="BP1531" s="204"/>
      <c r="BQ1531" s="206"/>
    </row>
    <row r="1532" spans="2:96" ht="18.75" x14ac:dyDescent="0.3">
      <c r="K1532" s="165" t="s">
        <v>312</v>
      </c>
      <c r="M1532" s="57" t="s">
        <v>535</v>
      </c>
      <c r="N1532" s="57" t="s">
        <v>2788</v>
      </c>
      <c r="V1532" s="57" t="s">
        <v>487</v>
      </c>
      <c r="W1532" s="57" t="s">
        <v>536</v>
      </c>
      <c r="X1532" s="57">
        <v>318</v>
      </c>
      <c r="AB1532" s="166" t="s">
        <v>411</v>
      </c>
      <c r="AC1532" s="192" t="s">
        <v>537</v>
      </c>
      <c r="AD1532" s="168"/>
      <c r="AE1532" s="63"/>
      <c r="AI1532" s="193"/>
      <c r="AS1532" s="57"/>
      <c r="AU1532" s="57"/>
      <c r="AW1532" s="57"/>
      <c r="AY1532" s="57"/>
      <c r="BA1532" s="57"/>
      <c r="BB1532" s="57"/>
      <c r="BC1532" s="57"/>
      <c r="BE1532" s="63"/>
      <c r="BF1532" s="63"/>
      <c r="BG1532" s="63"/>
      <c r="BH1532" s="63"/>
      <c r="BI1532" s="63"/>
      <c r="BJ1532" s="63"/>
      <c r="BK1532" s="63"/>
      <c r="BL1532" s="63"/>
      <c r="BM1532" s="63"/>
      <c r="BN1532" s="63"/>
      <c r="BO1532" s="63"/>
      <c r="BP1532" s="63"/>
      <c r="BQ1532" s="194"/>
      <c r="BS1532" s="57">
        <v>20655642.920000002</v>
      </c>
      <c r="BT1532" s="57">
        <v>33546722.32</v>
      </c>
      <c r="BU1532" s="57">
        <v>37353147.32</v>
      </c>
      <c r="BV1532" s="57">
        <v>38293799.919778198</v>
      </c>
      <c r="BW1532" s="57">
        <v>12634038.529999997</v>
      </c>
      <c r="BX1532" s="57">
        <v>37902115.589999989</v>
      </c>
      <c r="BY1532" s="57">
        <v>33254565.249999996</v>
      </c>
      <c r="BZ1532" s="57">
        <v>39905478.299999997</v>
      </c>
      <c r="CA1532" s="57">
        <v>31911499.933148507</v>
      </c>
      <c r="CB1532" s="57">
        <v>39636865.236629687</v>
      </c>
      <c r="CC1532" s="57">
        <v>39220480.714285679</v>
      </c>
      <c r="CD1532" s="57">
        <v>46319275.669517703</v>
      </c>
      <c r="CE1532" s="57">
        <v>46319275.669517763</v>
      </c>
      <c r="CG1532" s="57">
        <v>3859939.6391264801</v>
      </c>
      <c r="CH1532" s="57">
        <v>3859939.6391264801</v>
      </c>
      <c r="CI1532" s="57">
        <v>3859939.6391264801</v>
      </c>
      <c r="CJ1532" s="57">
        <v>3859939.6391264801</v>
      </c>
      <c r="CK1532" s="57">
        <v>3859939.6391264801</v>
      </c>
      <c r="CL1532" s="57">
        <v>3859939.6391264801</v>
      </c>
      <c r="CM1532" s="57">
        <v>3859939.6391264801</v>
      </c>
      <c r="CN1532" s="57">
        <v>3859939.6391264801</v>
      </c>
      <c r="CO1532" s="57">
        <v>3859939.6391264801</v>
      </c>
      <c r="CP1532" s="57">
        <v>3859939.6391264801</v>
      </c>
      <c r="CQ1532" s="57">
        <v>3859939.6391264801</v>
      </c>
      <c r="CR1532" s="57">
        <v>3859939.6391264801</v>
      </c>
    </row>
    <row r="1533" spans="2:96" x14ac:dyDescent="0.25">
      <c r="K1533" s="165" t="s">
        <v>315</v>
      </c>
      <c r="N1533" s="57" t="s">
        <v>2789</v>
      </c>
      <c r="V1533" s="57" t="s">
        <v>487</v>
      </c>
      <c r="W1533" s="57" t="s">
        <v>536</v>
      </c>
      <c r="X1533" s="57">
        <v>318</v>
      </c>
      <c r="AB1533" s="166" t="s">
        <v>411</v>
      </c>
      <c r="AC1533" s="209">
        <v>6699990</v>
      </c>
      <c r="AD1533" s="210" t="s">
        <v>2790</v>
      </c>
      <c r="AE1533" s="169">
        <v>20655642.920000002</v>
      </c>
      <c r="AF1533" s="38">
        <v>33546722.32</v>
      </c>
      <c r="AG1533" s="38">
        <v>37353147.32</v>
      </c>
      <c r="AH1533" s="170">
        <v>38293799.919778198</v>
      </c>
      <c r="AI1533" s="171">
        <v>12634038.529999997</v>
      </c>
      <c r="AJ1533" s="172">
        <v>37902115.589999989</v>
      </c>
      <c r="AK1533" s="151">
        <v>33254565.249999996</v>
      </c>
      <c r="AL1533" s="172">
        <v>39905478.299999997</v>
      </c>
      <c r="AM1533" s="211">
        <v>31911499.933148507</v>
      </c>
      <c r="AN1533" s="171">
        <v>39636865.236629687</v>
      </c>
      <c r="AO1533" s="170">
        <v>39220480.714285679</v>
      </c>
      <c r="AP1533" s="170">
        <v>46319275.669517703</v>
      </c>
      <c r="AQ1533" s="170">
        <v>46319275.669517763</v>
      </c>
      <c r="AR1533" s="172">
        <v>-8417160.0795177743</v>
      </c>
      <c r="AS1533" s="173">
        <v>-0.22207626008450407</v>
      </c>
      <c r="AT1533" s="172">
        <v>-8025475.749739565</v>
      </c>
      <c r="AU1533" s="173">
        <v>-0.20957637441445245</v>
      </c>
      <c r="AV1533" s="172">
        <v>-8966128.3495177627</v>
      </c>
      <c r="AW1533" s="173">
        <v>-0.24003675708250233</v>
      </c>
      <c r="AX1533" s="172">
        <v>-8417160.0795177147</v>
      </c>
      <c r="AY1533" s="173">
        <v>-0.22207626008450251</v>
      </c>
      <c r="AZ1533" s="172">
        <v>-8025475.7497395054</v>
      </c>
      <c r="BA1533" s="173">
        <v>-0.2095763744144509</v>
      </c>
      <c r="BB1533" s="172">
        <v>-5.9604644775390625E-8</v>
      </c>
      <c r="BC1533" s="173">
        <v>-1.2868216075022932E-15</v>
      </c>
      <c r="BE1533" s="169">
        <v>3859939.6391264801</v>
      </c>
      <c r="BF1533" s="169">
        <v>3859939.6391264801</v>
      </c>
      <c r="BG1533" s="169">
        <v>3859939.6391264801</v>
      </c>
      <c r="BH1533" s="169">
        <v>3859939.6391264801</v>
      </c>
      <c r="BI1533" s="169">
        <v>3859939.6391264801</v>
      </c>
      <c r="BJ1533" s="169">
        <v>3859939.6391264801</v>
      </c>
      <c r="BK1533" s="169">
        <v>3859939.6391264801</v>
      </c>
      <c r="BL1533" s="169">
        <v>3859939.6391264801</v>
      </c>
      <c r="BM1533" s="169">
        <v>3859939.6391264801</v>
      </c>
      <c r="BN1533" s="169">
        <v>3859939.6391264801</v>
      </c>
      <c r="BO1533" s="169">
        <v>3859939.6391264801</v>
      </c>
      <c r="BP1533" s="169">
        <v>3859939.6391264801</v>
      </c>
      <c r="BQ1533" s="174">
        <v>46319275.669517763</v>
      </c>
    </row>
    <row r="1534" spans="2:96" ht="18.75" hidden="1" x14ac:dyDescent="0.3">
      <c r="B1534" s="150" t="s">
        <v>305</v>
      </c>
      <c r="C1534" s="150" t="s">
        <v>305</v>
      </c>
      <c r="J1534" s="150" t="s">
        <v>305</v>
      </c>
      <c r="K1534" s="165" t="s">
        <v>308</v>
      </c>
      <c r="N1534" s="57" t="s">
        <v>310</v>
      </c>
      <c r="AC1534" s="175"/>
      <c r="AD1534" s="195"/>
      <c r="AE1534" s="38"/>
      <c r="AI1534" s="193"/>
      <c r="AS1534" s="57"/>
      <c r="AU1534" s="57"/>
      <c r="AW1534" s="57"/>
      <c r="AY1534" s="57"/>
      <c r="BA1534" s="57"/>
      <c r="BB1534" s="57"/>
      <c r="BC1534" s="57"/>
      <c r="BE1534" s="38"/>
      <c r="BF1534" s="38"/>
      <c r="BG1534" s="38"/>
      <c r="BH1534" s="38"/>
      <c r="BI1534" s="38"/>
      <c r="BJ1534" s="38"/>
      <c r="BK1534" s="38"/>
      <c r="BL1534" s="38"/>
      <c r="BM1534" s="38"/>
      <c r="BN1534" s="38"/>
      <c r="BO1534" s="38"/>
      <c r="BP1534" s="38"/>
      <c r="BQ1534" s="196"/>
    </row>
    <row r="1535" spans="2:96" ht="17.25" x14ac:dyDescent="0.3">
      <c r="K1535" s="165" t="s">
        <v>312</v>
      </c>
      <c r="V1535" s="57" t="s">
        <v>487</v>
      </c>
      <c r="W1535" s="57" t="s">
        <v>536</v>
      </c>
      <c r="AB1535" s="166" t="s">
        <v>411</v>
      </c>
      <c r="AC1535" s="197" t="s">
        <v>2791</v>
      </c>
      <c r="AD1535" s="168"/>
      <c r="AE1535" s="198">
        <v>20655642.920000002</v>
      </c>
      <c r="AF1535" s="198">
        <v>33546722.32</v>
      </c>
      <c r="AG1535" s="198">
        <v>37353147.32</v>
      </c>
      <c r="AH1535" s="199">
        <v>38293799.919778198</v>
      </c>
      <c r="AI1535" s="200">
        <v>12634038.529999997</v>
      </c>
      <c r="AJ1535" s="199">
        <v>37902115.589999989</v>
      </c>
      <c r="AK1535" s="200">
        <v>33254565.249999996</v>
      </c>
      <c r="AL1535" s="199">
        <v>39905478.299999997</v>
      </c>
      <c r="AM1535" s="200">
        <v>31911499.933148507</v>
      </c>
      <c r="AN1535" s="200">
        <v>39636865.236629687</v>
      </c>
      <c r="AO1535" s="199">
        <v>39220480.714285679</v>
      </c>
      <c r="AP1535" s="199">
        <v>46319275.669517703</v>
      </c>
      <c r="AQ1535" s="199">
        <v>46319275.669517763</v>
      </c>
      <c r="AR1535" s="199">
        <v>-8417160.0795177743</v>
      </c>
      <c r="AS1535" s="201">
        <v>-0.22207626008450407</v>
      </c>
      <c r="AT1535" s="199">
        <v>-8025475.749739565</v>
      </c>
      <c r="AU1535" s="201">
        <v>-0.20957637441445245</v>
      </c>
      <c r="AV1535" s="199">
        <v>-8966128.3495177627</v>
      </c>
      <c r="AW1535" s="201">
        <v>-0.24003675708250233</v>
      </c>
      <c r="AX1535" s="199">
        <v>-8417160.0795177147</v>
      </c>
      <c r="AY1535" s="201">
        <v>-0.22207626008450251</v>
      </c>
      <c r="AZ1535" s="199">
        <v>-8025475.7497395054</v>
      </c>
      <c r="BA1535" s="201">
        <v>-0.2095763744144509</v>
      </c>
      <c r="BB1535" s="199">
        <v>-5.9604644775390625E-8</v>
      </c>
      <c r="BC1535" s="201">
        <v>-1.2868216075022932E-15</v>
      </c>
      <c r="BE1535" s="198">
        <v>3859939.6391264801</v>
      </c>
      <c r="BF1535" s="198">
        <v>3859939.6391264801</v>
      </c>
      <c r="BG1535" s="198">
        <v>3859939.6391264801</v>
      </c>
      <c r="BH1535" s="198">
        <v>3859939.6391264801</v>
      </c>
      <c r="BI1535" s="198">
        <v>3859939.6391264801</v>
      </c>
      <c r="BJ1535" s="198">
        <v>3859939.6391264801</v>
      </c>
      <c r="BK1535" s="198">
        <v>3859939.6391264801</v>
      </c>
      <c r="BL1535" s="198">
        <v>3859939.6391264801</v>
      </c>
      <c r="BM1535" s="198">
        <v>3859939.6391264801</v>
      </c>
      <c r="BN1535" s="198">
        <v>3859939.6391264801</v>
      </c>
      <c r="BO1535" s="198">
        <v>3859939.6391264801</v>
      </c>
      <c r="BP1535" s="198">
        <v>3859939.6391264801</v>
      </c>
      <c r="BQ1535" s="202">
        <v>46319275.669517763</v>
      </c>
    </row>
    <row r="1536" spans="2:96" ht="18.75" x14ac:dyDescent="0.3">
      <c r="K1536" s="165" t="s">
        <v>312</v>
      </c>
      <c r="AC1536" s="175"/>
      <c r="AD1536" s="203"/>
      <c r="AE1536" s="204"/>
      <c r="AI1536" s="205"/>
      <c r="AS1536" s="57"/>
      <c r="AU1536" s="57"/>
      <c r="AW1536" s="57"/>
      <c r="AY1536" s="57"/>
      <c r="BA1536" s="57"/>
      <c r="BB1536" s="57"/>
      <c r="BC1536" s="57"/>
      <c r="BE1536" s="204"/>
      <c r="BF1536" s="204"/>
      <c r="BG1536" s="204"/>
      <c r="BH1536" s="204"/>
      <c r="BI1536" s="204"/>
      <c r="BJ1536" s="204"/>
      <c r="BK1536" s="204"/>
      <c r="BL1536" s="204"/>
      <c r="BM1536" s="204"/>
      <c r="BN1536" s="204"/>
      <c r="BO1536" s="204"/>
      <c r="BP1536" s="204"/>
      <c r="BQ1536" s="206"/>
    </row>
    <row r="1537" spans="2:96" ht="18.75" x14ac:dyDescent="0.3">
      <c r="K1537" s="165" t="s">
        <v>312</v>
      </c>
      <c r="M1537" s="57" t="s">
        <v>538</v>
      </c>
      <c r="N1537" s="57" t="s">
        <v>2792</v>
      </c>
      <c r="V1537" s="57" t="s">
        <v>487</v>
      </c>
      <c r="W1537" s="57" t="s">
        <v>539</v>
      </c>
      <c r="X1537" s="57">
        <v>319</v>
      </c>
      <c r="AB1537" s="166" t="s">
        <v>411</v>
      </c>
      <c r="AC1537" s="192" t="s">
        <v>540</v>
      </c>
      <c r="AD1537" s="168"/>
      <c r="AE1537" s="63"/>
      <c r="AI1537" s="193"/>
      <c r="AS1537" s="57"/>
      <c r="AU1537" s="57"/>
      <c r="AW1537" s="57"/>
      <c r="AY1537" s="57"/>
      <c r="BA1537" s="57"/>
      <c r="BB1537" s="57"/>
      <c r="BC1537" s="57"/>
      <c r="BE1537" s="63"/>
      <c r="BF1537" s="63"/>
      <c r="BG1537" s="63"/>
      <c r="BH1537" s="63"/>
      <c r="BI1537" s="63"/>
      <c r="BJ1537" s="63"/>
      <c r="BK1537" s="63"/>
      <c r="BL1537" s="63"/>
      <c r="BM1537" s="63"/>
      <c r="BN1537" s="63"/>
      <c r="BO1537" s="63"/>
      <c r="BP1537" s="63"/>
      <c r="BQ1537" s="194"/>
      <c r="BS1537" s="57">
        <v>-13859662.43</v>
      </c>
      <c r="BT1537" s="57">
        <v>-18340087.310000002</v>
      </c>
      <c r="BU1537" s="57">
        <v>-19051053.030000001</v>
      </c>
      <c r="BV1537" s="57">
        <v>-20011001.860333081</v>
      </c>
      <c r="BW1537" s="57">
        <v>-5999554.9899999993</v>
      </c>
      <c r="BX1537" s="57">
        <v>-17998664.969999999</v>
      </c>
      <c r="BY1537" s="57">
        <v>-14468699.169999996</v>
      </c>
      <c r="BZ1537" s="57">
        <v>-17362439.003999997</v>
      </c>
      <c r="CA1537" s="57">
        <v>-16675834.883610902</v>
      </c>
      <c r="CB1537" s="57">
        <v>-17803866.146722175</v>
      </c>
      <c r="CC1537" s="57">
        <v>-16564164.325714299</v>
      </c>
      <c r="CD1537" s="57">
        <v>-18195445.032981802</v>
      </c>
      <c r="CE1537" s="57">
        <v>-18195445.032981839</v>
      </c>
      <c r="CG1537" s="57">
        <v>-1516287.0860818201</v>
      </c>
      <c r="CH1537" s="57">
        <v>-1516287.0860818201</v>
      </c>
      <c r="CI1537" s="57">
        <v>-1516287.0860818201</v>
      </c>
      <c r="CJ1537" s="57">
        <v>-1516287.0860818201</v>
      </c>
      <c r="CK1537" s="57">
        <v>-1516287.0860818201</v>
      </c>
      <c r="CL1537" s="57">
        <v>-1516287.0860818201</v>
      </c>
      <c r="CM1537" s="57">
        <v>-1516287.0860818201</v>
      </c>
      <c r="CN1537" s="57">
        <v>-1516287.0860818201</v>
      </c>
      <c r="CO1537" s="57">
        <v>-1516287.0860818201</v>
      </c>
      <c r="CP1537" s="57">
        <v>-1516287.0860818201</v>
      </c>
      <c r="CQ1537" s="57">
        <v>-1516287.0860818201</v>
      </c>
      <c r="CR1537" s="57">
        <v>-1516287.0860818201</v>
      </c>
    </row>
    <row r="1538" spans="2:96" x14ac:dyDescent="0.25">
      <c r="K1538" s="165" t="s">
        <v>315</v>
      </c>
      <c r="N1538" s="57" t="s">
        <v>2793</v>
      </c>
      <c r="V1538" s="57" t="s">
        <v>487</v>
      </c>
      <c r="W1538" s="57" t="s">
        <v>539</v>
      </c>
      <c r="X1538" s="57">
        <v>319</v>
      </c>
      <c r="AB1538" s="166" t="s">
        <v>411</v>
      </c>
      <c r="AC1538" s="209">
        <v>6699995</v>
      </c>
      <c r="AD1538" s="210" t="s">
        <v>2794</v>
      </c>
      <c r="AE1538" s="169">
        <v>-13859662.43</v>
      </c>
      <c r="AF1538" s="38">
        <v>-18340087.310000002</v>
      </c>
      <c r="AG1538" s="38">
        <v>-19051053.030000001</v>
      </c>
      <c r="AH1538" s="170">
        <v>-20011001.860333081</v>
      </c>
      <c r="AI1538" s="171">
        <v>-5999554.9899999993</v>
      </c>
      <c r="AJ1538" s="172">
        <v>-17998664.969999999</v>
      </c>
      <c r="AK1538" s="151">
        <v>-14468699.169999996</v>
      </c>
      <c r="AL1538" s="172">
        <v>-17362439.003999997</v>
      </c>
      <c r="AM1538" s="211">
        <v>-16675834.883610902</v>
      </c>
      <c r="AN1538" s="171">
        <v>-17803866.146722175</v>
      </c>
      <c r="AO1538" s="170">
        <v>-16564164.325714299</v>
      </c>
      <c r="AP1538" s="170">
        <v>-18195445.032981802</v>
      </c>
      <c r="AQ1538" s="170">
        <v>-18195445.032981839</v>
      </c>
      <c r="AR1538" s="172">
        <v>196780.06298184022</v>
      </c>
      <c r="AS1538" s="173">
        <v>1.0933036606316709E-2</v>
      </c>
      <c r="AT1538" s="172">
        <v>-1815556.8273512423</v>
      </c>
      <c r="AU1538" s="173">
        <v>-9.0727932565442398E-2</v>
      </c>
      <c r="AV1538" s="172">
        <v>-855607.99701816216</v>
      </c>
      <c r="AW1538" s="173">
        <v>-4.4911323047120935E-2</v>
      </c>
      <c r="AX1538" s="172">
        <v>196780.06298180297</v>
      </c>
      <c r="AY1538" s="173">
        <v>1.0933036606314639E-2</v>
      </c>
      <c r="AZ1538" s="172">
        <v>-1815556.8273512796</v>
      </c>
      <c r="BA1538" s="173">
        <v>-9.0727932565444272E-2</v>
      </c>
      <c r="BB1538" s="172">
        <v>3.7252902984619141E-8</v>
      </c>
      <c r="BC1538" s="173">
        <v>2.0473752039091661E-15</v>
      </c>
      <c r="BE1538" s="169">
        <v>-1516287.0860818201</v>
      </c>
      <c r="BF1538" s="169">
        <v>-1516287.0860818201</v>
      </c>
      <c r="BG1538" s="169">
        <v>-1516287.0860818201</v>
      </c>
      <c r="BH1538" s="169">
        <v>-1516287.0860818201</v>
      </c>
      <c r="BI1538" s="169">
        <v>-1516287.0860818201</v>
      </c>
      <c r="BJ1538" s="169">
        <v>-1516287.0860818201</v>
      </c>
      <c r="BK1538" s="169">
        <v>-1516287.0860818201</v>
      </c>
      <c r="BL1538" s="169">
        <v>-1516287.0860818201</v>
      </c>
      <c r="BM1538" s="169">
        <v>-1516287.0860818201</v>
      </c>
      <c r="BN1538" s="169">
        <v>-1516287.0860818201</v>
      </c>
      <c r="BO1538" s="169">
        <v>-1516287.0860818201</v>
      </c>
      <c r="BP1538" s="169">
        <v>-1516287.0860818201</v>
      </c>
      <c r="BQ1538" s="174">
        <v>-18195445.032981839</v>
      </c>
    </row>
    <row r="1539" spans="2:96" ht="18.75" hidden="1" x14ac:dyDescent="0.3">
      <c r="B1539" s="150" t="s">
        <v>305</v>
      </c>
      <c r="C1539" s="150" t="s">
        <v>305</v>
      </c>
      <c r="J1539" s="150" t="s">
        <v>305</v>
      </c>
      <c r="K1539" s="165" t="s">
        <v>308</v>
      </c>
      <c r="N1539" s="57" t="s">
        <v>310</v>
      </c>
      <c r="AC1539" s="175"/>
      <c r="AD1539" s="195"/>
      <c r="AE1539" s="38"/>
      <c r="AI1539" s="193"/>
      <c r="AS1539" s="57"/>
      <c r="AU1539" s="57"/>
      <c r="AW1539" s="57"/>
      <c r="AY1539" s="57"/>
      <c r="BA1539" s="57"/>
      <c r="BB1539" s="57"/>
      <c r="BC1539" s="57"/>
      <c r="BE1539" s="38"/>
      <c r="BF1539" s="38"/>
      <c r="BG1539" s="38"/>
      <c r="BH1539" s="38"/>
      <c r="BI1539" s="38"/>
      <c r="BJ1539" s="38"/>
      <c r="BK1539" s="38"/>
      <c r="BL1539" s="38"/>
      <c r="BM1539" s="38"/>
      <c r="BN1539" s="38"/>
      <c r="BO1539" s="38"/>
      <c r="BP1539" s="38"/>
      <c r="BQ1539" s="196"/>
    </row>
    <row r="1540" spans="2:96" ht="17.25" x14ac:dyDescent="0.3">
      <c r="K1540" s="165" t="s">
        <v>312</v>
      </c>
      <c r="V1540" s="57" t="s">
        <v>487</v>
      </c>
      <c r="W1540" s="57" t="s">
        <v>539</v>
      </c>
      <c r="AB1540" s="166" t="s">
        <v>411</v>
      </c>
      <c r="AC1540" s="197" t="s">
        <v>2795</v>
      </c>
      <c r="AD1540" s="168"/>
      <c r="AE1540" s="198">
        <v>-13859662.43</v>
      </c>
      <c r="AF1540" s="198">
        <v>-18340087.310000002</v>
      </c>
      <c r="AG1540" s="198">
        <v>-19051053.030000001</v>
      </c>
      <c r="AH1540" s="199">
        <v>-20011001.860333081</v>
      </c>
      <c r="AI1540" s="200">
        <v>-5999554.9899999993</v>
      </c>
      <c r="AJ1540" s="199">
        <v>-17998664.969999999</v>
      </c>
      <c r="AK1540" s="200">
        <v>-14468699.169999996</v>
      </c>
      <c r="AL1540" s="199">
        <v>-17362439.003999997</v>
      </c>
      <c r="AM1540" s="200">
        <v>-16675834.883610902</v>
      </c>
      <c r="AN1540" s="200">
        <v>-17803866.146722175</v>
      </c>
      <c r="AO1540" s="199">
        <v>-16564164.325714299</v>
      </c>
      <c r="AP1540" s="199">
        <v>-18195445.032981802</v>
      </c>
      <c r="AQ1540" s="199">
        <v>-18195445.032981839</v>
      </c>
      <c r="AR1540" s="199">
        <v>196780.06298184022</v>
      </c>
      <c r="AS1540" s="201">
        <v>1.0933036606316709E-2</v>
      </c>
      <c r="AT1540" s="199">
        <v>-1815556.8273512423</v>
      </c>
      <c r="AU1540" s="201">
        <v>-9.0727932565442398E-2</v>
      </c>
      <c r="AV1540" s="199">
        <v>-855607.99701816216</v>
      </c>
      <c r="AW1540" s="201">
        <v>-4.4911323047120935E-2</v>
      </c>
      <c r="AX1540" s="199">
        <v>196780.06298180297</v>
      </c>
      <c r="AY1540" s="201">
        <v>1.0933036606314639E-2</v>
      </c>
      <c r="AZ1540" s="199">
        <v>-1815556.8273512796</v>
      </c>
      <c r="BA1540" s="201">
        <v>-9.0727932565444272E-2</v>
      </c>
      <c r="BB1540" s="199">
        <v>3.7252902984619141E-8</v>
      </c>
      <c r="BC1540" s="201">
        <v>2.0473752039091661E-15</v>
      </c>
      <c r="BE1540" s="198">
        <v>-1516287.0860818201</v>
      </c>
      <c r="BF1540" s="198">
        <v>-1516287.0860818201</v>
      </c>
      <c r="BG1540" s="198">
        <v>-1516287.0860818201</v>
      </c>
      <c r="BH1540" s="198">
        <v>-1516287.0860818201</v>
      </c>
      <c r="BI1540" s="198">
        <v>-1516287.0860818201</v>
      </c>
      <c r="BJ1540" s="198">
        <v>-1516287.0860818201</v>
      </c>
      <c r="BK1540" s="198">
        <v>-1516287.0860818201</v>
      </c>
      <c r="BL1540" s="198">
        <v>-1516287.0860818201</v>
      </c>
      <c r="BM1540" s="198">
        <v>-1516287.0860818201</v>
      </c>
      <c r="BN1540" s="198">
        <v>-1516287.0860818201</v>
      </c>
      <c r="BO1540" s="198">
        <v>-1516287.0860818201</v>
      </c>
      <c r="BP1540" s="198">
        <v>-1516287.0860818201</v>
      </c>
      <c r="BQ1540" s="202">
        <v>-18195445.032981839</v>
      </c>
    </row>
    <row r="1541" spans="2:96" ht="18.75" x14ac:dyDescent="0.3">
      <c r="K1541" s="165" t="s">
        <v>312</v>
      </c>
      <c r="AC1541" s="175"/>
      <c r="AD1541" s="203"/>
      <c r="AE1541" s="204"/>
      <c r="AI1541" s="205"/>
      <c r="AS1541" s="57"/>
      <c r="AU1541" s="57"/>
      <c r="AW1541" s="57"/>
      <c r="AY1541" s="57"/>
      <c r="BA1541" s="57"/>
      <c r="BB1541" s="57"/>
      <c r="BC1541" s="57"/>
      <c r="BE1541" s="204"/>
      <c r="BF1541" s="204"/>
      <c r="BG1541" s="204"/>
      <c r="BH1541" s="204"/>
      <c r="BI1541" s="204"/>
      <c r="BJ1541" s="204"/>
      <c r="BK1541" s="204"/>
      <c r="BL1541" s="204"/>
      <c r="BM1541" s="204"/>
      <c r="BN1541" s="204"/>
      <c r="BO1541" s="204"/>
      <c r="BP1541" s="204"/>
      <c r="BQ1541" s="206"/>
    </row>
    <row r="1542" spans="2:96" hidden="1" x14ac:dyDescent="0.25">
      <c r="B1542" s="150" t="s">
        <v>305</v>
      </c>
      <c r="C1542" s="150" t="s">
        <v>305</v>
      </c>
      <c r="J1542" s="150" t="s">
        <v>305</v>
      </c>
      <c r="K1542" s="165" t="s">
        <v>306</v>
      </c>
      <c r="M1542" s="57" t="s">
        <v>310</v>
      </c>
      <c r="AE1542" s="38"/>
      <c r="AI1542" s="182"/>
      <c r="AS1542" s="57"/>
      <c r="AU1542" s="57"/>
      <c r="AW1542" s="57"/>
      <c r="AY1542" s="57"/>
      <c r="BA1542" s="57"/>
      <c r="BB1542" s="57"/>
      <c r="BC1542" s="57"/>
      <c r="BE1542" s="38"/>
      <c r="BF1542" s="38"/>
      <c r="BG1542" s="38"/>
      <c r="BH1542" s="38"/>
      <c r="BI1542" s="38"/>
      <c r="BJ1542" s="38"/>
      <c r="BK1542" s="38"/>
      <c r="BL1542" s="38"/>
      <c r="BM1542" s="38"/>
      <c r="BN1542" s="38"/>
      <c r="BO1542" s="38"/>
      <c r="BP1542" s="38"/>
      <c r="BQ1542" s="183"/>
    </row>
    <row r="1543" spans="2:96" ht="18.75" x14ac:dyDescent="0.3">
      <c r="K1543" s="165" t="s">
        <v>308</v>
      </c>
      <c r="V1543" s="57" t="s">
        <v>487</v>
      </c>
      <c r="AB1543" s="166" t="s">
        <v>411</v>
      </c>
      <c r="AC1543" s="184" t="s">
        <v>541</v>
      </c>
      <c r="AD1543" s="185"/>
      <c r="AE1543" s="186">
        <v>92552781.199999988</v>
      </c>
      <c r="AF1543" s="186">
        <v>100311521.91000003</v>
      </c>
      <c r="AG1543" s="186">
        <v>106859633.46999994</v>
      </c>
      <c r="AH1543" s="186">
        <v>109400887.47172593</v>
      </c>
      <c r="AI1543" s="187">
        <v>37895591.240000002</v>
      </c>
      <c r="AJ1543" s="186">
        <v>113686773.72</v>
      </c>
      <c r="AK1543" s="187">
        <v>98906381.86999996</v>
      </c>
      <c r="AL1543" s="186">
        <v>118687658.24399994</v>
      </c>
      <c r="AM1543" s="187">
        <v>91241330.444087416</v>
      </c>
      <c r="AN1543" s="187">
        <v>117065938.89763847</v>
      </c>
      <c r="AO1543" s="186">
        <v>114258200.74285708</v>
      </c>
      <c r="AP1543" s="186">
        <v>121506516.49753813</v>
      </c>
      <c r="AQ1543" s="186">
        <v>124551638.61928338</v>
      </c>
      <c r="AR1543" s="186">
        <v>-10864864.899283379</v>
      </c>
      <c r="AS1543" s="188">
        <v>-9.5568416129413053E-2</v>
      </c>
      <c r="AT1543" s="186">
        <v>-15150751.147557452</v>
      </c>
      <c r="AU1543" s="188">
        <v>-0.13848837516490059</v>
      </c>
      <c r="AV1543" s="186">
        <v>-17692005.149283439</v>
      </c>
      <c r="AW1543" s="188">
        <v>-0.16556303418587281</v>
      </c>
      <c r="AX1543" s="186">
        <v>-7819742.7775381356</v>
      </c>
      <c r="AY1543" s="188">
        <v>-6.878322360345486E-2</v>
      </c>
      <c r="AZ1543" s="186">
        <v>-12105629.025812209</v>
      </c>
      <c r="BA1543" s="188">
        <v>-0.11065384665129745</v>
      </c>
      <c r="BB1543" s="186">
        <v>-3045122.1217452437</v>
      </c>
      <c r="BC1543" s="188">
        <v>-2.5061389376650769E-2</v>
      </c>
      <c r="BE1543" s="186">
        <v>11443736.459126793</v>
      </c>
      <c r="BF1543" s="186">
        <v>10222536.045570161</v>
      </c>
      <c r="BG1543" s="186">
        <v>10383728.532002557</v>
      </c>
      <c r="BH1543" s="186">
        <v>9656578.1422235519</v>
      </c>
      <c r="BI1543" s="186">
        <v>9964483.7277087774</v>
      </c>
      <c r="BJ1543" s="186">
        <v>10461976.071038572</v>
      </c>
      <c r="BK1543" s="186">
        <v>10442490.866305988</v>
      </c>
      <c r="BL1543" s="186">
        <v>10402208.996761236</v>
      </c>
      <c r="BM1543" s="186">
        <v>10363760.611473041</v>
      </c>
      <c r="BN1543" s="186">
        <v>10493314.328544773</v>
      </c>
      <c r="BO1543" s="186">
        <v>10431975.776105311</v>
      </c>
      <c r="BP1543" s="186">
        <v>10284849.062422648</v>
      </c>
      <c r="BQ1543" s="189">
        <v>124551638.61928335</v>
      </c>
    </row>
    <row r="1544" spans="2:96" hidden="1" x14ac:dyDescent="0.25">
      <c r="B1544" s="150" t="s">
        <v>305</v>
      </c>
      <c r="C1544" s="150" t="s">
        <v>305</v>
      </c>
      <c r="D1544" s="150" t="s">
        <v>305</v>
      </c>
      <c r="E1544" s="150" t="s">
        <v>305</v>
      </c>
      <c r="F1544" s="150" t="s">
        <v>305</v>
      </c>
      <c r="G1544" s="150" t="s">
        <v>305</v>
      </c>
      <c r="H1544" s="150" t="s">
        <v>305</v>
      </c>
      <c r="I1544" s="150" t="s">
        <v>305</v>
      </c>
      <c r="J1544" s="150" t="s">
        <v>305</v>
      </c>
      <c r="L1544" s="57" t="s">
        <v>310</v>
      </c>
      <c r="AC1544" s="175"/>
      <c r="AD1544" s="168"/>
      <c r="AE1544" s="175"/>
      <c r="AS1544" s="271"/>
      <c r="AU1544" s="271"/>
      <c r="AW1544" s="271"/>
      <c r="AY1544" s="271"/>
      <c r="BA1544" s="271"/>
      <c r="BB1544" s="57"/>
      <c r="BC1544" s="271"/>
    </row>
    <row r="1545" spans="2:96" x14ac:dyDescent="0.25">
      <c r="B1545" s="150" t="s">
        <v>307</v>
      </c>
      <c r="C1545" s="150" t="s">
        <v>307</v>
      </c>
      <c r="D1545" s="150" t="s">
        <v>307</v>
      </c>
      <c r="E1545" s="150" t="s">
        <v>307</v>
      </c>
      <c r="F1545" s="150" t="s">
        <v>307</v>
      </c>
      <c r="G1545" s="150" t="s">
        <v>307</v>
      </c>
      <c r="H1545" s="150" t="s">
        <v>307</v>
      </c>
      <c r="I1545" s="150" t="s">
        <v>307</v>
      </c>
      <c r="J1545" s="150" t="s">
        <v>307</v>
      </c>
      <c r="AC1545" s="175"/>
      <c r="AD1545" s="168"/>
      <c r="AE1545" s="175"/>
      <c r="AS1545" s="271"/>
      <c r="AU1545" s="271"/>
      <c r="AW1545" s="271"/>
      <c r="AY1545" s="271"/>
      <c r="BA1545" s="271"/>
      <c r="BB1545" s="57"/>
      <c r="BC1545" s="271"/>
    </row>
    <row r="1546" spans="2:96" ht="18.75" x14ac:dyDescent="0.3">
      <c r="K1546" s="280" t="s">
        <v>542</v>
      </c>
      <c r="AB1546" s="166" t="s">
        <v>411</v>
      </c>
      <c r="AC1546" s="274" t="s">
        <v>542</v>
      </c>
      <c r="AD1546" s="168"/>
      <c r="AE1546" s="275">
        <v>251279113.93271995</v>
      </c>
      <c r="AF1546" s="276">
        <v>280204324.87000018</v>
      </c>
      <c r="AG1546" s="276">
        <v>291318581.37000012</v>
      </c>
      <c r="AH1546" s="276">
        <v>294032941.73946643</v>
      </c>
      <c r="AI1546" s="277">
        <v>100724229.18999998</v>
      </c>
      <c r="AJ1546" s="276">
        <v>302172687.56999993</v>
      </c>
      <c r="AK1546" s="276">
        <v>257149177.56000015</v>
      </c>
      <c r="AL1546" s="276">
        <v>308579013.07200021</v>
      </c>
      <c r="AM1546" s="277">
        <v>245228105.83664843</v>
      </c>
      <c r="AN1546" s="277">
        <v>305954013.46281815</v>
      </c>
      <c r="AO1546" s="276">
        <v>305635372.06857145</v>
      </c>
      <c r="AP1546" s="276">
        <v>315517047.7362293</v>
      </c>
      <c r="AQ1546" s="276">
        <v>325490943.90938586</v>
      </c>
      <c r="AR1546" s="276">
        <v>-23318256.339385927</v>
      </c>
      <c r="AS1546" s="374">
        <v>-7.716864329104571E-2</v>
      </c>
      <c r="AT1546" s="276">
        <v>-31458002.169919431</v>
      </c>
      <c r="AU1546" s="374">
        <v>-0.10698801972261122</v>
      </c>
      <c r="AV1546" s="276">
        <v>-34172362.539385736</v>
      </c>
      <c r="AW1546" s="374">
        <v>-0.11730237864911144</v>
      </c>
      <c r="AX1546" s="276">
        <v>-13344360.166229367</v>
      </c>
      <c r="AY1546" s="374">
        <v>-4.4161371014506644E-2</v>
      </c>
      <c r="AZ1546" s="276">
        <v>-21484105.996762872</v>
      </c>
      <c r="BA1546" s="374">
        <v>-7.3067003546151227E-2</v>
      </c>
      <c r="BB1546" s="276">
        <v>-9973896.1731565595</v>
      </c>
      <c r="BC1546" s="374">
        <v>-3.1611275031625828E-2</v>
      </c>
      <c r="BE1546" s="342">
        <v>28541904.072022337</v>
      </c>
      <c r="BF1546" s="342">
        <v>26745343.67786831</v>
      </c>
      <c r="BG1546" s="342">
        <v>27276257.721579701</v>
      </c>
      <c r="BH1546" s="342">
        <v>26725980.233821221</v>
      </c>
      <c r="BI1546" s="342">
        <v>25837470.928969033</v>
      </c>
      <c r="BJ1546" s="342">
        <v>27401972.773228128</v>
      </c>
      <c r="BK1546" s="342">
        <v>27009146.772202704</v>
      </c>
      <c r="BL1546" s="342">
        <v>27299443.091746617</v>
      </c>
      <c r="BM1546" s="342">
        <v>26938943.827609602</v>
      </c>
      <c r="BN1546" s="342">
        <v>27472528.088921703</v>
      </c>
      <c r="BO1546" s="342">
        <v>27348461.169653334</v>
      </c>
      <c r="BP1546" s="342">
        <v>26893491.551763017</v>
      </c>
      <c r="BQ1546" s="342">
        <v>325490943.90938586</v>
      </c>
    </row>
    <row r="1547" spans="2:96" ht="18.75" x14ac:dyDescent="0.3">
      <c r="AC1547" s="274"/>
      <c r="AD1547" s="168"/>
      <c r="AE1547" s="275"/>
      <c r="AI1547" s="277"/>
      <c r="AS1547" s="375"/>
      <c r="AU1547" s="375"/>
      <c r="AW1547" s="375"/>
      <c r="AY1547" s="375"/>
      <c r="BA1547" s="375"/>
      <c r="BB1547" s="57"/>
      <c r="BC1547" s="375"/>
      <c r="BE1547" s="342"/>
      <c r="BF1547" s="342"/>
      <c r="BG1547" s="342"/>
      <c r="BH1547" s="342"/>
      <c r="BI1547" s="342"/>
      <c r="BJ1547" s="342"/>
      <c r="BK1547" s="342"/>
      <c r="BL1547" s="342"/>
      <c r="BM1547" s="342"/>
      <c r="BN1547" s="342"/>
      <c r="BO1547" s="342"/>
      <c r="BP1547" s="342"/>
      <c r="BQ1547" s="342"/>
    </row>
    <row r="1548" spans="2:96" ht="18.75" x14ac:dyDescent="0.3">
      <c r="B1548" s="150" t="s">
        <v>307</v>
      </c>
      <c r="C1548" s="150" t="s">
        <v>307</v>
      </c>
      <c r="D1548" s="150" t="s">
        <v>307</v>
      </c>
      <c r="E1548" s="150" t="s">
        <v>307</v>
      </c>
      <c r="F1548" s="150" t="s">
        <v>307</v>
      </c>
      <c r="G1548" s="150" t="s">
        <v>307</v>
      </c>
      <c r="H1548" s="150" t="s">
        <v>307</v>
      </c>
      <c r="I1548" s="150" t="s">
        <v>307</v>
      </c>
      <c r="J1548" s="150" t="s">
        <v>307</v>
      </c>
      <c r="K1548" s="280" t="s">
        <v>543</v>
      </c>
      <c r="AB1548" s="166" t="s">
        <v>378</v>
      </c>
      <c r="AC1548" s="310" t="s">
        <v>543</v>
      </c>
      <c r="AD1548" s="311"/>
      <c r="AE1548" s="312">
        <v>-2539154.2427200973</v>
      </c>
      <c r="AF1548" s="313">
        <v>-17136661.340000033</v>
      </c>
      <c r="AG1548" s="313">
        <v>-17844028.300000072</v>
      </c>
      <c r="AH1548" s="313">
        <v>-2822932.0212700963</v>
      </c>
      <c r="AI1548" s="277">
        <v>2474579.7999999821</v>
      </c>
      <c r="AJ1548" s="313">
        <v>7423739.3999999464</v>
      </c>
      <c r="AK1548" s="313">
        <v>5975972.4599998891</v>
      </c>
      <c r="AL1548" s="313">
        <v>7171166.9519998664</v>
      </c>
      <c r="AM1548" s="314">
        <v>-2638728.8846207261</v>
      </c>
      <c r="AN1548" s="314">
        <v>629283334.89568818</v>
      </c>
      <c r="AO1548" s="313">
        <v>2084923.2484880686</v>
      </c>
      <c r="AP1548" s="313">
        <v>115483.51578426361</v>
      </c>
      <c r="AQ1548" s="313">
        <v>115483.30821222067</v>
      </c>
      <c r="AR1548" s="313">
        <v>-7308256.0917877257</v>
      </c>
      <c r="AS1548" s="376">
        <v>-0.98444405144229319</v>
      </c>
      <c r="AT1548" s="313">
        <v>2938415.329482317</v>
      </c>
      <c r="AU1548" s="376">
        <v>1.0409089936782332</v>
      </c>
      <c r="AV1548" s="313">
        <v>17959511.608212292</v>
      </c>
      <c r="AW1548" s="376">
        <v>1.0064718182615873</v>
      </c>
      <c r="AX1548" s="313">
        <v>-7308255.8842156827</v>
      </c>
      <c r="AY1548" s="376">
        <v>-0.98444402348171534</v>
      </c>
      <c r="AZ1548" s="313">
        <v>2938415.5370543599</v>
      </c>
      <c r="BA1548" s="376">
        <v>1.0409090672088892</v>
      </c>
      <c r="BB1548" s="313">
        <v>-0.20757204294204712</v>
      </c>
      <c r="BC1548" s="376">
        <v>-1.7974170731848464E-6</v>
      </c>
      <c r="BE1548" s="377">
        <v>-239668.06739849597</v>
      </c>
      <c r="BF1548" s="377">
        <v>-1144988.3603283465</v>
      </c>
      <c r="BG1548" s="377">
        <v>-783175.10232081264</v>
      </c>
      <c r="BH1548" s="377">
        <v>153185.0318717435</v>
      </c>
      <c r="BI1548" s="377">
        <v>-385275.55857165158</v>
      </c>
      <c r="BJ1548" s="377">
        <v>548589.1234091334</v>
      </c>
      <c r="BK1548" s="377">
        <v>843912.14673504233</v>
      </c>
      <c r="BL1548" s="377">
        <v>276446.65141034126</v>
      </c>
      <c r="BM1548" s="377">
        <v>472193.20299571753</v>
      </c>
      <c r="BN1548" s="377">
        <v>316797.39017741382</v>
      </c>
      <c r="BO1548" s="377">
        <v>382689.00021824613</v>
      </c>
      <c r="BP1548" s="377">
        <v>-325222.14998627827</v>
      </c>
      <c r="BQ1548" s="377">
        <v>115483.30821228027</v>
      </c>
    </row>
    <row r="1549" spans="2:96" x14ac:dyDescent="0.25">
      <c r="AC1549" s="281" t="s">
        <v>544</v>
      </c>
      <c r="AD1549" s="168"/>
      <c r="AE1549" s="282">
        <v>-1.0208067275899697E-2</v>
      </c>
      <c r="AF1549" s="283">
        <v>-6.5141648768419519E-2</v>
      </c>
      <c r="AG1549" s="283">
        <v>-6.5249318811145901E-2</v>
      </c>
      <c r="AH1549" s="283">
        <v>-9.6938014733828869E-3</v>
      </c>
      <c r="AI1549" s="284">
        <v>2.3978763168088214E-2</v>
      </c>
      <c r="AJ1549" s="283">
        <v>2.1101296919975136E-2</v>
      </c>
      <c r="AK1549" s="285">
        <v>2.2711521340873946E-2</v>
      </c>
      <c r="AL1549" s="283">
        <v>2.0421535087611551E-2</v>
      </c>
      <c r="AM1549" s="285">
        <v>-1.0877347218475018E-2</v>
      </c>
      <c r="AN1549" s="285">
        <v>0.67285950031848363</v>
      </c>
      <c r="AO1549" s="283">
        <v>6.7753842701205932E-3</v>
      </c>
      <c r="AP1549" s="283">
        <v>3.6587963644361162E-4</v>
      </c>
      <c r="AQ1549" s="283">
        <v>3.5467146394823723E-4</v>
      </c>
      <c r="AR1549" s="283"/>
      <c r="AS1549" s="286"/>
      <c r="AT1549" s="283"/>
      <c r="AU1549" s="286"/>
      <c r="AV1549" s="283"/>
      <c r="AW1549" s="286"/>
      <c r="AX1549" s="283"/>
      <c r="AY1549" s="286"/>
      <c r="AZ1549" s="283"/>
      <c r="BA1549" s="286"/>
      <c r="BB1549" s="283"/>
      <c r="BC1549" s="286"/>
      <c r="BE1549" s="282">
        <v>-8.4681672274706677E-3</v>
      </c>
      <c r="BF1549" s="283">
        <v>-4.4725487053840343E-2</v>
      </c>
      <c r="BG1549" s="283">
        <v>-2.9561493978488222E-2</v>
      </c>
      <c r="BH1549" s="283">
        <v>5.6990248900050536E-3</v>
      </c>
      <c r="BI1549" s="283">
        <v>-1.5137223055412855E-2</v>
      </c>
      <c r="BJ1549" s="283">
        <v>1.9627123255619928E-2</v>
      </c>
      <c r="BK1549" s="283">
        <v>3.0298724071604673E-2</v>
      </c>
      <c r="BL1549" s="283">
        <v>1.002494040936403E-2</v>
      </c>
      <c r="BM1549" s="283">
        <v>1.7226326746989748E-2</v>
      </c>
      <c r="BN1549" s="283">
        <v>1.1399966883531707E-2</v>
      </c>
      <c r="BO1549" s="283">
        <v>1.3799968550674014E-2</v>
      </c>
      <c r="BP1549" s="283">
        <v>-1.2240998654000745E-2</v>
      </c>
      <c r="BQ1549" s="287">
        <v>3.5467146394842024E-4</v>
      </c>
    </row>
    <row r="1550" spans="2:96" x14ac:dyDescent="0.25">
      <c r="AC1550" s="175"/>
      <c r="AD1550" s="168"/>
      <c r="AE1550" s="175"/>
      <c r="AS1550" s="271"/>
      <c r="AU1550" s="271"/>
      <c r="AW1550" s="271"/>
      <c r="AY1550" s="271"/>
      <c r="BA1550" s="271"/>
      <c r="BB1550" s="57"/>
      <c r="BC1550" s="271"/>
    </row>
    <row r="1551" spans="2:96" x14ac:dyDescent="0.25">
      <c r="B1551" s="150" t="s">
        <v>307</v>
      </c>
      <c r="C1551" s="150" t="s">
        <v>307</v>
      </c>
      <c r="D1551" s="150" t="s">
        <v>307</v>
      </c>
      <c r="E1551" s="150" t="s">
        <v>307</v>
      </c>
      <c r="F1551" s="150" t="s">
        <v>307</v>
      </c>
      <c r="G1551" s="150" t="s">
        <v>307</v>
      </c>
      <c r="H1551" s="150" t="s">
        <v>307</v>
      </c>
      <c r="I1551" s="150" t="s">
        <v>307</v>
      </c>
      <c r="J1551" s="150" t="s">
        <v>307</v>
      </c>
      <c r="L1551" s="57" t="s">
        <v>2796</v>
      </c>
      <c r="AC1551" s="246"/>
      <c r="AD1551" s="294"/>
      <c r="AE1551" s="378"/>
      <c r="AF1551" s="247"/>
      <c r="AG1551" s="247"/>
      <c r="AS1551" s="271"/>
      <c r="AU1551" s="271"/>
      <c r="AW1551" s="271"/>
      <c r="AY1551" s="271"/>
      <c r="BA1551" s="271"/>
      <c r="BB1551" s="57"/>
      <c r="BC1551" s="271"/>
    </row>
    <row r="1552" spans="2:96" ht="21" x14ac:dyDescent="0.35">
      <c r="K1552" s="165" t="s">
        <v>308</v>
      </c>
      <c r="L1552" s="57" t="s">
        <v>546</v>
      </c>
      <c r="M1552" s="57" t="s">
        <v>2797</v>
      </c>
      <c r="V1552" s="57" t="s">
        <v>546</v>
      </c>
      <c r="AC1552" s="176" t="s">
        <v>547</v>
      </c>
      <c r="AD1552" s="177"/>
      <c r="AE1552" s="178"/>
      <c r="AF1552" s="177"/>
      <c r="AG1552" s="177"/>
      <c r="AH1552" s="177"/>
      <c r="AI1552" s="179"/>
      <c r="AJ1552" s="177"/>
      <c r="AK1552" s="180"/>
      <c r="AL1552" s="177"/>
      <c r="AM1552" s="180"/>
      <c r="AN1552" s="180"/>
      <c r="AO1552" s="177"/>
      <c r="AP1552" s="177"/>
      <c r="AQ1552" s="177"/>
      <c r="AR1552" s="177"/>
      <c r="AS1552" s="177"/>
      <c r="AT1552" s="177"/>
      <c r="AU1552" s="177"/>
      <c r="AV1552" s="177"/>
      <c r="AW1552" s="177"/>
      <c r="AX1552" s="177"/>
      <c r="AY1552" s="177"/>
      <c r="AZ1552" s="177"/>
      <c r="BA1552" s="177"/>
      <c r="BB1552" s="177"/>
      <c r="BC1552" s="177"/>
      <c r="BD1552" s="181"/>
      <c r="BE1552" s="178"/>
      <c r="BF1552" s="178"/>
      <c r="BG1552" s="178"/>
      <c r="BH1552" s="178"/>
      <c r="BI1552" s="178"/>
      <c r="BJ1552" s="178"/>
      <c r="BK1552" s="178"/>
      <c r="BL1552" s="178"/>
      <c r="BM1552" s="178"/>
      <c r="BN1552" s="178"/>
      <c r="BO1552" s="178"/>
      <c r="BP1552" s="178"/>
      <c r="BQ1552" s="178"/>
      <c r="BR1552" s="181"/>
      <c r="BS1552" s="57">
        <v>15526144.299999999</v>
      </c>
      <c r="BT1552" s="57">
        <v>-8968368.0299999993</v>
      </c>
      <c r="BU1552" s="57">
        <v>7206496.9799999995</v>
      </c>
      <c r="BV1552" s="57">
        <v>4243694.5836642487</v>
      </c>
      <c r="BW1552" s="57">
        <v>3622962.7</v>
      </c>
      <c r="BY1552" s="57">
        <v>7451681.5599999996</v>
      </c>
      <c r="CA1552" s="57">
        <v>3538035.9863868742</v>
      </c>
      <c r="CC1552" s="57">
        <v>7982142.5314285746</v>
      </c>
      <c r="CD1552" s="57">
        <v>4085100.0460000001</v>
      </c>
      <c r="CE1552" s="57">
        <v>4085100.0460000047</v>
      </c>
      <c r="CG1552" s="57">
        <v>340425.00383333373</v>
      </c>
      <c r="CH1552" s="57">
        <v>340425.00383333373</v>
      </c>
      <c r="CI1552" s="57">
        <v>340425.00383333373</v>
      </c>
      <c r="CJ1552" s="57">
        <v>340425.00383333373</v>
      </c>
      <c r="CK1552" s="57">
        <v>340425.00383333373</v>
      </c>
      <c r="CL1552" s="57">
        <v>340425.00383333373</v>
      </c>
      <c r="CM1552" s="57">
        <v>340425.00383333373</v>
      </c>
      <c r="CN1552" s="57">
        <v>340425.00383333373</v>
      </c>
      <c r="CO1552" s="57">
        <v>340425.00383333373</v>
      </c>
      <c r="CP1552" s="57">
        <v>340425.00383333373</v>
      </c>
      <c r="CQ1552" s="57">
        <v>340425.00383333373</v>
      </c>
      <c r="CR1552" s="57">
        <v>340425.00383333373</v>
      </c>
    </row>
    <row r="1553" spans="2:96" ht="18.75" x14ac:dyDescent="0.3">
      <c r="K1553" s="165" t="s">
        <v>312</v>
      </c>
      <c r="M1553" s="57" t="s">
        <v>549</v>
      </c>
      <c r="N1553" s="57" t="s">
        <v>2798</v>
      </c>
      <c r="V1553" s="57" t="s">
        <v>546</v>
      </c>
      <c r="W1553" s="57" t="s">
        <v>550</v>
      </c>
      <c r="X1553" s="57">
        <v>401</v>
      </c>
      <c r="AB1553" s="166" t="s">
        <v>378</v>
      </c>
      <c r="AC1553" s="192" t="s">
        <v>551</v>
      </c>
      <c r="AD1553" s="168"/>
      <c r="AE1553" s="63"/>
      <c r="AI1553" s="193"/>
      <c r="AS1553" s="57"/>
      <c r="AU1553" s="57"/>
      <c r="AW1553" s="57"/>
      <c r="AY1553" s="57"/>
      <c r="BA1553" s="57"/>
      <c r="BB1553" s="57"/>
      <c r="BC1553" s="57"/>
      <c r="BE1553" s="63"/>
      <c r="BF1553" s="63"/>
      <c r="BG1553" s="63"/>
      <c r="BH1553" s="63"/>
      <c r="BI1553" s="63"/>
      <c r="BJ1553" s="63"/>
      <c r="BK1553" s="63"/>
      <c r="BL1553" s="63"/>
      <c r="BM1553" s="63"/>
      <c r="BN1553" s="63"/>
      <c r="BO1553" s="63"/>
      <c r="BP1553" s="63"/>
      <c r="BQ1553" s="194"/>
      <c r="BS1553" s="57">
        <v>2562555.5299999998</v>
      </c>
      <c r="BT1553" s="57">
        <v>3077267.2600000007</v>
      </c>
      <c r="BU1553" s="57">
        <v>28616.199999999903</v>
      </c>
      <c r="BV1553" s="57">
        <v>1839946.763264745</v>
      </c>
      <c r="BW1553" s="57">
        <v>705875.8600000001</v>
      </c>
      <c r="BX1553" s="57">
        <v>2117627.58</v>
      </c>
      <c r="BY1553" s="57">
        <v>1442534.73</v>
      </c>
      <c r="BZ1553" s="57">
        <v>1731041.676</v>
      </c>
      <c r="CA1553" s="57">
        <v>1533288.9693872875</v>
      </c>
      <c r="CB1553" s="57">
        <v>1749192.5238774575</v>
      </c>
      <c r="CC1553" s="57">
        <v>1832934.8057142855</v>
      </c>
      <c r="CD1553" s="57">
        <v>44375.593600000051</v>
      </c>
      <c r="CE1553" s="57">
        <v>44375.593599999876</v>
      </c>
      <c r="CG1553" s="57">
        <v>3697.9661333333102</v>
      </c>
      <c r="CH1553" s="57">
        <v>3697.9661333333102</v>
      </c>
      <c r="CI1553" s="57">
        <v>3697.9661333333102</v>
      </c>
      <c r="CJ1553" s="57">
        <v>3697.9661333333102</v>
      </c>
      <c r="CK1553" s="57">
        <v>3697.9661333333102</v>
      </c>
      <c r="CL1553" s="57">
        <v>3697.9661333333102</v>
      </c>
      <c r="CM1553" s="57">
        <v>3697.9661333333102</v>
      </c>
      <c r="CN1553" s="57">
        <v>3697.9661333333102</v>
      </c>
      <c r="CO1553" s="57">
        <v>3697.9661333333102</v>
      </c>
      <c r="CP1553" s="57">
        <v>3697.9661333333102</v>
      </c>
      <c r="CQ1553" s="57">
        <v>3697.9661333333102</v>
      </c>
      <c r="CR1553" s="57">
        <v>3697.9661333333102</v>
      </c>
    </row>
    <row r="1554" spans="2:96" x14ac:dyDescent="0.25">
      <c r="K1554" s="165" t="s">
        <v>315</v>
      </c>
      <c r="N1554" s="57" t="s">
        <v>2799</v>
      </c>
      <c r="V1554" s="57" t="s">
        <v>546</v>
      </c>
      <c r="W1554" s="57" t="s">
        <v>550</v>
      </c>
      <c r="X1554" s="57">
        <v>401</v>
      </c>
      <c r="AB1554" s="166" t="s">
        <v>378</v>
      </c>
      <c r="AC1554" s="209">
        <v>8300001</v>
      </c>
      <c r="AD1554" s="210" t="s">
        <v>2800</v>
      </c>
      <c r="AE1554" s="169">
        <v>1750530.88</v>
      </c>
      <c r="AF1554" s="38">
        <v>2088169.5700000005</v>
      </c>
      <c r="AG1554" s="38">
        <v>-1200859.31</v>
      </c>
      <c r="AH1554" s="170">
        <v>901396.46666666621</v>
      </c>
      <c r="AI1554" s="171">
        <v>200755.9</v>
      </c>
      <c r="AJ1554" s="172">
        <v>602267.69999999995</v>
      </c>
      <c r="AK1554" s="151">
        <v>354433.86</v>
      </c>
      <c r="AL1554" s="172">
        <v>425320.63199999998</v>
      </c>
      <c r="AM1554" s="211">
        <v>751163.7222222219</v>
      </c>
      <c r="AN1554" s="171">
        <v>504666.6044444443</v>
      </c>
      <c r="AO1554" s="170">
        <v>489151.55999999971</v>
      </c>
      <c r="AP1554" s="170">
        <v>-1208910.9864000001</v>
      </c>
      <c r="AQ1554" s="170">
        <v>-1208910.9863999998</v>
      </c>
      <c r="AR1554" s="172">
        <v>-1811178.6863999998</v>
      </c>
      <c r="AS1554" s="173">
        <v>-3.0072651852324142</v>
      </c>
      <c r="AT1554" s="172">
        <v>-2110307.4530666661</v>
      </c>
      <c r="AU1554" s="173">
        <v>-2.3411534558932896</v>
      </c>
      <c r="AV1554" s="172">
        <v>-8051.6763999997638</v>
      </c>
      <c r="AW1554" s="173">
        <v>-6.7049289895581218E-3</v>
      </c>
      <c r="AX1554" s="172">
        <v>-1811178.6864</v>
      </c>
      <c r="AY1554" s="173">
        <v>-3.0072651852324142</v>
      </c>
      <c r="AZ1554" s="172">
        <v>-2110307.4530666661</v>
      </c>
      <c r="BA1554" s="173">
        <v>-2.3411534558932896</v>
      </c>
      <c r="BB1554" s="172">
        <v>2.3283064365386963E-10</v>
      </c>
      <c r="BC1554" s="173">
        <v>1.9259535753514236E-16</v>
      </c>
      <c r="BE1554" s="169">
        <v>-100742.58219999999</v>
      </c>
      <c r="BF1554" s="169">
        <v>-100742.58219999999</v>
      </c>
      <c r="BG1554" s="169">
        <v>-100742.58219999999</v>
      </c>
      <c r="BH1554" s="169">
        <v>-100742.58219999999</v>
      </c>
      <c r="BI1554" s="169">
        <v>-100742.58219999999</v>
      </c>
      <c r="BJ1554" s="169">
        <v>-100742.58219999999</v>
      </c>
      <c r="BK1554" s="169">
        <v>-100742.58219999999</v>
      </c>
      <c r="BL1554" s="169">
        <v>-100742.58219999999</v>
      </c>
      <c r="BM1554" s="169">
        <v>-100742.58219999999</v>
      </c>
      <c r="BN1554" s="169">
        <v>-100742.58219999999</v>
      </c>
      <c r="BO1554" s="169">
        <v>-100742.58219999999</v>
      </c>
      <c r="BP1554" s="169">
        <v>-100742.58219999999</v>
      </c>
      <c r="BQ1554" s="174">
        <v>-1208910.9863999998</v>
      </c>
    </row>
    <row r="1555" spans="2:96" x14ac:dyDescent="0.25">
      <c r="K1555" s="165" t="s">
        <v>315</v>
      </c>
      <c r="N1555" s="57" t="s">
        <v>2801</v>
      </c>
      <c r="V1555" s="57" t="s">
        <v>546</v>
      </c>
      <c r="W1555" s="57" t="s">
        <v>550</v>
      </c>
      <c r="X1555" s="57">
        <v>401</v>
      </c>
      <c r="AB1555" s="166" t="s">
        <v>378</v>
      </c>
      <c r="AC1555" s="209">
        <v>8400001</v>
      </c>
      <c r="AD1555" s="210" t="s">
        <v>2802</v>
      </c>
      <c r="AE1555" s="169">
        <v>36927.850000000006</v>
      </c>
      <c r="AF1555" s="38">
        <v>14623.82</v>
      </c>
      <c r="AG1555" s="38">
        <v>336093.79000000004</v>
      </c>
      <c r="AH1555" s="170">
        <v>71348.361659807895</v>
      </c>
      <c r="AI1555" s="171">
        <v>219275.40000000002</v>
      </c>
      <c r="AJ1555" s="172">
        <v>657826.20000000007</v>
      </c>
      <c r="AK1555" s="151">
        <v>551729.60000000009</v>
      </c>
      <c r="AL1555" s="172">
        <v>662075.52</v>
      </c>
      <c r="AM1555" s="211">
        <v>59456.96804983991</v>
      </c>
      <c r="AN1555" s="171">
        <v>563620.99360996811</v>
      </c>
      <c r="AO1555" s="170">
        <v>671735.26285714249</v>
      </c>
      <c r="AP1555" s="170">
        <v>530029.46880000003</v>
      </c>
      <c r="AQ1555" s="170">
        <v>530029.46880000003</v>
      </c>
      <c r="AR1555" s="172">
        <v>-127796.73120000004</v>
      </c>
      <c r="AS1555" s="173">
        <v>-0.19427126982780563</v>
      </c>
      <c r="AT1555" s="172">
        <v>458681.10714019212</v>
      </c>
      <c r="AU1555" s="173">
        <v>6.4287545848242971</v>
      </c>
      <c r="AV1555" s="172">
        <v>193935.67879999999</v>
      </c>
      <c r="AW1555" s="173">
        <v>0.57702845030251815</v>
      </c>
      <c r="AX1555" s="172">
        <v>-127796.73120000004</v>
      </c>
      <c r="AY1555" s="173">
        <v>-0.19427126982780563</v>
      </c>
      <c r="AZ1555" s="172">
        <v>458681.10714019212</v>
      </c>
      <c r="BA1555" s="173">
        <v>6.4287545848242971</v>
      </c>
      <c r="BB1555" s="172">
        <v>0</v>
      </c>
      <c r="BC1555" s="173">
        <v>0</v>
      </c>
      <c r="BE1555" s="169">
        <v>44169.1224</v>
      </c>
      <c r="BF1555" s="169">
        <v>44169.1224</v>
      </c>
      <c r="BG1555" s="169">
        <v>44169.1224</v>
      </c>
      <c r="BH1555" s="169">
        <v>44169.1224</v>
      </c>
      <c r="BI1555" s="169">
        <v>44169.1224</v>
      </c>
      <c r="BJ1555" s="169">
        <v>44169.1224</v>
      </c>
      <c r="BK1555" s="169">
        <v>44169.1224</v>
      </c>
      <c r="BL1555" s="169">
        <v>44169.1224</v>
      </c>
      <c r="BM1555" s="169">
        <v>44169.1224</v>
      </c>
      <c r="BN1555" s="169">
        <v>44169.1224</v>
      </c>
      <c r="BO1555" s="169">
        <v>44169.1224</v>
      </c>
      <c r="BP1555" s="169">
        <v>44169.1224</v>
      </c>
      <c r="BQ1555" s="174">
        <v>530029.46880000003</v>
      </c>
    </row>
    <row r="1556" spans="2:96" x14ac:dyDescent="0.25">
      <c r="K1556" s="165" t="s">
        <v>315</v>
      </c>
      <c r="N1556" s="57" t="s">
        <v>2803</v>
      </c>
      <c r="V1556" s="57" t="s">
        <v>546</v>
      </c>
      <c r="W1556" s="57" t="s">
        <v>550</v>
      </c>
      <c r="X1556" s="57">
        <v>401</v>
      </c>
      <c r="AB1556" s="166" t="s">
        <v>378</v>
      </c>
      <c r="AC1556" s="209">
        <v>8400004</v>
      </c>
      <c r="AD1556" s="210" t="s">
        <v>2804</v>
      </c>
      <c r="AE1556" s="169">
        <v>0</v>
      </c>
      <c r="AF1556" s="38">
        <v>0</v>
      </c>
      <c r="AG1556" s="38">
        <v>0</v>
      </c>
      <c r="AH1556" s="170">
        <v>32874.538271604841</v>
      </c>
      <c r="AI1556" s="171">
        <v>0</v>
      </c>
      <c r="AJ1556" s="172">
        <v>0</v>
      </c>
      <c r="AK1556" s="151">
        <v>0</v>
      </c>
      <c r="AL1556" s="172">
        <v>0</v>
      </c>
      <c r="AM1556" s="211">
        <v>27395.448559670698</v>
      </c>
      <c r="AN1556" s="171">
        <v>5479.0897119341425</v>
      </c>
      <c r="AO1556" s="170">
        <v>0</v>
      </c>
      <c r="AP1556" s="170">
        <v>0</v>
      </c>
      <c r="AQ1556" s="170">
        <v>0</v>
      </c>
      <c r="AR1556" s="172">
        <v>0</v>
      </c>
      <c r="AS1556" s="173">
        <v>0</v>
      </c>
      <c r="AT1556" s="172">
        <v>-32874.538271604841</v>
      </c>
      <c r="AU1556" s="173">
        <v>-1</v>
      </c>
      <c r="AV1556" s="172">
        <v>0</v>
      </c>
      <c r="AW1556" s="173">
        <v>0</v>
      </c>
      <c r="AX1556" s="172">
        <v>0</v>
      </c>
      <c r="AY1556" s="173">
        <v>0</v>
      </c>
      <c r="AZ1556" s="172">
        <v>-32874.538271604841</v>
      </c>
      <c r="BA1556" s="173">
        <v>-1</v>
      </c>
      <c r="BB1556" s="172">
        <v>0</v>
      </c>
      <c r="BC1556" s="173">
        <v>0</v>
      </c>
      <c r="BE1556" s="169">
        <v>0</v>
      </c>
      <c r="BF1556" s="169">
        <v>0</v>
      </c>
      <c r="BG1556" s="169">
        <v>0</v>
      </c>
      <c r="BH1556" s="169">
        <v>0</v>
      </c>
      <c r="BI1556" s="169">
        <v>0</v>
      </c>
      <c r="BJ1556" s="169">
        <v>0</v>
      </c>
      <c r="BK1556" s="169">
        <v>0</v>
      </c>
      <c r="BL1556" s="169">
        <v>0</v>
      </c>
      <c r="BM1556" s="169">
        <v>0</v>
      </c>
      <c r="BN1556" s="169">
        <v>0</v>
      </c>
      <c r="BO1556" s="169">
        <v>0</v>
      </c>
      <c r="BP1556" s="169">
        <v>0</v>
      </c>
      <c r="BQ1556" s="174">
        <v>0</v>
      </c>
    </row>
    <row r="1557" spans="2:96" x14ac:dyDescent="0.25">
      <c r="K1557" s="165" t="s">
        <v>315</v>
      </c>
      <c r="N1557" s="57" t="s">
        <v>2805</v>
      </c>
      <c r="V1557" s="57" t="s">
        <v>546</v>
      </c>
      <c r="W1557" s="57" t="s">
        <v>550</v>
      </c>
      <c r="X1557" s="57">
        <v>401</v>
      </c>
      <c r="AB1557" s="166" t="s">
        <v>378</v>
      </c>
      <c r="AC1557" s="209">
        <v>8400005</v>
      </c>
      <c r="AD1557" s="210" t="s">
        <v>2806</v>
      </c>
      <c r="AE1557" s="169">
        <v>775096.79999999981</v>
      </c>
      <c r="AF1557" s="38">
        <v>974473.87</v>
      </c>
      <c r="AG1557" s="38">
        <v>893381.72000000009</v>
      </c>
      <c r="AH1557" s="170">
        <v>834327.39666666614</v>
      </c>
      <c r="AI1557" s="171">
        <v>285844.56</v>
      </c>
      <c r="AJ1557" s="172">
        <v>857533.67999999993</v>
      </c>
      <c r="AK1557" s="151">
        <v>536371.27</v>
      </c>
      <c r="AL1557" s="172">
        <v>643645.52399999998</v>
      </c>
      <c r="AM1557" s="211">
        <v>695272.83055555506</v>
      </c>
      <c r="AN1557" s="171">
        <v>675425.8361111111</v>
      </c>
      <c r="AO1557" s="170">
        <v>672047.98285714304</v>
      </c>
      <c r="AP1557" s="170">
        <v>723257.11119999993</v>
      </c>
      <c r="AQ1557" s="170">
        <v>723257.11119999969</v>
      </c>
      <c r="AR1557" s="172">
        <v>-134276.56880000024</v>
      </c>
      <c r="AS1557" s="173">
        <v>-0.15658460061883547</v>
      </c>
      <c r="AT1557" s="172">
        <v>-111070.28546666645</v>
      </c>
      <c r="AU1557" s="173">
        <v>-0.13312554029799131</v>
      </c>
      <c r="AV1557" s="172">
        <v>-170124.60880000039</v>
      </c>
      <c r="AW1557" s="173">
        <v>-0.19042768056637691</v>
      </c>
      <c r="AX1557" s="172">
        <v>-134276.56880000001</v>
      </c>
      <c r="AY1557" s="173">
        <v>-0.1565846006188352</v>
      </c>
      <c r="AZ1557" s="172">
        <v>-111070.28546666622</v>
      </c>
      <c r="BA1557" s="173">
        <v>-0.13312554029799104</v>
      </c>
      <c r="BB1557" s="172">
        <v>-2.3283064365386963E-10</v>
      </c>
      <c r="BC1557" s="173">
        <v>-3.2191960514230704E-16</v>
      </c>
      <c r="BE1557" s="169">
        <v>60271.425933333296</v>
      </c>
      <c r="BF1557" s="169">
        <v>60271.425933333296</v>
      </c>
      <c r="BG1557" s="169">
        <v>60271.425933333296</v>
      </c>
      <c r="BH1557" s="169">
        <v>60271.425933333296</v>
      </c>
      <c r="BI1557" s="169">
        <v>60271.425933333296</v>
      </c>
      <c r="BJ1557" s="169">
        <v>60271.425933333296</v>
      </c>
      <c r="BK1557" s="169">
        <v>60271.425933333296</v>
      </c>
      <c r="BL1557" s="169">
        <v>60271.425933333296</v>
      </c>
      <c r="BM1557" s="169">
        <v>60271.425933333296</v>
      </c>
      <c r="BN1557" s="169">
        <v>60271.425933333296</v>
      </c>
      <c r="BO1557" s="169">
        <v>60271.425933333296</v>
      </c>
      <c r="BP1557" s="169">
        <v>60271.425933333296</v>
      </c>
      <c r="BQ1557" s="174">
        <v>723257.11119999969</v>
      </c>
    </row>
    <row r="1558" spans="2:96" ht="18.75" hidden="1" x14ac:dyDescent="0.3">
      <c r="B1558" s="150" t="s">
        <v>305</v>
      </c>
      <c r="C1558" s="150" t="s">
        <v>305</v>
      </c>
      <c r="J1558" s="150" t="s">
        <v>305</v>
      </c>
      <c r="K1558" s="165" t="s">
        <v>308</v>
      </c>
      <c r="N1558" s="57" t="s">
        <v>310</v>
      </c>
      <c r="AC1558" s="175"/>
      <c r="AD1558" s="195"/>
      <c r="AE1558" s="38"/>
      <c r="AI1558" s="193"/>
      <c r="AS1558" s="57"/>
      <c r="AU1558" s="57"/>
      <c r="AW1558" s="57"/>
      <c r="AY1558" s="57"/>
      <c r="BA1558" s="57"/>
      <c r="BB1558" s="57"/>
      <c r="BC1558" s="57"/>
      <c r="BE1558" s="38"/>
      <c r="BF1558" s="38"/>
      <c r="BG1558" s="38"/>
      <c r="BH1558" s="38"/>
      <c r="BI1558" s="38"/>
      <c r="BJ1558" s="38"/>
      <c r="BK1558" s="38"/>
      <c r="BL1558" s="38"/>
      <c r="BM1558" s="38"/>
      <c r="BN1558" s="38"/>
      <c r="BO1558" s="38"/>
      <c r="BP1558" s="38"/>
      <c r="BQ1558" s="196"/>
    </row>
    <row r="1559" spans="2:96" ht="17.25" x14ac:dyDescent="0.3">
      <c r="K1559" s="165" t="s">
        <v>312</v>
      </c>
      <c r="V1559" s="57" t="s">
        <v>546</v>
      </c>
      <c r="W1559" s="57" t="s">
        <v>550</v>
      </c>
      <c r="AB1559" s="166" t="s">
        <v>378</v>
      </c>
      <c r="AC1559" s="197" t="s">
        <v>2807</v>
      </c>
      <c r="AD1559" s="168"/>
      <c r="AE1559" s="198">
        <v>2562555.5299999998</v>
      </c>
      <c r="AF1559" s="198">
        <v>3077267.2600000007</v>
      </c>
      <c r="AG1559" s="198">
        <v>28616.20000000007</v>
      </c>
      <c r="AH1559" s="199">
        <v>1839946.763264745</v>
      </c>
      <c r="AI1559" s="200">
        <v>705875.8600000001</v>
      </c>
      <c r="AJ1559" s="199">
        <v>2117627.58</v>
      </c>
      <c r="AK1559" s="200">
        <v>1442534.73</v>
      </c>
      <c r="AL1559" s="199">
        <v>1731041.676</v>
      </c>
      <c r="AM1559" s="200">
        <v>1533288.9693872877</v>
      </c>
      <c r="AN1559" s="200">
        <v>1749192.5238774572</v>
      </c>
      <c r="AO1559" s="199">
        <v>1832934.8057142852</v>
      </c>
      <c r="AP1559" s="199">
        <v>44375.593599999906</v>
      </c>
      <c r="AQ1559" s="199">
        <v>44375.593599999906</v>
      </c>
      <c r="AR1559" s="199">
        <v>-2073251.9864000003</v>
      </c>
      <c r="AS1559" s="201">
        <v>-0.97904466582362903</v>
      </c>
      <c r="AT1559" s="199">
        <v>-1795571.1696647452</v>
      </c>
      <c r="AU1559" s="201">
        <v>-0.97588213176273586</v>
      </c>
      <c r="AV1559" s="199">
        <v>15759.393599999836</v>
      </c>
      <c r="AW1559" s="201">
        <v>0.55071580433460054</v>
      </c>
      <c r="AX1559" s="199">
        <v>-2073251.9864000003</v>
      </c>
      <c r="AY1559" s="201">
        <v>-0.97904466582362903</v>
      </c>
      <c r="AZ1559" s="199">
        <v>-1795571.1696647452</v>
      </c>
      <c r="BA1559" s="201">
        <v>-0.97588213176273586</v>
      </c>
      <c r="BB1559" s="199">
        <v>0</v>
      </c>
      <c r="BC1559" s="201">
        <v>0</v>
      </c>
      <c r="BE1559" s="198">
        <v>3697.9661333333061</v>
      </c>
      <c r="BF1559" s="198">
        <v>3697.9661333333061</v>
      </c>
      <c r="BG1559" s="198">
        <v>3697.9661333333061</v>
      </c>
      <c r="BH1559" s="198">
        <v>3697.9661333333061</v>
      </c>
      <c r="BI1559" s="198">
        <v>3697.9661333333061</v>
      </c>
      <c r="BJ1559" s="198">
        <v>3697.9661333333061</v>
      </c>
      <c r="BK1559" s="198">
        <v>3697.9661333333061</v>
      </c>
      <c r="BL1559" s="198">
        <v>3697.9661333333061</v>
      </c>
      <c r="BM1559" s="198">
        <v>3697.9661333333061</v>
      </c>
      <c r="BN1559" s="198">
        <v>3697.9661333333061</v>
      </c>
      <c r="BO1559" s="198">
        <v>3697.9661333333061</v>
      </c>
      <c r="BP1559" s="198">
        <v>3697.9661333333061</v>
      </c>
      <c r="BQ1559" s="202">
        <v>44375.593599999906</v>
      </c>
    </row>
    <row r="1560" spans="2:96" ht="18.75" x14ac:dyDescent="0.3">
      <c r="K1560" s="165" t="s">
        <v>312</v>
      </c>
      <c r="AC1560" s="175"/>
      <c r="AD1560" s="203"/>
      <c r="AE1560" s="204"/>
      <c r="AI1560" s="205"/>
      <c r="AS1560" s="57"/>
      <c r="AU1560" s="57"/>
      <c r="AW1560" s="57"/>
      <c r="AY1560" s="57"/>
      <c r="BA1560" s="57"/>
      <c r="BB1560" s="57"/>
      <c r="BC1560" s="57"/>
      <c r="BE1560" s="204"/>
      <c r="BF1560" s="204"/>
      <c r="BG1560" s="204"/>
      <c r="BH1560" s="204"/>
      <c r="BI1560" s="204"/>
      <c r="BJ1560" s="204"/>
      <c r="BK1560" s="204"/>
      <c r="BL1560" s="204"/>
      <c r="BM1560" s="204"/>
      <c r="BN1560" s="204"/>
      <c r="BO1560" s="204"/>
      <c r="BP1560" s="204"/>
      <c r="BQ1560" s="206"/>
    </row>
    <row r="1561" spans="2:96" ht="18.75" x14ac:dyDescent="0.3">
      <c r="K1561" s="165" t="s">
        <v>312</v>
      </c>
      <c r="M1561" s="57" t="s">
        <v>552</v>
      </c>
      <c r="N1561" s="57" t="s">
        <v>2808</v>
      </c>
      <c r="V1561" s="57" t="s">
        <v>546</v>
      </c>
      <c r="W1561" s="57" t="s">
        <v>553</v>
      </c>
      <c r="X1561" s="57">
        <v>402</v>
      </c>
      <c r="AB1561" s="166" t="s">
        <v>378</v>
      </c>
      <c r="AC1561" s="192" t="s">
        <v>554</v>
      </c>
      <c r="AD1561" s="168"/>
      <c r="AE1561" s="63"/>
      <c r="AI1561" s="193"/>
      <c r="AS1561" s="57"/>
      <c r="AU1561" s="57"/>
      <c r="AW1561" s="57"/>
      <c r="AY1561" s="57"/>
      <c r="BA1561" s="57"/>
      <c r="BB1561" s="57"/>
      <c r="BC1561" s="57"/>
      <c r="BE1561" s="63"/>
      <c r="BF1561" s="63"/>
      <c r="BG1561" s="63"/>
      <c r="BH1561" s="63"/>
      <c r="BI1561" s="63"/>
      <c r="BJ1561" s="63"/>
      <c r="BK1561" s="63"/>
      <c r="BL1561" s="63"/>
      <c r="BM1561" s="63"/>
      <c r="BN1561" s="63"/>
      <c r="BO1561" s="63"/>
      <c r="BP1561" s="63"/>
      <c r="BQ1561" s="194"/>
      <c r="BS1561" s="57">
        <v>0</v>
      </c>
      <c r="BT1561" s="57">
        <v>0</v>
      </c>
      <c r="BU1561" s="57">
        <v>0</v>
      </c>
      <c r="BV1561" s="57">
        <v>8.8888888888888822</v>
      </c>
      <c r="BW1561" s="57">
        <v>0</v>
      </c>
      <c r="BX1561" s="57">
        <v>0</v>
      </c>
      <c r="BY1561" s="57">
        <v>0</v>
      </c>
      <c r="BZ1561" s="57">
        <v>0</v>
      </c>
      <c r="CA1561" s="57">
        <v>7.4074074074074012</v>
      </c>
      <c r="CB1561" s="57">
        <v>1.481481481481481</v>
      </c>
      <c r="CC1561" s="57">
        <v>0</v>
      </c>
      <c r="CD1561" s="57">
        <v>0</v>
      </c>
      <c r="CE1561" s="57">
        <v>0</v>
      </c>
      <c r="CG1561" s="57">
        <v>0</v>
      </c>
      <c r="CH1561" s="57">
        <v>0</v>
      </c>
      <c r="CI1561" s="57">
        <v>0</v>
      </c>
      <c r="CJ1561" s="57">
        <v>0</v>
      </c>
      <c r="CK1561" s="57">
        <v>0</v>
      </c>
      <c r="CL1561" s="57">
        <v>0</v>
      </c>
      <c r="CM1561" s="57">
        <v>0</v>
      </c>
      <c r="CN1561" s="57">
        <v>0</v>
      </c>
      <c r="CO1561" s="57">
        <v>0</v>
      </c>
      <c r="CP1561" s="57">
        <v>0</v>
      </c>
      <c r="CQ1561" s="57">
        <v>0</v>
      </c>
      <c r="CR1561" s="57">
        <v>0</v>
      </c>
    </row>
    <row r="1562" spans="2:96" x14ac:dyDescent="0.25">
      <c r="K1562" s="165" t="s">
        <v>315</v>
      </c>
      <c r="N1562" s="57" t="s">
        <v>2809</v>
      </c>
      <c r="V1562" s="57" t="s">
        <v>546</v>
      </c>
      <c r="W1562" s="57" t="s">
        <v>553</v>
      </c>
      <c r="X1562" s="57">
        <v>402</v>
      </c>
      <c r="AB1562" s="166" t="s">
        <v>378</v>
      </c>
      <c r="AC1562" s="209">
        <v>8400002</v>
      </c>
      <c r="AD1562" s="210" t="s">
        <v>2810</v>
      </c>
      <c r="AE1562" s="169">
        <v>0</v>
      </c>
      <c r="AF1562" s="38">
        <v>0</v>
      </c>
      <c r="AG1562" s="38">
        <v>0</v>
      </c>
      <c r="AH1562" s="170">
        <v>8.8888888888888822</v>
      </c>
      <c r="AI1562" s="171">
        <v>0</v>
      </c>
      <c r="AJ1562" s="172">
        <v>0</v>
      </c>
      <c r="AK1562" s="151">
        <v>0</v>
      </c>
      <c r="AL1562" s="172">
        <v>0</v>
      </c>
      <c r="AM1562" s="211">
        <v>7.4074074074074012</v>
      </c>
      <c r="AN1562" s="171">
        <v>1.481481481481481</v>
      </c>
      <c r="AO1562" s="170">
        <v>0</v>
      </c>
      <c r="AP1562" s="170">
        <v>0</v>
      </c>
      <c r="AQ1562" s="170">
        <v>0</v>
      </c>
      <c r="AR1562" s="172">
        <v>0</v>
      </c>
      <c r="AS1562" s="173">
        <v>0</v>
      </c>
      <c r="AT1562" s="172">
        <v>-8.8888888888888822</v>
      </c>
      <c r="AU1562" s="173">
        <v>-1</v>
      </c>
      <c r="AV1562" s="172">
        <v>0</v>
      </c>
      <c r="AW1562" s="173">
        <v>0</v>
      </c>
      <c r="AX1562" s="172">
        <v>0</v>
      </c>
      <c r="AY1562" s="173">
        <v>0</v>
      </c>
      <c r="AZ1562" s="172">
        <v>-8.8888888888888822</v>
      </c>
      <c r="BA1562" s="173">
        <v>-1</v>
      </c>
      <c r="BB1562" s="172">
        <v>0</v>
      </c>
      <c r="BC1562" s="173">
        <v>0</v>
      </c>
      <c r="BE1562" s="169">
        <v>0</v>
      </c>
      <c r="BF1562" s="169">
        <v>0</v>
      </c>
      <c r="BG1562" s="169">
        <v>0</v>
      </c>
      <c r="BH1562" s="169">
        <v>0</v>
      </c>
      <c r="BI1562" s="169">
        <v>0</v>
      </c>
      <c r="BJ1562" s="169">
        <v>0</v>
      </c>
      <c r="BK1562" s="169">
        <v>0</v>
      </c>
      <c r="BL1562" s="169">
        <v>0</v>
      </c>
      <c r="BM1562" s="169">
        <v>0</v>
      </c>
      <c r="BN1562" s="169">
        <v>0</v>
      </c>
      <c r="BO1562" s="169">
        <v>0</v>
      </c>
      <c r="BP1562" s="169">
        <v>0</v>
      </c>
      <c r="BQ1562" s="174">
        <v>0</v>
      </c>
    </row>
    <row r="1563" spans="2:96" ht="18.75" hidden="1" x14ac:dyDescent="0.3">
      <c r="B1563" s="150" t="s">
        <v>305</v>
      </c>
      <c r="C1563" s="150" t="s">
        <v>305</v>
      </c>
      <c r="J1563" s="150" t="s">
        <v>305</v>
      </c>
      <c r="K1563" s="165" t="s">
        <v>308</v>
      </c>
      <c r="N1563" s="57" t="s">
        <v>310</v>
      </c>
      <c r="AC1563" s="175"/>
      <c r="AD1563" s="195"/>
      <c r="AE1563" s="38"/>
      <c r="AI1563" s="193"/>
      <c r="AS1563" s="57"/>
      <c r="AU1563" s="57"/>
      <c r="AW1563" s="57"/>
      <c r="AY1563" s="57"/>
      <c r="BA1563" s="57"/>
      <c r="BB1563" s="57"/>
      <c r="BC1563" s="57"/>
      <c r="BE1563" s="38"/>
      <c r="BF1563" s="38"/>
      <c r="BG1563" s="38"/>
      <c r="BH1563" s="38"/>
      <c r="BI1563" s="38"/>
      <c r="BJ1563" s="38"/>
      <c r="BK1563" s="38"/>
      <c r="BL1563" s="38"/>
      <c r="BM1563" s="38"/>
      <c r="BN1563" s="38"/>
      <c r="BO1563" s="38"/>
      <c r="BP1563" s="38"/>
      <c r="BQ1563" s="196"/>
    </row>
    <row r="1564" spans="2:96" ht="17.25" x14ac:dyDescent="0.3">
      <c r="K1564" s="165" t="s">
        <v>312</v>
      </c>
      <c r="V1564" s="57" t="s">
        <v>546</v>
      </c>
      <c r="W1564" s="57" t="s">
        <v>553</v>
      </c>
      <c r="AB1564" s="166" t="s">
        <v>378</v>
      </c>
      <c r="AC1564" s="197" t="s">
        <v>2811</v>
      </c>
      <c r="AD1564" s="168"/>
      <c r="AE1564" s="198">
        <v>0</v>
      </c>
      <c r="AF1564" s="198">
        <v>0</v>
      </c>
      <c r="AG1564" s="198">
        <v>0</v>
      </c>
      <c r="AH1564" s="199">
        <v>8.8888888888888822</v>
      </c>
      <c r="AI1564" s="200">
        <v>0</v>
      </c>
      <c r="AJ1564" s="199">
        <v>0</v>
      </c>
      <c r="AK1564" s="200">
        <v>0</v>
      </c>
      <c r="AL1564" s="199">
        <v>0</v>
      </c>
      <c r="AM1564" s="200">
        <v>7.4074074074074012</v>
      </c>
      <c r="AN1564" s="200">
        <v>1.481481481481481</v>
      </c>
      <c r="AO1564" s="199">
        <v>0</v>
      </c>
      <c r="AP1564" s="199">
        <v>0</v>
      </c>
      <c r="AQ1564" s="199">
        <v>0</v>
      </c>
      <c r="AR1564" s="199">
        <v>0</v>
      </c>
      <c r="AS1564" s="201">
        <v>0</v>
      </c>
      <c r="AT1564" s="199">
        <v>-8.8888888888888822</v>
      </c>
      <c r="AU1564" s="201">
        <v>-1</v>
      </c>
      <c r="AV1564" s="199">
        <v>0</v>
      </c>
      <c r="AW1564" s="201">
        <v>0</v>
      </c>
      <c r="AX1564" s="199">
        <v>0</v>
      </c>
      <c r="AY1564" s="201">
        <v>0</v>
      </c>
      <c r="AZ1564" s="199">
        <v>-8.8888888888888822</v>
      </c>
      <c r="BA1564" s="201">
        <v>-1</v>
      </c>
      <c r="BB1564" s="199">
        <v>0</v>
      </c>
      <c r="BC1564" s="201">
        <v>0</v>
      </c>
      <c r="BE1564" s="198">
        <v>0</v>
      </c>
      <c r="BF1564" s="198">
        <v>0</v>
      </c>
      <c r="BG1564" s="198">
        <v>0</v>
      </c>
      <c r="BH1564" s="198">
        <v>0</v>
      </c>
      <c r="BI1564" s="198">
        <v>0</v>
      </c>
      <c r="BJ1564" s="198">
        <v>0</v>
      </c>
      <c r="BK1564" s="198">
        <v>0</v>
      </c>
      <c r="BL1564" s="198">
        <v>0</v>
      </c>
      <c r="BM1564" s="198">
        <v>0</v>
      </c>
      <c r="BN1564" s="198">
        <v>0</v>
      </c>
      <c r="BO1564" s="198">
        <v>0</v>
      </c>
      <c r="BP1564" s="198">
        <v>0</v>
      </c>
      <c r="BQ1564" s="202">
        <v>0</v>
      </c>
    </row>
    <row r="1565" spans="2:96" ht="18.75" x14ac:dyDescent="0.3">
      <c r="K1565" s="165" t="s">
        <v>312</v>
      </c>
      <c r="AC1565" s="175"/>
      <c r="AD1565" s="203"/>
      <c r="AE1565" s="204"/>
      <c r="AI1565" s="205"/>
      <c r="AS1565" s="57"/>
      <c r="AU1565" s="57"/>
      <c r="AW1565" s="57"/>
      <c r="AY1565" s="57"/>
      <c r="BA1565" s="57"/>
      <c r="BB1565" s="57"/>
      <c r="BC1565" s="57"/>
      <c r="BE1565" s="204"/>
      <c r="BF1565" s="204"/>
      <c r="BG1565" s="204"/>
      <c r="BH1565" s="204"/>
      <c r="BI1565" s="204"/>
      <c r="BJ1565" s="204"/>
      <c r="BK1565" s="204"/>
      <c r="BL1565" s="204"/>
      <c r="BM1565" s="204"/>
      <c r="BN1565" s="204"/>
      <c r="BO1565" s="204"/>
      <c r="BP1565" s="204"/>
      <c r="BQ1565" s="206"/>
    </row>
    <row r="1566" spans="2:96" ht="18.75" x14ac:dyDescent="0.3">
      <c r="K1566" s="165" t="s">
        <v>312</v>
      </c>
      <c r="M1566" s="57" t="s">
        <v>555</v>
      </c>
      <c r="N1566" s="57" t="s">
        <v>2812</v>
      </c>
      <c r="V1566" s="57" t="s">
        <v>546</v>
      </c>
      <c r="W1566" s="57" t="s">
        <v>556</v>
      </c>
      <c r="X1566" s="57">
        <v>405</v>
      </c>
      <c r="AB1566" s="166" t="s">
        <v>378</v>
      </c>
      <c r="AC1566" s="192" t="s">
        <v>557</v>
      </c>
      <c r="AD1566" s="168"/>
      <c r="AE1566" s="63"/>
      <c r="AI1566" s="193"/>
      <c r="AS1566" s="57"/>
      <c r="AU1566" s="57"/>
      <c r="AW1566" s="57"/>
      <c r="AY1566" s="57"/>
      <c r="BA1566" s="57"/>
      <c r="BB1566" s="57"/>
      <c r="BC1566" s="57"/>
      <c r="BE1566" s="63"/>
      <c r="BF1566" s="63"/>
      <c r="BG1566" s="63"/>
      <c r="BH1566" s="63"/>
      <c r="BI1566" s="63"/>
      <c r="BJ1566" s="63"/>
      <c r="BK1566" s="63"/>
      <c r="BL1566" s="63"/>
      <c r="BM1566" s="63"/>
      <c r="BN1566" s="63"/>
      <c r="BO1566" s="63"/>
      <c r="BP1566" s="63"/>
      <c r="BQ1566" s="194"/>
      <c r="BS1566" s="57">
        <v>698619.87</v>
      </c>
      <c r="BT1566" s="57">
        <v>-708664.03</v>
      </c>
      <c r="BU1566" s="57">
        <v>484222.28</v>
      </c>
      <c r="BV1566" s="57">
        <v>661299.55172839435</v>
      </c>
      <c r="BW1566" s="57">
        <v>551458.43000000005</v>
      </c>
      <c r="BX1566" s="57">
        <v>1654375.29</v>
      </c>
      <c r="BY1566" s="57">
        <v>1191969.3599999999</v>
      </c>
      <c r="BZ1566" s="57">
        <v>1430363.2319999998</v>
      </c>
      <c r="CA1566" s="57">
        <v>551082.95977366192</v>
      </c>
      <c r="CB1566" s="57">
        <v>1302185.9519547322</v>
      </c>
      <c r="CC1566" s="57">
        <v>1278385.3542857138</v>
      </c>
      <c r="CD1566" s="57">
        <v>716138.13880000007</v>
      </c>
      <c r="CE1566" s="57">
        <v>716138.13879999996</v>
      </c>
      <c r="CG1566" s="57">
        <v>59678.178233333332</v>
      </c>
      <c r="CH1566" s="57">
        <v>59678.178233333332</v>
      </c>
      <c r="CI1566" s="57">
        <v>59678.178233333332</v>
      </c>
      <c r="CJ1566" s="57">
        <v>59678.178233333332</v>
      </c>
      <c r="CK1566" s="57">
        <v>59678.178233333332</v>
      </c>
      <c r="CL1566" s="57">
        <v>59678.178233333332</v>
      </c>
      <c r="CM1566" s="57">
        <v>59678.178233333332</v>
      </c>
      <c r="CN1566" s="57">
        <v>59678.178233333332</v>
      </c>
      <c r="CO1566" s="57">
        <v>59678.178233333332</v>
      </c>
      <c r="CP1566" s="57">
        <v>59678.178233333332</v>
      </c>
      <c r="CQ1566" s="57">
        <v>59678.178233333332</v>
      </c>
      <c r="CR1566" s="57">
        <v>59678.178233333332</v>
      </c>
    </row>
    <row r="1567" spans="2:96" x14ac:dyDescent="0.25">
      <c r="K1567" s="165" t="s">
        <v>315</v>
      </c>
      <c r="N1567" s="57" t="s">
        <v>2813</v>
      </c>
      <c r="V1567" s="57" t="s">
        <v>546</v>
      </c>
      <c r="W1567" s="57" t="s">
        <v>556</v>
      </c>
      <c r="X1567" s="57">
        <v>405</v>
      </c>
      <c r="AB1567" s="166" t="s">
        <v>378</v>
      </c>
      <c r="AC1567" s="209">
        <v>8450014</v>
      </c>
      <c r="AD1567" s="210" t="s">
        <v>2814</v>
      </c>
      <c r="AE1567" s="169">
        <v>698619.87</v>
      </c>
      <c r="AF1567" s="38">
        <v>-708664.03</v>
      </c>
      <c r="AG1567" s="38">
        <v>283927.40000000002</v>
      </c>
      <c r="AH1567" s="170">
        <v>661299.55172839435</v>
      </c>
      <c r="AI1567" s="171">
        <v>288205.19</v>
      </c>
      <c r="AJ1567" s="172">
        <v>864615.57000000007</v>
      </c>
      <c r="AK1567" s="151">
        <v>564583.65</v>
      </c>
      <c r="AL1567" s="172">
        <v>677500.38000000012</v>
      </c>
      <c r="AM1567" s="211">
        <v>551082.95977366192</v>
      </c>
      <c r="AN1567" s="171">
        <v>674800.24195473245</v>
      </c>
      <c r="AO1567" s="170">
        <v>589760.02285714238</v>
      </c>
      <c r="AP1567" s="170">
        <v>234074.08960000001</v>
      </c>
      <c r="AQ1567" s="170">
        <v>234074.0895999996</v>
      </c>
      <c r="AR1567" s="172">
        <v>-630541.48040000047</v>
      </c>
      <c r="AS1567" s="173">
        <v>-0.72927379783364343</v>
      </c>
      <c r="AT1567" s="172">
        <v>-427225.46212839475</v>
      </c>
      <c r="AU1567" s="173">
        <v>-0.6460392435043758</v>
      </c>
      <c r="AV1567" s="172">
        <v>-49853.310400000424</v>
      </c>
      <c r="AW1567" s="173">
        <v>-0.17558471073943699</v>
      </c>
      <c r="AX1567" s="172">
        <v>-630541.4804</v>
      </c>
      <c r="AY1567" s="173">
        <v>-0.72927379783364299</v>
      </c>
      <c r="AZ1567" s="172">
        <v>-427225.46212839434</v>
      </c>
      <c r="BA1567" s="173">
        <v>-0.64603924350437525</v>
      </c>
      <c r="BB1567" s="172">
        <v>-4.0745362639427185E-10</v>
      </c>
      <c r="BC1567" s="173">
        <v>-1.7407036681870827E-15</v>
      </c>
      <c r="BE1567" s="169">
        <v>19506.174133333298</v>
      </c>
      <c r="BF1567" s="169">
        <v>19506.174133333298</v>
      </c>
      <c r="BG1567" s="169">
        <v>19506.174133333298</v>
      </c>
      <c r="BH1567" s="169">
        <v>19506.174133333298</v>
      </c>
      <c r="BI1567" s="169">
        <v>19506.174133333298</v>
      </c>
      <c r="BJ1567" s="169">
        <v>19506.174133333298</v>
      </c>
      <c r="BK1567" s="169">
        <v>19506.174133333298</v>
      </c>
      <c r="BL1567" s="169">
        <v>19506.174133333298</v>
      </c>
      <c r="BM1567" s="169">
        <v>19506.174133333298</v>
      </c>
      <c r="BN1567" s="169">
        <v>19506.174133333298</v>
      </c>
      <c r="BO1567" s="169">
        <v>19506.174133333298</v>
      </c>
      <c r="BP1567" s="169">
        <v>19506.174133333298</v>
      </c>
      <c r="BQ1567" s="174">
        <v>234074.08959999951</v>
      </c>
    </row>
    <row r="1568" spans="2:96" x14ac:dyDescent="0.25">
      <c r="K1568" s="165" t="s">
        <v>315</v>
      </c>
      <c r="N1568" s="57" t="s">
        <v>2815</v>
      </c>
      <c r="V1568" s="57" t="s">
        <v>546</v>
      </c>
      <c r="W1568" s="57" t="s">
        <v>556</v>
      </c>
      <c r="X1568" s="57">
        <v>405</v>
      </c>
      <c r="AB1568" s="166" t="s">
        <v>378</v>
      </c>
      <c r="AC1568" s="209">
        <v>8450018</v>
      </c>
      <c r="AD1568" s="210" t="s">
        <v>2816</v>
      </c>
      <c r="AE1568" s="169">
        <v>0</v>
      </c>
      <c r="AF1568" s="38">
        <v>0</v>
      </c>
      <c r="AG1568" s="38">
        <v>0</v>
      </c>
      <c r="AH1568" s="170">
        <v>0</v>
      </c>
      <c r="AI1568" s="171">
        <v>31075.65</v>
      </c>
      <c r="AJ1568" s="172">
        <v>93226.950000000012</v>
      </c>
      <c r="AK1568" s="151">
        <v>99849.540000000023</v>
      </c>
      <c r="AL1568" s="172">
        <v>119819.44800000002</v>
      </c>
      <c r="AM1568" s="211">
        <v>0</v>
      </c>
      <c r="AN1568" s="171">
        <v>99849.540000000023</v>
      </c>
      <c r="AO1568" s="170">
        <v>67513.148571428595</v>
      </c>
      <c r="AP1568" s="170">
        <v>32318.675999999999</v>
      </c>
      <c r="AQ1568" s="170">
        <v>32318.675999999992</v>
      </c>
      <c r="AR1568" s="172">
        <v>-60908.274000000019</v>
      </c>
      <c r="AS1568" s="173">
        <v>-0.65333333333333343</v>
      </c>
      <c r="AT1568" s="172">
        <v>32318.675999999992</v>
      </c>
      <c r="AU1568" s="173">
        <v>0</v>
      </c>
      <c r="AV1568" s="172">
        <v>32318.675999999992</v>
      </c>
      <c r="AW1568" s="173">
        <v>0</v>
      </c>
      <c r="AX1568" s="172">
        <v>-60908.274000000012</v>
      </c>
      <c r="AY1568" s="173">
        <v>-0.65333333333333343</v>
      </c>
      <c r="AZ1568" s="172">
        <v>32318.675999999999</v>
      </c>
      <c r="BA1568" s="173">
        <v>0</v>
      </c>
      <c r="BB1568" s="172">
        <v>-7.2759576141834259E-12</v>
      </c>
      <c r="BC1568" s="173">
        <v>-2.2513167353091525E-16</v>
      </c>
      <c r="BE1568" s="169">
        <v>2693.223</v>
      </c>
      <c r="BF1568" s="169">
        <v>2693.223</v>
      </c>
      <c r="BG1568" s="169">
        <v>2693.223</v>
      </c>
      <c r="BH1568" s="169">
        <v>2693.223</v>
      </c>
      <c r="BI1568" s="169">
        <v>2693.223</v>
      </c>
      <c r="BJ1568" s="169">
        <v>2693.223</v>
      </c>
      <c r="BK1568" s="169">
        <v>2693.223</v>
      </c>
      <c r="BL1568" s="169">
        <v>2693.223</v>
      </c>
      <c r="BM1568" s="169">
        <v>2693.223</v>
      </c>
      <c r="BN1568" s="169">
        <v>2693.223</v>
      </c>
      <c r="BO1568" s="169">
        <v>2693.223</v>
      </c>
      <c r="BP1568" s="169">
        <v>2693.223</v>
      </c>
      <c r="BQ1568" s="174">
        <v>32318.675999999992</v>
      </c>
    </row>
    <row r="1569" spans="2:96" x14ac:dyDescent="0.25">
      <c r="K1569" s="165" t="s">
        <v>315</v>
      </c>
      <c r="N1569" s="57" t="s">
        <v>2817</v>
      </c>
      <c r="V1569" s="57" t="s">
        <v>546</v>
      </c>
      <c r="W1569" s="57" t="s">
        <v>556</v>
      </c>
      <c r="X1569" s="57">
        <v>405</v>
      </c>
      <c r="AB1569" s="166" t="s">
        <v>378</v>
      </c>
      <c r="AC1569" s="209">
        <v>8450019</v>
      </c>
      <c r="AD1569" s="210" t="s">
        <v>2818</v>
      </c>
      <c r="AE1569" s="169">
        <v>0</v>
      </c>
      <c r="AF1569" s="38">
        <v>0</v>
      </c>
      <c r="AG1569" s="38">
        <v>200294.88</v>
      </c>
      <c r="AH1569" s="170">
        <v>0</v>
      </c>
      <c r="AI1569" s="171">
        <v>232152.7</v>
      </c>
      <c r="AJ1569" s="172">
        <v>696458.10000000009</v>
      </c>
      <c r="AK1569" s="151">
        <v>476893.93000000005</v>
      </c>
      <c r="AL1569" s="172">
        <v>572272.71600000001</v>
      </c>
      <c r="AM1569" s="211">
        <v>0</v>
      </c>
      <c r="AN1569" s="171">
        <v>476893.93000000005</v>
      </c>
      <c r="AO1569" s="170">
        <v>591853.93714285688</v>
      </c>
      <c r="AP1569" s="170">
        <v>449745.48320000002</v>
      </c>
      <c r="AQ1569" s="170">
        <v>449745.48320000031</v>
      </c>
      <c r="AR1569" s="172">
        <v>-246712.61679999979</v>
      </c>
      <c r="AS1569" s="173">
        <v>-0.35423899413331505</v>
      </c>
      <c r="AT1569" s="172">
        <v>449745.48320000031</v>
      </c>
      <c r="AU1569" s="173">
        <v>0</v>
      </c>
      <c r="AV1569" s="172">
        <v>249450.6032000003</v>
      </c>
      <c r="AW1569" s="173">
        <v>1.2454167735091397</v>
      </c>
      <c r="AX1569" s="172">
        <v>-246712.61680000008</v>
      </c>
      <c r="AY1569" s="173">
        <v>-0.3542389941333155</v>
      </c>
      <c r="AZ1569" s="172">
        <v>449745.48320000002</v>
      </c>
      <c r="BA1569" s="173">
        <v>0</v>
      </c>
      <c r="BB1569" s="172">
        <v>2.9103830456733704E-10</v>
      </c>
      <c r="BC1569" s="173">
        <v>6.4711779314949448E-16</v>
      </c>
      <c r="BE1569" s="169">
        <v>37478.7902666667</v>
      </c>
      <c r="BF1569" s="169">
        <v>37478.7902666667</v>
      </c>
      <c r="BG1569" s="169">
        <v>37478.7902666667</v>
      </c>
      <c r="BH1569" s="169">
        <v>37478.7902666667</v>
      </c>
      <c r="BI1569" s="169">
        <v>37478.7902666667</v>
      </c>
      <c r="BJ1569" s="169">
        <v>37478.7902666667</v>
      </c>
      <c r="BK1569" s="169">
        <v>37478.7902666667</v>
      </c>
      <c r="BL1569" s="169">
        <v>37478.7902666667</v>
      </c>
      <c r="BM1569" s="169">
        <v>37478.7902666667</v>
      </c>
      <c r="BN1569" s="169">
        <v>37478.7902666667</v>
      </c>
      <c r="BO1569" s="169">
        <v>37478.7902666667</v>
      </c>
      <c r="BP1569" s="169">
        <v>37478.7902666667</v>
      </c>
      <c r="BQ1569" s="174">
        <v>449745.48320000031</v>
      </c>
    </row>
    <row r="1570" spans="2:96" x14ac:dyDescent="0.25">
      <c r="K1570" s="165" t="s">
        <v>315</v>
      </c>
      <c r="N1570" s="57" t="s">
        <v>2819</v>
      </c>
      <c r="V1570" s="57" t="s">
        <v>546</v>
      </c>
      <c r="W1570" s="57" t="s">
        <v>556</v>
      </c>
      <c r="X1570" s="57">
        <v>405</v>
      </c>
      <c r="AB1570" s="166" t="s">
        <v>378</v>
      </c>
      <c r="AC1570" s="209">
        <v>8450020</v>
      </c>
      <c r="AD1570" s="210" t="s">
        <v>2820</v>
      </c>
      <c r="AE1570" s="169">
        <v>0</v>
      </c>
      <c r="AF1570" s="38">
        <v>0</v>
      </c>
      <c r="AG1570" s="38">
        <v>0</v>
      </c>
      <c r="AH1570" s="170">
        <v>0</v>
      </c>
      <c r="AI1570" s="171">
        <v>-19.87</v>
      </c>
      <c r="AJ1570" s="172">
        <v>-59.61</v>
      </c>
      <c r="AK1570" s="151">
        <v>-57.35</v>
      </c>
      <c r="AL1570" s="172">
        <v>-68.820000000000007</v>
      </c>
      <c r="AM1570" s="211">
        <v>0</v>
      </c>
      <c r="AN1570" s="171">
        <v>-57.35</v>
      </c>
      <c r="AO1570" s="170">
        <v>-67.285714285714306</v>
      </c>
      <c r="AP1570" s="170">
        <v>0.12999999999999901</v>
      </c>
      <c r="AQ1570" s="170">
        <v>0.13</v>
      </c>
      <c r="AR1570" s="172">
        <v>59.74</v>
      </c>
      <c r="AS1570" s="173">
        <v>1.0021808421405805</v>
      </c>
      <c r="AT1570" s="172">
        <v>0.13</v>
      </c>
      <c r="AU1570" s="173">
        <v>0</v>
      </c>
      <c r="AV1570" s="172">
        <v>0.13</v>
      </c>
      <c r="AW1570" s="173">
        <v>0</v>
      </c>
      <c r="AX1570" s="172">
        <v>59.739999999999995</v>
      </c>
      <c r="AY1570" s="173">
        <v>1.0021808421405805</v>
      </c>
      <c r="AZ1570" s="172">
        <v>0.12999999999999901</v>
      </c>
      <c r="BA1570" s="173">
        <v>0</v>
      </c>
      <c r="BB1570" s="172">
        <v>9.9920072216264089E-16</v>
      </c>
      <c r="BC1570" s="173">
        <v>7.6861594012511432E-15</v>
      </c>
      <c r="BE1570" s="169">
        <v>1.0833333333333001E-2</v>
      </c>
      <c r="BF1570" s="169">
        <v>1.0833333333333001E-2</v>
      </c>
      <c r="BG1570" s="169">
        <v>1.0833333333333001E-2</v>
      </c>
      <c r="BH1570" s="169">
        <v>1.0833333333333001E-2</v>
      </c>
      <c r="BI1570" s="169">
        <v>1.0833333333333001E-2</v>
      </c>
      <c r="BJ1570" s="169">
        <v>1.0833333333333001E-2</v>
      </c>
      <c r="BK1570" s="169">
        <v>1.0833333333333001E-2</v>
      </c>
      <c r="BL1570" s="169">
        <v>1.0833333333333001E-2</v>
      </c>
      <c r="BM1570" s="169">
        <v>1.0833333333333001E-2</v>
      </c>
      <c r="BN1570" s="169">
        <v>1.0833333333333001E-2</v>
      </c>
      <c r="BO1570" s="169">
        <v>1.0833333333333001E-2</v>
      </c>
      <c r="BP1570" s="169">
        <v>1.0833333333333001E-2</v>
      </c>
      <c r="BQ1570" s="174">
        <v>0.12999999999999601</v>
      </c>
    </row>
    <row r="1571" spans="2:96" x14ac:dyDescent="0.25">
      <c r="K1571" s="165" t="s">
        <v>315</v>
      </c>
      <c r="N1571" s="57" t="s">
        <v>2821</v>
      </c>
      <c r="V1571" s="57" t="s">
        <v>546</v>
      </c>
      <c r="W1571" s="57" t="s">
        <v>556</v>
      </c>
      <c r="X1571" s="57">
        <v>405</v>
      </c>
      <c r="AB1571" s="166" t="s">
        <v>378</v>
      </c>
      <c r="AC1571" s="209">
        <v>8450021</v>
      </c>
      <c r="AD1571" s="210" t="s">
        <v>2822</v>
      </c>
      <c r="AE1571" s="169">
        <v>0</v>
      </c>
      <c r="AF1571" s="38">
        <v>0</v>
      </c>
      <c r="AG1571" s="38">
        <v>0</v>
      </c>
      <c r="AH1571" s="170">
        <v>0</v>
      </c>
      <c r="AI1571" s="171">
        <v>44.76</v>
      </c>
      <c r="AJ1571" s="172">
        <v>134.28</v>
      </c>
      <c r="AK1571" s="151">
        <v>50699.589999999989</v>
      </c>
      <c r="AL1571" s="172">
        <v>60839.507999999987</v>
      </c>
      <c r="AM1571" s="211">
        <v>0</v>
      </c>
      <c r="AN1571" s="171">
        <v>50699.589999999989</v>
      </c>
      <c r="AO1571" s="170">
        <v>29325.531428571401</v>
      </c>
      <c r="AP1571" s="170">
        <v>-0.24000000000000199</v>
      </c>
      <c r="AQ1571" s="170">
        <v>-0.24000000000000199</v>
      </c>
      <c r="AR1571" s="172">
        <v>-134.52000000000001</v>
      </c>
      <c r="AS1571" s="173">
        <v>-1.0017873100983021</v>
      </c>
      <c r="AT1571" s="172">
        <v>-0.24000000000000199</v>
      </c>
      <c r="AU1571" s="173">
        <v>0</v>
      </c>
      <c r="AV1571" s="172">
        <v>-0.24000000000000199</v>
      </c>
      <c r="AW1571" s="173">
        <v>0</v>
      </c>
      <c r="AX1571" s="172">
        <v>-134.52000000000001</v>
      </c>
      <c r="AY1571" s="173">
        <v>-1.0017873100983021</v>
      </c>
      <c r="AZ1571" s="172">
        <v>-0.24000000000000199</v>
      </c>
      <c r="BA1571" s="173">
        <v>0</v>
      </c>
      <c r="BB1571" s="172">
        <v>0</v>
      </c>
      <c r="BC1571" s="173">
        <v>0</v>
      </c>
      <c r="BE1571" s="169">
        <v>-0.02</v>
      </c>
      <c r="BF1571" s="169">
        <v>-0.02</v>
      </c>
      <c r="BG1571" s="169">
        <v>-0.02</v>
      </c>
      <c r="BH1571" s="169">
        <v>-0.02</v>
      </c>
      <c r="BI1571" s="169">
        <v>-0.02</v>
      </c>
      <c r="BJ1571" s="169">
        <v>-0.02</v>
      </c>
      <c r="BK1571" s="169">
        <v>-0.02</v>
      </c>
      <c r="BL1571" s="169">
        <v>-0.02</v>
      </c>
      <c r="BM1571" s="169">
        <v>-0.02</v>
      </c>
      <c r="BN1571" s="169">
        <v>-0.02</v>
      </c>
      <c r="BO1571" s="169">
        <v>-0.02</v>
      </c>
      <c r="BP1571" s="169">
        <v>-0.02</v>
      </c>
      <c r="BQ1571" s="174">
        <v>-0.23999999999999996</v>
      </c>
    </row>
    <row r="1572" spans="2:96" ht="18.75" hidden="1" x14ac:dyDescent="0.3">
      <c r="B1572" s="150" t="s">
        <v>305</v>
      </c>
      <c r="C1572" s="150" t="s">
        <v>305</v>
      </c>
      <c r="J1572" s="150" t="s">
        <v>305</v>
      </c>
      <c r="K1572" s="165" t="s">
        <v>308</v>
      </c>
      <c r="N1572" s="57" t="s">
        <v>310</v>
      </c>
      <c r="AC1572" s="175"/>
      <c r="AD1572" s="195"/>
      <c r="AE1572" s="38"/>
      <c r="AI1572" s="193"/>
      <c r="AS1572" s="57"/>
      <c r="AU1572" s="57"/>
      <c r="AW1572" s="57"/>
      <c r="AY1572" s="57"/>
      <c r="BA1572" s="57"/>
      <c r="BB1572" s="57"/>
      <c r="BC1572" s="57"/>
      <c r="BE1572" s="38"/>
      <c r="BF1572" s="38"/>
      <c r="BG1572" s="38"/>
      <c r="BH1572" s="38"/>
      <c r="BI1572" s="38"/>
      <c r="BJ1572" s="38"/>
      <c r="BK1572" s="38"/>
      <c r="BL1572" s="38"/>
      <c r="BM1572" s="38"/>
      <c r="BN1572" s="38"/>
      <c r="BO1572" s="38"/>
      <c r="BP1572" s="38"/>
      <c r="BQ1572" s="196"/>
    </row>
    <row r="1573" spans="2:96" ht="17.25" x14ac:dyDescent="0.3">
      <c r="K1573" s="165" t="s">
        <v>312</v>
      </c>
      <c r="V1573" s="57" t="s">
        <v>546</v>
      </c>
      <c r="W1573" s="57" t="s">
        <v>556</v>
      </c>
      <c r="AB1573" s="166" t="s">
        <v>378</v>
      </c>
      <c r="AC1573" s="197" t="s">
        <v>2823</v>
      </c>
      <c r="AD1573" s="168"/>
      <c r="AE1573" s="198">
        <v>698619.87</v>
      </c>
      <c r="AF1573" s="198">
        <v>-708664.03</v>
      </c>
      <c r="AG1573" s="198">
        <v>484222.28</v>
      </c>
      <c r="AH1573" s="199">
        <v>661299.55172839435</v>
      </c>
      <c r="AI1573" s="200">
        <v>551458.43000000005</v>
      </c>
      <c r="AJ1573" s="199">
        <v>1654375.29</v>
      </c>
      <c r="AK1573" s="200">
        <v>1191969.3600000001</v>
      </c>
      <c r="AL1573" s="199">
        <v>1430363.2320000003</v>
      </c>
      <c r="AM1573" s="200">
        <v>551082.95977366192</v>
      </c>
      <c r="AN1573" s="200">
        <v>1302185.9519547326</v>
      </c>
      <c r="AO1573" s="199">
        <v>1278385.3542857135</v>
      </c>
      <c r="AP1573" s="199">
        <v>716138.13879999996</v>
      </c>
      <c r="AQ1573" s="199">
        <v>716138.13879999996</v>
      </c>
      <c r="AR1573" s="199">
        <v>-938237.15120000008</v>
      </c>
      <c r="AS1573" s="201">
        <v>-0.56712473697549004</v>
      </c>
      <c r="AT1573" s="199">
        <v>54838.587071605609</v>
      </c>
      <c r="AU1573" s="201">
        <v>8.2925486533716328E-2</v>
      </c>
      <c r="AV1573" s="199">
        <v>231915.85879999993</v>
      </c>
      <c r="AW1573" s="201">
        <v>0.47894503904281299</v>
      </c>
      <c r="AX1573" s="199">
        <v>-938237.15120000008</v>
      </c>
      <c r="AY1573" s="201">
        <v>-0.56712473697549004</v>
      </c>
      <c r="AZ1573" s="199">
        <v>54838.587071605609</v>
      </c>
      <c r="BA1573" s="201">
        <v>8.2925486533716328E-2</v>
      </c>
      <c r="BB1573" s="199">
        <v>0</v>
      </c>
      <c r="BC1573" s="201">
        <v>0</v>
      </c>
      <c r="BE1573" s="198">
        <v>59678.178233333332</v>
      </c>
      <c r="BF1573" s="198">
        <v>59678.178233333332</v>
      </c>
      <c r="BG1573" s="198">
        <v>59678.178233333332</v>
      </c>
      <c r="BH1573" s="198">
        <v>59678.178233333332</v>
      </c>
      <c r="BI1573" s="198">
        <v>59678.178233333332</v>
      </c>
      <c r="BJ1573" s="198">
        <v>59678.178233333332</v>
      </c>
      <c r="BK1573" s="198">
        <v>59678.178233333332</v>
      </c>
      <c r="BL1573" s="198">
        <v>59678.178233333332</v>
      </c>
      <c r="BM1573" s="198">
        <v>59678.178233333332</v>
      </c>
      <c r="BN1573" s="198">
        <v>59678.178233333332</v>
      </c>
      <c r="BO1573" s="198">
        <v>59678.178233333332</v>
      </c>
      <c r="BP1573" s="198">
        <v>59678.178233333332</v>
      </c>
      <c r="BQ1573" s="202">
        <v>716138.13879999984</v>
      </c>
    </row>
    <row r="1574" spans="2:96" ht="18.75" x14ac:dyDescent="0.3">
      <c r="K1574" s="165" t="s">
        <v>312</v>
      </c>
      <c r="AC1574" s="175"/>
      <c r="AD1574" s="203"/>
      <c r="AE1574" s="204"/>
      <c r="AI1574" s="205"/>
      <c r="AS1574" s="57"/>
      <c r="AU1574" s="57"/>
      <c r="AW1574" s="57"/>
      <c r="AY1574" s="57"/>
      <c r="BA1574" s="57"/>
      <c r="BB1574" s="57"/>
      <c r="BC1574" s="57"/>
      <c r="BE1574" s="204"/>
      <c r="BF1574" s="204"/>
      <c r="BG1574" s="204"/>
      <c r="BH1574" s="204"/>
      <c r="BI1574" s="204"/>
      <c r="BJ1574" s="204"/>
      <c r="BK1574" s="204"/>
      <c r="BL1574" s="204"/>
      <c r="BM1574" s="204"/>
      <c r="BN1574" s="204"/>
      <c r="BO1574" s="204"/>
      <c r="BP1574" s="204"/>
      <c r="BQ1574" s="206"/>
    </row>
    <row r="1575" spans="2:96" ht="18.75" x14ac:dyDescent="0.3">
      <c r="K1575" s="165" t="s">
        <v>312</v>
      </c>
      <c r="M1575" s="57" t="s">
        <v>558</v>
      </c>
      <c r="N1575" s="57" t="s">
        <v>2824</v>
      </c>
      <c r="V1575" s="57" t="s">
        <v>546</v>
      </c>
      <c r="W1575" s="57" t="s">
        <v>559</v>
      </c>
      <c r="X1575" s="57">
        <v>406</v>
      </c>
      <c r="AB1575" s="166" t="s">
        <v>378</v>
      </c>
      <c r="AC1575" s="192" t="s">
        <v>560</v>
      </c>
      <c r="AD1575" s="168"/>
      <c r="AE1575" s="63"/>
      <c r="AI1575" s="193"/>
      <c r="AS1575" s="57"/>
      <c r="AU1575" s="57"/>
      <c r="AW1575" s="57"/>
      <c r="AY1575" s="57"/>
      <c r="BA1575" s="57"/>
      <c r="BB1575" s="57"/>
      <c r="BC1575" s="57"/>
      <c r="BE1575" s="63"/>
      <c r="BF1575" s="63"/>
      <c r="BG1575" s="63"/>
      <c r="BH1575" s="63"/>
      <c r="BI1575" s="63"/>
      <c r="BJ1575" s="63"/>
      <c r="BK1575" s="63"/>
      <c r="BL1575" s="63"/>
      <c r="BM1575" s="63"/>
      <c r="BN1575" s="63"/>
      <c r="BO1575" s="63"/>
      <c r="BP1575" s="63"/>
      <c r="BQ1575" s="194"/>
      <c r="BS1575" s="57">
        <v>0</v>
      </c>
      <c r="BT1575" s="57">
        <v>-64193.26</v>
      </c>
      <c r="BU1575" s="57">
        <v>0</v>
      </c>
      <c r="BV1575" s="57">
        <v>0</v>
      </c>
      <c r="BW1575" s="57">
        <v>0</v>
      </c>
      <c r="BX1575" s="57">
        <v>0</v>
      </c>
      <c r="BY1575" s="57">
        <v>0</v>
      </c>
      <c r="BZ1575" s="57">
        <v>0</v>
      </c>
      <c r="CA1575" s="57">
        <v>0</v>
      </c>
      <c r="CB1575" s="57">
        <v>0</v>
      </c>
      <c r="CC1575" s="57">
        <v>0</v>
      </c>
      <c r="CD1575" s="57">
        <v>0</v>
      </c>
      <c r="CE1575" s="57">
        <v>0</v>
      </c>
      <c r="CG1575" s="57">
        <v>0</v>
      </c>
      <c r="CH1575" s="57">
        <v>0</v>
      </c>
      <c r="CI1575" s="57">
        <v>0</v>
      </c>
      <c r="CJ1575" s="57">
        <v>0</v>
      </c>
      <c r="CK1575" s="57">
        <v>0</v>
      </c>
      <c r="CL1575" s="57">
        <v>0</v>
      </c>
      <c r="CM1575" s="57">
        <v>0</v>
      </c>
      <c r="CN1575" s="57">
        <v>0</v>
      </c>
      <c r="CO1575" s="57">
        <v>0</v>
      </c>
      <c r="CP1575" s="57">
        <v>0</v>
      </c>
      <c r="CQ1575" s="57">
        <v>0</v>
      </c>
      <c r="CR1575" s="57">
        <v>0</v>
      </c>
    </row>
    <row r="1576" spans="2:96" x14ac:dyDescent="0.25">
      <c r="K1576" s="165" t="s">
        <v>315</v>
      </c>
      <c r="N1576" s="57" t="s">
        <v>2825</v>
      </c>
      <c r="V1576" s="57" t="s">
        <v>546</v>
      </c>
      <c r="W1576" s="57" t="s">
        <v>559</v>
      </c>
      <c r="X1576" s="57">
        <v>406</v>
      </c>
      <c r="AB1576" s="166" t="s">
        <v>378</v>
      </c>
      <c r="AC1576" s="209">
        <v>8475100</v>
      </c>
      <c r="AD1576" s="210" t="s">
        <v>2826</v>
      </c>
      <c r="AE1576" s="169">
        <v>0</v>
      </c>
      <c r="AF1576" s="38">
        <v>-64193.26</v>
      </c>
      <c r="AG1576" s="38">
        <v>0</v>
      </c>
      <c r="AH1576" s="170">
        <v>0</v>
      </c>
      <c r="AI1576" s="171">
        <v>0</v>
      </c>
      <c r="AJ1576" s="172">
        <v>0</v>
      </c>
      <c r="AK1576" s="151">
        <v>0</v>
      </c>
      <c r="AL1576" s="172">
        <v>0</v>
      </c>
      <c r="AM1576" s="211">
        <v>0</v>
      </c>
      <c r="AN1576" s="171">
        <v>0</v>
      </c>
      <c r="AO1576" s="170">
        <v>0</v>
      </c>
      <c r="AP1576" s="170">
        <v>0</v>
      </c>
      <c r="AQ1576" s="170">
        <v>0</v>
      </c>
      <c r="AR1576" s="172">
        <v>0</v>
      </c>
      <c r="AS1576" s="173">
        <v>0</v>
      </c>
      <c r="AT1576" s="172">
        <v>0</v>
      </c>
      <c r="AU1576" s="173">
        <v>0</v>
      </c>
      <c r="AV1576" s="172">
        <v>0</v>
      </c>
      <c r="AW1576" s="173">
        <v>0</v>
      </c>
      <c r="AX1576" s="172">
        <v>0</v>
      </c>
      <c r="AY1576" s="173">
        <v>0</v>
      </c>
      <c r="AZ1576" s="172">
        <v>0</v>
      </c>
      <c r="BA1576" s="173">
        <v>0</v>
      </c>
      <c r="BB1576" s="172">
        <v>0</v>
      </c>
      <c r="BC1576" s="173">
        <v>0</v>
      </c>
      <c r="BE1576" s="169">
        <v>0</v>
      </c>
      <c r="BF1576" s="169">
        <v>0</v>
      </c>
      <c r="BG1576" s="169">
        <v>0</v>
      </c>
      <c r="BH1576" s="169">
        <v>0</v>
      </c>
      <c r="BI1576" s="169">
        <v>0</v>
      </c>
      <c r="BJ1576" s="169">
        <v>0</v>
      </c>
      <c r="BK1576" s="169">
        <v>0</v>
      </c>
      <c r="BL1576" s="169">
        <v>0</v>
      </c>
      <c r="BM1576" s="169">
        <v>0</v>
      </c>
      <c r="BN1576" s="169">
        <v>0</v>
      </c>
      <c r="BO1576" s="169">
        <v>0</v>
      </c>
      <c r="BP1576" s="169">
        <v>0</v>
      </c>
      <c r="BQ1576" s="174">
        <v>0</v>
      </c>
    </row>
    <row r="1577" spans="2:96" ht="18.75" hidden="1" x14ac:dyDescent="0.3">
      <c r="B1577" s="150" t="s">
        <v>305</v>
      </c>
      <c r="C1577" s="150" t="s">
        <v>305</v>
      </c>
      <c r="J1577" s="150" t="s">
        <v>305</v>
      </c>
      <c r="K1577" s="165" t="s">
        <v>308</v>
      </c>
      <c r="N1577" s="57" t="s">
        <v>310</v>
      </c>
      <c r="AC1577" s="175"/>
      <c r="AD1577" s="195"/>
      <c r="AE1577" s="38"/>
      <c r="AI1577" s="193"/>
      <c r="AS1577" s="57"/>
      <c r="AU1577" s="57"/>
      <c r="AW1577" s="57"/>
      <c r="AY1577" s="57"/>
      <c r="BA1577" s="57"/>
      <c r="BB1577" s="57"/>
      <c r="BC1577" s="57"/>
      <c r="BE1577" s="38"/>
      <c r="BF1577" s="38"/>
      <c r="BG1577" s="38"/>
      <c r="BH1577" s="38"/>
      <c r="BI1577" s="38"/>
      <c r="BJ1577" s="38"/>
      <c r="BK1577" s="38"/>
      <c r="BL1577" s="38"/>
      <c r="BM1577" s="38"/>
      <c r="BN1577" s="38"/>
      <c r="BO1577" s="38"/>
      <c r="BP1577" s="38"/>
      <c r="BQ1577" s="196"/>
    </row>
    <row r="1578" spans="2:96" ht="17.25" x14ac:dyDescent="0.3">
      <c r="K1578" s="165" t="s">
        <v>312</v>
      </c>
      <c r="V1578" s="57" t="s">
        <v>546</v>
      </c>
      <c r="W1578" s="57" t="s">
        <v>559</v>
      </c>
      <c r="AB1578" s="166" t="s">
        <v>378</v>
      </c>
      <c r="AC1578" s="197" t="s">
        <v>2827</v>
      </c>
      <c r="AD1578" s="168"/>
      <c r="AE1578" s="198">
        <v>0</v>
      </c>
      <c r="AF1578" s="198">
        <v>-64193.26</v>
      </c>
      <c r="AG1578" s="198">
        <v>0</v>
      </c>
      <c r="AH1578" s="199">
        <v>0</v>
      </c>
      <c r="AI1578" s="200">
        <v>0</v>
      </c>
      <c r="AJ1578" s="199">
        <v>0</v>
      </c>
      <c r="AK1578" s="200">
        <v>0</v>
      </c>
      <c r="AL1578" s="199">
        <v>0</v>
      </c>
      <c r="AM1578" s="200">
        <v>0</v>
      </c>
      <c r="AN1578" s="200">
        <v>0</v>
      </c>
      <c r="AO1578" s="199">
        <v>0</v>
      </c>
      <c r="AP1578" s="199">
        <v>0</v>
      </c>
      <c r="AQ1578" s="199">
        <v>0</v>
      </c>
      <c r="AR1578" s="199">
        <v>0</v>
      </c>
      <c r="AS1578" s="201">
        <v>0</v>
      </c>
      <c r="AT1578" s="199">
        <v>0</v>
      </c>
      <c r="AU1578" s="201">
        <v>0</v>
      </c>
      <c r="AV1578" s="199">
        <v>0</v>
      </c>
      <c r="AW1578" s="201">
        <v>0</v>
      </c>
      <c r="AX1578" s="199">
        <v>0</v>
      </c>
      <c r="AY1578" s="201">
        <v>0</v>
      </c>
      <c r="AZ1578" s="199">
        <v>0</v>
      </c>
      <c r="BA1578" s="201">
        <v>0</v>
      </c>
      <c r="BB1578" s="199">
        <v>0</v>
      </c>
      <c r="BC1578" s="201">
        <v>0</v>
      </c>
      <c r="BE1578" s="198">
        <v>0</v>
      </c>
      <c r="BF1578" s="198">
        <v>0</v>
      </c>
      <c r="BG1578" s="198">
        <v>0</v>
      </c>
      <c r="BH1578" s="198">
        <v>0</v>
      </c>
      <c r="BI1578" s="198">
        <v>0</v>
      </c>
      <c r="BJ1578" s="198">
        <v>0</v>
      </c>
      <c r="BK1578" s="198">
        <v>0</v>
      </c>
      <c r="BL1578" s="198">
        <v>0</v>
      </c>
      <c r="BM1578" s="198">
        <v>0</v>
      </c>
      <c r="BN1578" s="198">
        <v>0</v>
      </c>
      <c r="BO1578" s="198">
        <v>0</v>
      </c>
      <c r="BP1578" s="198">
        <v>0</v>
      </c>
      <c r="BQ1578" s="202">
        <v>0</v>
      </c>
    </row>
    <row r="1579" spans="2:96" ht="18.75" x14ac:dyDescent="0.3">
      <c r="K1579" s="165" t="s">
        <v>312</v>
      </c>
      <c r="AC1579" s="175"/>
      <c r="AD1579" s="203"/>
      <c r="AE1579" s="204"/>
      <c r="AI1579" s="205"/>
      <c r="AS1579" s="57"/>
      <c r="AU1579" s="57"/>
      <c r="AW1579" s="57"/>
      <c r="AY1579" s="57"/>
      <c r="BA1579" s="57"/>
      <c r="BB1579" s="57"/>
      <c r="BC1579" s="57"/>
      <c r="BE1579" s="204"/>
      <c r="BF1579" s="204"/>
      <c r="BG1579" s="204"/>
      <c r="BH1579" s="204"/>
      <c r="BI1579" s="204"/>
      <c r="BJ1579" s="204"/>
      <c r="BK1579" s="204"/>
      <c r="BL1579" s="204"/>
      <c r="BM1579" s="204"/>
      <c r="BN1579" s="204"/>
      <c r="BO1579" s="204"/>
      <c r="BP1579" s="204"/>
      <c r="BQ1579" s="206"/>
    </row>
    <row r="1580" spans="2:96" ht="18.75" x14ac:dyDescent="0.3">
      <c r="K1580" s="165" t="s">
        <v>312</v>
      </c>
      <c r="M1580" s="57" t="s">
        <v>561</v>
      </c>
      <c r="N1580" s="57" t="s">
        <v>2828</v>
      </c>
      <c r="V1580" s="57" t="s">
        <v>546</v>
      </c>
      <c r="W1580" s="57" t="s">
        <v>546</v>
      </c>
      <c r="X1580" s="57">
        <v>407</v>
      </c>
      <c r="AB1580" s="166" t="s">
        <v>378</v>
      </c>
      <c r="AC1580" s="192" t="s">
        <v>562</v>
      </c>
      <c r="AD1580" s="168"/>
      <c r="AE1580" s="63"/>
      <c r="AI1580" s="193"/>
      <c r="AS1580" s="57"/>
      <c r="AU1580" s="57"/>
      <c r="AW1580" s="57"/>
      <c r="AY1580" s="57"/>
      <c r="BA1580" s="57"/>
      <c r="BB1580" s="57"/>
      <c r="BC1580" s="57"/>
      <c r="BE1580" s="63"/>
      <c r="BF1580" s="63"/>
      <c r="BG1580" s="63"/>
      <c r="BH1580" s="63"/>
      <c r="BI1580" s="63"/>
      <c r="BJ1580" s="63"/>
      <c r="BK1580" s="63"/>
      <c r="BL1580" s="63"/>
      <c r="BM1580" s="63"/>
      <c r="BN1580" s="63"/>
      <c r="BO1580" s="63"/>
      <c r="BP1580" s="63"/>
      <c r="BQ1580" s="194"/>
      <c r="BS1580" s="57">
        <v>270638.75</v>
      </c>
      <c r="BT1580" s="57">
        <v>434544.49000000005</v>
      </c>
      <c r="BU1580" s="57">
        <v>67983.289999999979</v>
      </c>
      <c r="BV1580" s="57">
        <v>544735.15756000031</v>
      </c>
      <c r="BW1580" s="57">
        <v>113132.25000000001</v>
      </c>
      <c r="BX1580" s="57">
        <v>339396.75000000006</v>
      </c>
      <c r="BY1580" s="57">
        <v>299752.51</v>
      </c>
      <c r="BZ1580" s="57">
        <v>359703.01199999999</v>
      </c>
      <c r="CA1580" s="57">
        <v>455569.79796666693</v>
      </c>
      <c r="CB1580" s="57">
        <v>388917.86959333339</v>
      </c>
      <c r="CC1580" s="57">
        <v>344008.09714285709</v>
      </c>
      <c r="CD1580" s="57">
        <v>296684</v>
      </c>
      <c r="CE1580" s="57">
        <v>296684.0000000007</v>
      </c>
      <c r="CG1580" s="57">
        <v>24723.66666666673</v>
      </c>
      <c r="CH1580" s="57">
        <v>24723.66666666673</v>
      </c>
      <c r="CI1580" s="57">
        <v>24723.66666666673</v>
      </c>
      <c r="CJ1580" s="57">
        <v>24723.66666666673</v>
      </c>
      <c r="CK1580" s="57">
        <v>24723.66666666673</v>
      </c>
      <c r="CL1580" s="57">
        <v>24723.66666666673</v>
      </c>
      <c r="CM1580" s="57">
        <v>24723.66666666673</v>
      </c>
      <c r="CN1580" s="57">
        <v>24723.66666666673</v>
      </c>
      <c r="CO1580" s="57">
        <v>24723.66666666673</v>
      </c>
      <c r="CP1580" s="57">
        <v>24723.66666666673</v>
      </c>
      <c r="CQ1580" s="57">
        <v>24723.66666666673</v>
      </c>
      <c r="CR1580" s="57">
        <v>24723.66666666673</v>
      </c>
    </row>
    <row r="1581" spans="2:96" x14ac:dyDescent="0.25">
      <c r="K1581" s="165" t="s">
        <v>315</v>
      </c>
      <c r="N1581" s="57" t="s">
        <v>2829</v>
      </c>
      <c r="V1581" s="57" t="s">
        <v>546</v>
      </c>
      <c r="W1581" s="57" t="s">
        <v>546</v>
      </c>
      <c r="X1581" s="57">
        <v>407</v>
      </c>
      <c r="AB1581" s="166" t="s">
        <v>378</v>
      </c>
      <c r="AC1581" s="209">
        <v>8100003</v>
      </c>
      <c r="AD1581" s="210" t="s">
        <v>2830</v>
      </c>
      <c r="AE1581" s="169">
        <v>50996</v>
      </c>
      <c r="AF1581" s="38">
        <v>28423.64</v>
      </c>
      <c r="AG1581" s="38">
        <v>0</v>
      </c>
      <c r="AH1581" s="170">
        <v>9743</v>
      </c>
      <c r="AI1581" s="171">
        <v>0</v>
      </c>
      <c r="AJ1581" s="172">
        <v>0</v>
      </c>
      <c r="AK1581" s="151">
        <v>0</v>
      </c>
      <c r="AL1581" s="172">
        <v>0</v>
      </c>
      <c r="AM1581" s="211">
        <v>9743</v>
      </c>
      <c r="AN1581" s="171">
        <v>0</v>
      </c>
      <c r="AO1581" s="170">
        <v>0</v>
      </c>
      <c r="AP1581" s="170">
        <v>0</v>
      </c>
      <c r="AQ1581" s="170">
        <v>0</v>
      </c>
      <c r="AR1581" s="172">
        <v>0</v>
      </c>
      <c r="AS1581" s="173">
        <v>0</v>
      </c>
      <c r="AT1581" s="172">
        <v>-9743</v>
      </c>
      <c r="AU1581" s="173">
        <v>-1</v>
      </c>
      <c r="AV1581" s="172">
        <v>0</v>
      </c>
      <c r="AW1581" s="173">
        <v>0</v>
      </c>
      <c r="AX1581" s="172">
        <v>0</v>
      </c>
      <c r="AY1581" s="173">
        <v>0</v>
      </c>
      <c r="AZ1581" s="172">
        <v>-9743</v>
      </c>
      <c r="BA1581" s="173">
        <v>-1</v>
      </c>
      <c r="BB1581" s="172">
        <v>0</v>
      </c>
      <c r="BC1581" s="173">
        <v>0</v>
      </c>
      <c r="BE1581" s="169">
        <v>0</v>
      </c>
      <c r="BF1581" s="169">
        <v>0</v>
      </c>
      <c r="BG1581" s="169">
        <v>0</v>
      </c>
      <c r="BH1581" s="169">
        <v>0</v>
      </c>
      <c r="BI1581" s="169">
        <v>0</v>
      </c>
      <c r="BJ1581" s="169">
        <v>0</v>
      </c>
      <c r="BK1581" s="169">
        <v>0</v>
      </c>
      <c r="BL1581" s="169">
        <v>0</v>
      </c>
      <c r="BM1581" s="169">
        <v>0</v>
      </c>
      <c r="BN1581" s="169">
        <v>0</v>
      </c>
      <c r="BO1581" s="169">
        <v>0</v>
      </c>
      <c r="BP1581" s="169">
        <v>0</v>
      </c>
      <c r="BQ1581" s="174">
        <v>0</v>
      </c>
    </row>
    <row r="1582" spans="2:96" x14ac:dyDescent="0.25">
      <c r="K1582" s="165" t="s">
        <v>315</v>
      </c>
      <c r="N1582" s="57" t="s">
        <v>2831</v>
      </c>
      <c r="V1582" s="57" t="s">
        <v>546</v>
      </c>
      <c r="W1582" s="57" t="s">
        <v>546</v>
      </c>
      <c r="X1582" s="57">
        <v>407</v>
      </c>
      <c r="AB1582" s="166" t="s">
        <v>378</v>
      </c>
      <c r="AC1582" s="209">
        <v>8100008</v>
      </c>
      <c r="AD1582" s="210" t="s">
        <v>2832</v>
      </c>
      <c r="AE1582" s="169">
        <v>5859.71</v>
      </c>
      <c r="AF1582" s="38">
        <v>170569.75</v>
      </c>
      <c r="AG1582" s="38">
        <v>-176562.27</v>
      </c>
      <c r="AH1582" s="170">
        <v>150000</v>
      </c>
      <c r="AI1582" s="171">
        <v>0</v>
      </c>
      <c r="AJ1582" s="172">
        <v>0</v>
      </c>
      <c r="AK1582" s="151">
        <v>0</v>
      </c>
      <c r="AL1582" s="172">
        <v>0</v>
      </c>
      <c r="AM1582" s="211">
        <v>125000</v>
      </c>
      <c r="AN1582" s="171">
        <v>25000</v>
      </c>
      <c r="AO1582" s="170">
        <v>0</v>
      </c>
      <c r="AP1582" s="170">
        <v>0</v>
      </c>
      <c r="AQ1582" s="170">
        <v>0</v>
      </c>
      <c r="AR1582" s="172">
        <v>0</v>
      </c>
      <c r="AS1582" s="173">
        <v>0</v>
      </c>
      <c r="AT1582" s="172">
        <v>-150000</v>
      </c>
      <c r="AU1582" s="173">
        <v>-1</v>
      </c>
      <c r="AV1582" s="172">
        <v>176562.27</v>
      </c>
      <c r="AW1582" s="173">
        <v>1</v>
      </c>
      <c r="AX1582" s="172">
        <v>0</v>
      </c>
      <c r="AY1582" s="173">
        <v>0</v>
      </c>
      <c r="AZ1582" s="172">
        <v>-150000</v>
      </c>
      <c r="BA1582" s="173">
        <v>-1</v>
      </c>
      <c r="BB1582" s="172">
        <v>0</v>
      </c>
      <c r="BC1582" s="173">
        <v>0</v>
      </c>
      <c r="BE1582" s="169">
        <v>0</v>
      </c>
      <c r="BF1582" s="169">
        <v>0</v>
      </c>
      <c r="BG1582" s="169">
        <v>0</v>
      </c>
      <c r="BH1582" s="169">
        <v>0</v>
      </c>
      <c r="BI1582" s="169">
        <v>0</v>
      </c>
      <c r="BJ1582" s="169">
        <v>0</v>
      </c>
      <c r="BK1582" s="169">
        <v>0</v>
      </c>
      <c r="BL1582" s="169">
        <v>0</v>
      </c>
      <c r="BM1582" s="169">
        <v>0</v>
      </c>
      <c r="BN1582" s="169">
        <v>0</v>
      </c>
      <c r="BO1582" s="169">
        <v>0</v>
      </c>
      <c r="BP1582" s="169">
        <v>0</v>
      </c>
      <c r="BQ1582" s="174">
        <v>0</v>
      </c>
    </row>
    <row r="1583" spans="2:96" x14ac:dyDescent="0.25">
      <c r="K1583" s="165" t="s">
        <v>315</v>
      </c>
      <c r="N1583" s="57" t="s">
        <v>2833</v>
      </c>
      <c r="V1583" s="57" t="s">
        <v>546</v>
      </c>
      <c r="W1583" s="57" t="s">
        <v>546</v>
      </c>
      <c r="X1583" s="57">
        <v>407</v>
      </c>
      <c r="AB1583" s="166" t="s">
        <v>378</v>
      </c>
      <c r="AC1583" s="209">
        <v>8100009</v>
      </c>
      <c r="AD1583" s="210" t="s">
        <v>2834</v>
      </c>
      <c r="AE1583" s="169">
        <v>38154.080000000002</v>
      </c>
      <c r="AF1583" s="38">
        <v>0</v>
      </c>
      <c r="AG1583" s="38">
        <v>-4500</v>
      </c>
      <c r="AH1583" s="170">
        <v>500.00000000000028</v>
      </c>
      <c r="AI1583" s="171">
        <v>0</v>
      </c>
      <c r="AJ1583" s="172">
        <v>0</v>
      </c>
      <c r="AK1583" s="151">
        <v>0</v>
      </c>
      <c r="AL1583" s="172">
        <v>0</v>
      </c>
      <c r="AM1583" s="211">
        <v>416.66666666666697</v>
      </c>
      <c r="AN1583" s="171">
        <v>83.333333333333314</v>
      </c>
      <c r="AO1583" s="170">
        <v>0</v>
      </c>
      <c r="AP1583" s="170">
        <v>0</v>
      </c>
      <c r="AQ1583" s="170">
        <v>0</v>
      </c>
      <c r="AR1583" s="172">
        <v>0</v>
      </c>
      <c r="AS1583" s="173">
        <v>0</v>
      </c>
      <c r="AT1583" s="172">
        <v>-500.00000000000028</v>
      </c>
      <c r="AU1583" s="173">
        <v>-1</v>
      </c>
      <c r="AV1583" s="172">
        <v>4500</v>
      </c>
      <c r="AW1583" s="173">
        <v>1</v>
      </c>
      <c r="AX1583" s="172">
        <v>0</v>
      </c>
      <c r="AY1583" s="173">
        <v>0</v>
      </c>
      <c r="AZ1583" s="172">
        <v>-500.00000000000028</v>
      </c>
      <c r="BA1583" s="173">
        <v>-1</v>
      </c>
      <c r="BB1583" s="172">
        <v>0</v>
      </c>
      <c r="BC1583" s="173">
        <v>0</v>
      </c>
      <c r="BE1583" s="169">
        <v>0</v>
      </c>
      <c r="BF1583" s="169">
        <v>0</v>
      </c>
      <c r="BG1583" s="169">
        <v>0</v>
      </c>
      <c r="BH1583" s="169">
        <v>0</v>
      </c>
      <c r="BI1583" s="169">
        <v>0</v>
      </c>
      <c r="BJ1583" s="169">
        <v>0</v>
      </c>
      <c r="BK1583" s="169">
        <v>0</v>
      </c>
      <c r="BL1583" s="169">
        <v>0</v>
      </c>
      <c r="BM1583" s="169">
        <v>0</v>
      </c>
      <c r="BN1583" s="169">
        <v>0</v>
      </c>
      <c r="BO1583" s="169">
        <v>0</v>
      </c>
      <c r="BP1583" s="169">
        <v>0</v>
      </c>
      <c r="BQ1583" s="174">
        <v>0</v>
      </c>
    </row>
    <row r="1584" spans="2:96" x14ac:dyDescent="0.25">
      <c r="K1584" s="165" t="s">
        <v>315</v>
      </c>
      <c r="N1584" s="57" t="s">
        <v>2835</v>
      </c>
      <c r="V1584" s="57" t="s">
        <v>546</v>
      </c>
      <c r="W1584" s="57" t="s">
        <v>546</v>
      </c>
      <c r="X1584" s="57">
        <v>407</v>
      </c>
      <c r="AB1584" s="166" t="s">
        <v>378</v>
      </c>
      <c r="AC1584" s="209">
        <v>8100400</v>
      </c>
      <c r="AD1584" s="210" t="s">
        <v>2836</v>
      </c>
      <c r="AE1584" s="169">
        <v>244455.44</v>
      </c>
      <c r="AF1584" s="38">
        <v>308869.90000000002</v>
      </c>
      <c r="AG1584" s="38">
        <v>327051.41999999993</v>
      </c>
      <c r="AH1584" s="170">
        <v>467810.15756000037</v>
      </c>
      <c r="AI1584" s="171">
        <v>143379.45000000001</v>
      </c>
      <c r="AJ1584" s="172">
        <v>430138.35000000003</v>
      </c>
      <c r="AK1584" s="151">
        <v>375370.51</v>
      </c>
      <c r="AL1584" s="172">
        <v>450444.61199999996</v>
      </c>
      <c r="AM1584" s="211">
        <v>389841.79796666693</v>
      </c>
      <c r="AN1584" s="171">
        <v>453338.86959333345</v>
      </c>
      <c r="AO1584" s="170">
        <v>434749.69714285707</v>
      </c>
      <c r="AP1584" s="170">
        <v>385264</v>
      </c>
      <c r="AQ1584" s="170">
        <v>385264.00000000081</v>
      </c>
      <c r="AR1584" s="172">
        <v>-44874.34999999922</v>
      </c>
      <c r="AS1584" s="173">
        <v>-0.10432538740151678</v>
      </c>
      <c r="AT1584" s="172">
        <v>-82546.157559999556</v>
      </c>
      <c r="AU1584" s="173">
        <v>-0.17645225574096765</v>
      </c>
      <c r="AV1584" s="172">
        <v>58212.580000000889</v>
      </c>
      <c r="AW1584" s="173">
        <v>0.17799213346941256</v>
      </c>
      <c r="AX1584" s="172">
        <v>-44874.350000000035</v>
      </c>
      <c r="AY1584" s="173">
        <v>-0.10432538740151867</v>
      </c>
      <c r="AZ1584" s="172">
        <v>-82546.157560000371</v>
      </c>
      <c r="BA1584" s="173">
        <v>-0.1764522557409694</v>
      </c>
      <c r="BB1584" s="172">
        <v>8.149072527885437E-10</v>
      </c>
      <c r="BC1584" s="173">
        <v>2.1151917978023996E-15</v>
      </c>
      <c r="BE1584" s="169">
        <v>32105.333333333401</v>
      </c>
      <c r="BF1584" s="169">
        <v>32105.333333333401</v>
      </c>
      <c r="BG1584" s="169">
        <v>32105.333333333401</v>
      </c>
      <c r="BH1584" s="169">
        <v>32105.333333333401</v>
      </c>
      <c r="BI1584" s="169">
        <v>32105.333333333401</v>
      </c>
      <c r="BJ1584" s="169">
        <v>32105.333333333401</v>
      </c>
      <c r="BK1584" s="169">
        <v>32105.333333333401</v>
      </c>
      <c r="BL1584" s="169">
        <v>32105.333333333401</v>
      </c>
      <c r="BM1584" s="169">
        <v>32105.333333333401</v>
      </c>
      <c r="BN1584" s="169">
        <v>32105.333333333401</v>
      </c>
      <c r="BO1584" s="169">
        <v>32105.333333333401</v>
      </c>
      <c r="BP1584" s="169">
        <v>32105.333333333401</v>
      </c>
      <c r="BQ1584" s="174">
        <v>385264.0000000007</v>
      </c>
    </row>
    <row r="1585" spans="2:96" x14ac:dyDescent="0.25">
      <c r="K1585" s="165" t="s">
        <v>315</v>
      </c>
      <c r="N1585" s="57" t="s">
        <v>2837</v>
      </c>
      <c r="V1585" s="57" t="s">
        <v>546</v>
      </c>
      <c r="W1585" s="57" t="s">
        <v>546</v>
      </c>
      <c r="X1585" s="57">
        <v>407</v>
      </c>
      <c r="AB1585" s="166" t="s">
        <v>378</v>
      </c>
      <c r="AC1585" s="209">
        <v>8666946</v>
      </c>
      <c r="AD1585" s="210" t="s">
        <v>2838</v>
      </c>
      <c r="AE1585" s="169">
        <v>-68826.48000000001</v>
      </c>
      <c r="AF1585" s="38">
        <v>-73318.8</v>
      </c>
      <c r="AG1585" s="38">
        <v>-78005.860000000015</v>
      </c>
      <c r="AH1585" s="170">
        <v>-83318.000000000044</v>
      </c>
      <c r="AI1585" s="171">
        <v>-30247.200000000001</v>
      </c>
      <c r="AJ1585" s="172">
        <v>-90741.6</v>
      </c>
      <c r="AK1585" s="151">
        <v>-75618.000000000015</v>
      </c>
      <c r="AL1585" s="172">
        <v>-90741.6</v>
      </c>
      <c r="AM1585" s="211">
        <v>-69431.666666666701</v>
      </c>
      <c r="AN1585" s="171">
        <v>-89504.333333333358</v>
      </c>
      <c r="AO1585" s="170">
        <v>-90741.6</v>
      </c>
      <c r="AP1585" s="170">
        <v>-88580</v>
      </c>
      <c r="AQ1585" s="170">
        <v>-88580.000000000044</v>
      </c>
      <c r="AR1585" s="172">
        <v>2161.5999999999622</v>
      </c>
      <c r="AS1585" s="173">
        <v>2.3821488710800361E-2</v>
      </c>
      <c r="AT1585" s="172">
        <v>-5262</v>
      </c>
      <c r="AU1585" s="173">
        <v>-6.3155620634196663E-2</v>
      </c>
      <c r="AV1585" s="172">
        <v>-10574.140000000029</v>
      </c>
      <c r="AW1585" s="173">
        <v>-0.13555571337845679</v>
      </c>
      <c r="AX1585" s="172">
        <v>2161.6000000000058</v>
      </c>
      <c r="AY1585" s="173">
        <v>2.3821488710800844E-2</v>
      </c>
      <c r="AZ1585" s="172">
        <v>-5261.9999999999563</v>
      </c>
      <c r="BA1585" s="173">
        <v>-6.3155620634196136E-2</v>
      </c>
      <c r="BB1585" s="172">
        <v>-4.3655745685100555E-11</v>
      </c>
      <c r="BC1585" s="173">
        <v>-4.9283975711335016E-16</v>
      </c>
      <c r="BE1585" s="169">
        <v>-7381.6666666666697</v>
      </c>
      <c r="BF1585" s="169">
        <v>-7381.6666666666697</v>
      </c>
      <c r="BG1585" s="169">
        <v>-7381.6666666666697</v>
      </c>
      <c r="BH1585" s="169">
        <v>-7381.6666666666697</v>
      </c>
      <c r="BI1585" s="169">
        <v>-7381.6666666666697</v>
      </c>
      <c r="BJ1585" s="169">
        <v>-7381.6666666666697</v>
      </c>
      <c r="BK1585" s="169">
        <v>-7381.6666666666697</v>
      </c>
      <c r="BL1585" s="169">
        <v>-7381.6666666666697</v>
      </c>
      <c r="BM1585" s="169">
        <v>-7381.6666666666697</v>
      </c>
      <c r="BN1585" s="169">
        <v>-7381.6666666666697</v>
      </c>
      <c r="BO1585" s="169">
        <v>-7381.6666666666697</v>
      </c>
      <c r="BP1585" s="169">
        <v>-7381.6666666666697</v>
      </c>
      <c r="BQ1585" s="174">
        <v>-88580.000000000044</v>
      </c>
    </row>
    <row r="1586" spans="2:96" ht="18.75" hidden="1" x14ac:dyDescent="0.3">
      <c r="B1586" s="150" t="s">
        <v>305</v>
      </c>
      <c r="C1586" s="150" t="s">
        <v>305</v>
      </c>
      <c r="J1586" s="150" t="s">
        <v>305</v>
      </c>
      <c r="K1586" s="165" t="s">
        <v>308</v>
      </c>
      <c r="N1586" s="57" t="s">
        <v>310</v>
      </c>
      <c r="AC1586" s="175"/>
      <c r="AD1586" s="195"/>
      <c r="AE1586" s="38"/>
      <c r="AI1586" s="193"/>
      <c r="AS1586" s="57"/>
      <c r="AU1586" s="57"/>
      <c r="AW1586" s="57"/>
      <c r="AY1586" s="57"/>
      <c r="BA1586" s="57"/>
      <c r="BB1586" s="57"/>
      <c r="BC1586" s="57"/>
      <c r="BE1586" s="38"/>
      <c r="BF1586" s="38"/>
      <c r="BG1586" s="38"/>
      <c r="BH1586" s="38"/>
      <c r="BI1586" s="38"/>
      <c r="BJ1586" s="38"/>
      <c r="BK1586" s="38"/>
      <c r="BL1586" s="38"/>
      <c r="BM1586" s="38"/>
      <c r="BN1586" s="38"/>
      <c r="BO1586" s="38"/>
      <c r="BP1586" s="38"/>
      <c r="BQ1586" s="196"/>
    </row>
    <row r="1587" spans="2:96" ht="17.25" x14ac:dyDescent="0.3">
      <c r="K1587" s="165" t="s">
        <v>312</v>
      </c>
      <c r="V1587" s="57" t="s">
        <v>546</v>
      </c>
      <c r="W1587" s="57" t="s">
        <v>546</v>
      </c>
      <c r="AB1587" s="166" t="s">
        <v>378</v>
      </c>
      <c r="AC1587" s="197" t="s">
        <v>2839</v>
      </c>
      <c r="AD1587" s="168"/>
      <c r="AE1587" s="198">
        <v>270638.75</v>
      </c>
      <c r="AF1587" s="198">
        <v>434544.49000000005</v>
      </c>
      <c r="AG1587" s="198">
        <v>67983.289999999921</v>
      </c>
      <c r="AH1587" s="199">
        <v>544735.15756000043</v>
      </c>
      <c r="AI1587" s="200">
        <v>113132.25000000001</v>
      </c>
      <c r="AJ1587" s="199">
        <v>339396.75000000006</v>
      </c>
      <c r="AK1587" s="200">
        <v>299752.51</v>
      </c>
      <c r="AL1587" s="199">
        <v>359703.01199999999</v>
      </c>
      <c r="AM1587" s="200">
        <v>455569.79796666693</v>
      </c>
      <c r="AN1587" s="200">
        <v>388917.86959333351</v>
      </c>
      <c r="AO1587" s="199">
        <v>344008.09714285703</v>
      </c>
      <c r="AP1587" s="199">
        <v>296684</v>
      </c>
      <c r="AQ1587" s="199">
        <v>296684.00000000076</v>
      </c>
      <c r="AR1587" s="199">
        <v>-42712.749999999302</v>
      </c>
      <c r="AS1587" s="201">
        <v>-0.12584902477704721</v>
      </c>
      <c r="AT1587" s="199">
        <v>-248051.15755999967</v>
      </c>
      <c r="AU1587" s="201">
        <v>-0.45536102107137783</v>
      </c>
      <c r="AV1587" s="199">
        <v>228700.71000000084</v>
      </c>
      <c r="AW1587" s="201">
        <v>3.3640724066164069</v>
      </c>
      <c r="AX1587" s="199">
        <v>-42712.750000000058</v>
      </c>
      <c r="AY1587" s="201">
        <v>-0.12584902477704943</v>
      </c>
      <c r="AZ1587" s="199">
        <v>-248051.15756000043</v>
      </c>
      <c r="BA1587" s="201">
        <v>-0.45536102107137921</v>
      </c>
      <c r="BB1587" s="199">
        <v>7.5669959187507629E-10</v>
      </c>
      <c r="BC1587" s="201">
        <v>2.5505237622354973E-15</v>
      </c>
      <c r="BE1587" s="198">
        <v>24723.66666666673</v>
      </c>
      <c r="BF1587" s="198">
        <v>24723.66666666673</v>
      </c>
      <c r="BG1587" s="198">
        <v>24723.66666666673</v>
      </c>
      <c r="BH1587" s="198">
        <v>24723.66666666673</v>
      </c>
      <c r="BI1587" s="198">
        <v>24723.66666666673</v>
      </c>
      <c r="BJ1587" s="198">
        <v>24723.66666666673</v>
      </c>
      <c r="BK1587" s="198">
        <v>24723.66666666673</v>
      </c>
      <c r="BL1587" s="198">
        <v>24723.66666666673</v>
      </c>
      <c r="BM1587" s="198">
        <v>24723.66666666673</v>
      </c>
      <c r="BN1587" s="198">
        <v>24723.66666666673</v>
      </c>
      <c r="BO1587" s="198">
        <v>24723.66666666673</v>
      </c>
      <c r="BP1587" s="198">
        <v>24723.66666666673</v>
      </c>
      <c r="BQ1587" s="202">
        <v>296684.00000000064</v>
      </c>
    </row>
    <row r="1588" spans="2:96" ht="18.75" x14ac:dyDescent="0.3">
      <c r="K1588" s="165" t="s">
        <v>312</v>
      </c>
      <c r="AC1588" s="175"/>
      <c r="AD1588" s="203"/>
      <c r="AE1588" s="204"/>
      <c r="AI1588" s="205"/>
      <c r="AS1588" s="57"/>
      <c r="AU1588" s="57"/>
      <c r="AW1588" s="57"/>
      <c r="AY1588" s="57"/>
      <c r="BA1588" s="57"/>
      <c r="BB1588" s="57"/>
      <c r="BC1588" s="57"/>
      <c r="BE1588" s="204"/>
      <c r="BF1588" s="204"/>
      <c r="BG1588" s="204"/>
      <c r="BH1588" s="204"/>
      <c r="BI1588" s="204"/>
      <c r="BJ1588" s="204"/>
      <c r="BK1588" s="204"/>
      <c r="BL1588" s="204"/>
      <c r="BM1588" s="204"/>
      <c r="BN1588" s="204"/>
      <c r="BO1588" s="204"/>
      <c r="BP1588" s="204"/>
      <c r="BQ1588" s="206"/>
    </row>
    <row r="1589" spans="2:96" ht="18.75" x14ac:dyDescent="0.3">
      <c r="K1589" s="165" t="s">
        <v>312</v>
      </c>
      <c r="M1589" s="57" t="s">
        <v>563</v>
      </c>
      <c r="N1589" s="57" t="s">
        <v>2840</v>
      </c>
      <c r="V1589" s="57" t="s">
        <v>546</v>
      </c>
      <c r="W1589" s="57" t="s">
        <v>564</v>
      </c>
      <c r="X1589" s="57">
        <v>408</v>
      </c>
      <c r="AB1589" s="166" t="s">
        <v>378</v>
      </c>
      <c r="AC1589" s="192" t="s">
        <v>565</v>
      </c>
      <c r="AD1589" s="168"/>
      <c r="AE1589" s="63"/>
      <c r="AI1589" s="193"/>
      <c r="AS1589" s="57"/>
      <c r="AU1589" s="57"/>
      <c r="AW1589" s="57"/>
      <c r="AY1589" s="57"/>
      <c r="BA1589" s="57"/>
      <c r="BB1589" s="57"/>
      <c r="BC1589" s="57"/>
      <c r="BE1589" s="63"/>
      <c r="BF1589" s="63"/>
      <c r="BG1589" s="63"/>
      <c r="BH1589" s="63"/>
      <c r="BI1589" s="63"/>
      <c r="BJ1589" s="63"/>
      <c r="BK1589" s="63"/>
      <c r="BL1589" s="63"/>
      <c r="BM1589" s="63"/>
      <c r="BN1589" s="63"/>
      <c r="BO1589" s="63"/>
      <c r="BP1589" s="63"/>
      <c r="BQ1589" s="194"/>
      <c r="BS1589" s="57">
        <v>7981796.1899999995</v>
      </c>
      <c r="BT1589" s="57">
        <v>-14669603.41</v>
      </c>
      <c r="BU1589" s="57">
        <v>6282704.21</v>
      </c>
      <c r="BV1589" s="57">
        <v>0</v>
      </c>
      <c r="BW1589" s="57">
        <v>2138172.48</v>
      </c>
      <c r="BX1589" s="57">
        <v>6414517.4399999995</v>
      </c>
      <c r="BY1589" s="57">
        <v>4231615.8199999994</v>
      </c>
      <c r="BZ1589" s="57">
        <v>5077938.9839999992</v>
      </c>
      <c r="CA1589" s="57">
        <v>0</v>
      </c>
      <c r="CB1589" s="57">
        <v>4231615.8199999994</v>
      </c>
      <c r="CC1589" s="57">
        <v>4183843.2857142901</v>
      </c>
      <c r="CD1589" s="57">
        <v>2757588.9536000001</v>
      </c>
      <c r="CE1589" s="57">
        <v>2757588.9536000038</v>
      </c>
      <c r="CG1589" s="57">
        <v>229799.079466667</v>
      </c>
      <c r="CH1589" s="57">
        <v>229799.079466667</v>
      </c>
      <c r="CI1589" s="57">
        <v>229799.079466667</v>
      </c>
      <c r="CJ1589" s="57">
        <v>229799.079466667</v>
      </c>
      <c r="CK1589" s="57">
        <v>229799.079466667</v>
      </c>
      <c r="CL1589" s="57">
        <v>229799.079466667</v>
      </c>
      <c r="CM1589" s="57">
        <v>229799.079466667</v>
      </c>
      <c r="CN1589" s="57">
        <v>229799.079466667</v>
      </c>
      <c r="CO1589" s="57">
        <v>229799.079466667</v>
      </c>
      <c r="CP1589" s="57">
        <v>229799.079466667</v>
      </c>
      <c r="CQ1589" s="57">
        <v>229799.079466667</v>
      </c>
      <c r="CR1589" s="57">
        <v>229799.079466667</v>
      </c>
    </row>
    <row r="1590" spans="2:96" x14ac:dyDescent="0.25">
      <c r="K1590" s="165" t="s">
        <v>315</v>
      </c>
      <c r="N1590" s="57" t="s">
        <v>2841</v>
      </c>
      <c r="V1590" s="57" t="s">
        <v>546</v>
      </c>
      <c r="W1590" s="57" t="s">
        <v>564</v>
      </c>
      <c r="X1590" s="57">
        <v>408</v>
      </c>
      <c r="AB1590" s="166" t="s">
        <v>378</v>
      </c>
      <c r="AC1590" s="209">
        <v>8500004</v>
      </c>
      <c r="AD1590" s="210" t="s">
        <v>2842</v>
      </c>
      <c r="AE1590" s="169">
        <v>7150608.3200000003</v>
      </c>
      <c r="AF1590" s="38">
        <v>-14669603.41</v>
      </c>
      <c r="AG1590" s="38">
        <v>6282704.21</v>
      </c>
      <c r="AH1590" s="170">
        <v>0</v>
      </c>
      <c r="AI1590" s="171">
        <v>2138172.48</v>
      </c>
      <c r="AJ1590" s="172">
        <v>6414517.4399999995</v>
      </c>
      <c r="AK1590" s="151">
        <v>4231615.8199999994</v>
      </c>
      <c r="AL1590" s="172">
        <v>5077938.9839999992</v>
      </c>
      <c r="AM1590" s="211">
        <v>0</v>
      </c>
      <c r="AN1590" s="171">
        <v>4231615.8199999994</v>
      </c>
      <c r="AO1590" s="170">
        <v>4183843.2857142901</v>
      </c>
      <c r="AP1590" s="170">
        <v>2757588.9536000001</v>
      </c>
      <c r="AQ1590" s="170">
        <v>2757588.9536000038</v>
      </c>
      <c r="AR1590" s="172">
        <v>-3656928.4863999956</v>
      </c>
      <c r="AS1590" s="173">
        <v>-0.57010188538827888</v>
      </c>
      <c r="AT1590" s="172">
        <v>2757588.9536000038</v>
      </c>
      <c r="AU1590" s="173">
        <v>0</v>
      </c>
      <c r="AV1590" s="172">
        <v>-3525115.2563999961</v>
      </c>
      <c r="AW1590" s="173">
        <v>-0.56108247954585722</v>
      </c>
      <c r="AX1590" s="172">
        <v>-3656928.4863999994</v>
      </c>
      <c r="AY1590" s="173">
        <v>-0.57010188538827944</v>
      </c>
      <c r="AZ1590" s="172">
        <v>2757588.9536000001</v>
      </c>
      <c r="BA1590" s="173">
        <v>0</v>
      </c>
      <c r="BB1590" s="172">
        <v>3.7252902984619141E-9</v>
      </c>
      <c r="BC1590" s="173">
        <v>1.3509229842245311E-15</v>
      </c>
      <c r="BE1590" s="169">
        <v>229799.079466667</v>
      </c>
      <c r="BF1590" s="169">
        <v>229799.079466667</v>
      </c>
      <c r="BG1590" s="169">
        <v>229799.079466667</v>
      </c>
      <c r="BH1590" s="169">
        <v>229799.079466667</v>
      </c>
      <c r="BI1590" s="169">
        <v>229799.079466667</v>
      </c>
      <c r="BJ1590" s="169">
        <v>229799.079466667</v>
      </c>
      <c r="BK1590" s="169">
        <v>229799.079466667</v>
      </c>
      <c r="BL1590" s="169">
        <v>229799.079466667</v>
      </c>
      <c r="BM1590" s="169">
        <v>229799.079466667</v>
      </c>
      <c r="BN1590" s="169">
        <v>229799.079466667</v>
      </c>
      <c r="BO1590" s="169">
        <v>229799.079466667</v>
      </c>
      <c r="BP1590" s="169">
        <v>229799.079466667</v>
      </c>
      <c r="BQ1590" s="174">
        <v>2757588.9536000038</v>
      </c>
    </row>
    <row r="1591" spans="2:96" x14ac:dyDescent="0.25">
      <c r="K1591" s="165" t="s">
        <v>315</v>
      </c>
      <c r="N1591" s="57" t="s">
        <v>2843</v>
      </c>
      <c r="V1591" s="57" t="s">
        <v>546</v>
      </c>
      <c r="W1591" s="57" t="s">
        <v>564</v>
      </c>
      <c r="X1591" s="57">
        <v>408</v>
      </c>
      <c r="AB1591" s="166" t="s">
        <v>378</v>
      </c>
      <c r="AC1591" s="209">
        <v>8500014</v>
      </c>
      <c r="AD1591" s="210" t="s">
        <v>2844</v>
      </c>
      <c r="AE1591" s="169">
        <v>831187.86999999918</v>
      </c>
      <c r="AF1591" s="38">
        <v>0</v>
      </c>
      <c r="AG1591" s="38">
        <v>0</v>
      </c>
      <c r="AH1591" s="170">
        <v>0</v>
      </c>
      <c r="AI1591" s="171">
        <v>0</v>
      </c>
      <c r="AJ1591" s="172">
        <v>0</v>
      </c>
      <c r="AK1591" s="151">
        <v>0</v>
      </c>
      <c r="AL1591" s="172">
        <v>0</v>
      </c>
      <c r="AM1591" s="211">
        <v>0</v>
      </c>
      <c r="AN1591" s="171">
        <v>0</v>
      </c>
      <c r="AO1591" s="170">
        <v>0</v>
      </c>
      <c r="AP1591" s="170">
        <v>0</v>
      </c>
      <c r="AQ1591" s="170">
        <v>0</v>
      </c>
      <c r="AR1591" s="172">
        <v>0</v>
      </c>
      <c r="AS1591" s="173">
        <v>0</v>
      </c>
      <c r="AT1591" s="172">
        <v>0</v>
      </c>
      <c r="AU1591" s="173">
        <v>0</v>
      </c>
      <c r="AV1591" s="172">
        <v>0</v>
      </c>
      <c r="AW1591" s="173">
        <v>0</v>
      </c>
      <c r="AX1591" s="172">
        <v>0</v>
      </c>
      <c r="AY1591" s="173">
        <v>0</v>
      </c>
      <c r="AZ1591" s="172">
        <v>0</v>
      </c>
      <c r="BA1591" s="173">
        <v>0</v>
      </c>
      <c r="BB1591" s="172">
        <v>0</v>
      </c>
      <c r="BC1591" s="173">
        <v>0</v>
      </c>
      <c r="BE1591" s="169">
        <v>0</v>
      </c>
      <c r="BF1591" s="169">
        <v>0</v>
      </c>
      <c r="BG1591" s="169">
        <v>0</v>
      </c>
      <c r="BH1591" s="169">
        <v>0</v>
      </c>
      <c r="BI1591" s="169">
        <v>0</v>
      </c>
      <c r="BJ1591" s="169">
        <v>0</v>
      </c>
      <c r="BK1591" s="169">
        <v>0</v>
      </c>
      <c r="BL1591" s="169">
        <v>0</v>
      </c>
      <c r="BM1591" s="169">
        <v>0</v>
      </c>
      <c r="BN1591" s="169">
        <v>0</v>
      </c>
      <c r="BO1591" s="169">
        <v>0</v>
      </c>
      <c r="BP1591" s="169">
        <v>0</v>
      </c>
      <c r="BQ1591" s="174">
        <v>0</v>
      </c>
    </row>
    <row r="1592" spans="2:96" ht="18.75" hidden="1" x14ac:dyDescent="0.3">
      <c r="B1592" s="150" t="s">
        <v>305</v>
      </c>
      <c r="C1592" s="150" t="s">
        <v>305</v>
      </c>
      <c r="J1592" s="150" t="s">
        <v>305</v>
      </c>
      <c r="K1592" s="165" t="s">
        <v>308</v>
      </c>
      <c r="N1592" s="57" t="s">
        <v>310</v>
      </c>
      <c r="AC1592" s="175"/>
      <c r="AD1592" s="195"/>
      <c r="AE1592" s="38"/>
      <c r="AI1592" s="193"/>
      <c r="AS1592" s="57"/>
      <c r="AU1592" s="57"/>
      <c r="AW1592" s="57"/>
      <c r="AY1592" s="57"/>
      <c r="BA1592" s="57"/>
      <c r="BB1592" s="57"/>
      <c r="BC1592" s="57"/>
      <c r="BE1592" s="38"/>
      <c r="BF1592" s="38"/>
      <c r="BG1592" s="38"/>
      <c r="BH1592" s="38"/>
      <c r="BI1592" s="38"/>
      <c r="BJ1592" s="38"/>
      <c r="BK1592" s="38"/>
      <c r="BL1592" s="38"/>
      <c r="BM1592" s="38"/>
      <c r="BN1592" s="38"/>
      <c r="BO1592" s="38"/>
      <c r="BP1592" s="38"/>
      <c r="BQ1592" s="196"/>
    </row>
    <row r="1593" spans="2:96" ht="17.25" x14ac:dyDescent="0.3">
      <c r="K1593" s="165" t="s">
        <v>312</v>
      </c>
      <c r="V1593" s="57" t="s">
        <v>546</v>
      </c>
      <c r="W1593" s="57" t="s">
        <v>564</v>
      </c>
      <c r="AB1593" s="166" t="s">
        <v>378</v>
      </c>
      <c r="AC1593" s="197" t="s">
        <v>2845</v>
      </c>
      <c r="AD1593" s="168"/>
      <c r="AE1593" s="198">
        <v>7981796.1899999995</v>
      </c>
      <c r="AF1593" s="198">
        <v>-14669603.41</v>
      </c>
      <c r="AG1593" s="198">
        <v>6282704.21</v>
      </c>
      <c r="AH1593" s="199">
        <v>0</v>
      </c>
      <c r="AI1593" s="200">
        <v>2138172.48</v>
      </c>
      <c r="AJ1593" s="199">
        <v>6414517.4399999995</v>
      </c>
      <c r="AK1593" s="200">
        <v>4231615.8199999994</v>
      </c>
      <c r="AL1593" s="199">
        <v>5077938.9839999992</v>
      </c>
      <c r="AM1593" s="200">
        <v>0</v>
      </c>
      <c r="AN1593" s="200">
        <v>4231615.8199999994</v>
      </c>
      <c r="AO1593" s="199">
        <v>4183843.2857142901</v>
      </c>
      <c r="AP1593" s="199">
        <v>2757588.9536000001</v>
      </c>
      <c r="AQ1593" s="199">
        <v>2757588.9536000038</v>
      </c>
      <c r="AR1593" s="199">
        <v>-3656928.4863999956</v>
      </c>
      <c r="AS1593" s="201">
        <v>-0.57010188538827888</v>
      </c>
      <c r="AT1593" s="199">
        <v>2757588.9536000038</v>
      </c>
      <c r="AU1593" s="201">
        <v>0</v>
      </c>
      <c r="AV1593" s="199">
        <v>-3525115.2563999961</v>
      </c>
      <c r="AW1593" s="201">
        <v>-0.56108247954585722</v>
      </c>
      <c r="AX1593" s="199">
        <v>-3656928.4863999994</v>
      </c>
      <c r="AY1593" s="201">
        <v>-0.57010188538827944</v>
      </c>
      <c r="AZ1593" s="199">
        <v>2757588.9536000001</v>
      </c>
      <c r="BA1593" s="201">
        <v>0</v>
      </c>
      <c r="BB1593" s="199">
        <v>3.7252902984619141E-9</v>
      </c>
      <c r="BC1593" s="201">
        <v>1.3509229842245311E-15</v>
      </c>
      <c r="BE1593" s="198">
        <v>229799.079466667</v>
      </c>
      <c r="BF1593" s="198">
        <v>229799.079466667</v>
      </c>
      <c r="BG1593" s="198">
        <v>229799.079466667</v>
      </c>
      <c r="BH1593" s="198">
        <v>229799.079466667</v>
      </c>
      <c r="BI1593" s="198">
        <v>229799.079466667</v>
      </c>
      <c r="BJ1593" s="198">
        <v>229799.079466667</v>
      </c>
      <c r="BK1593" s="198">
        <v>229799.079466667</v>
      </c>
      <c r="BL1593" s="198">
        <v>229799.079466667</v>
      </c>
      <c r="BM1593" s="198">
        <v>229799.079466667</v>
      </c>
      <c r="BN1593" s="198">
        <v>229799.079466667</v>
      </c>
      <c r="BO1593" s="198">
        <v>229799.079466667</v>
      </c>
      <c r="BP1593" s="198">
        <v>229799.079466667</v>
      </c>
      <c r="BQ1593" s="202">
        <v>2757588.9536000038</v>
      </c>
    </row>
    <row r="1594" spans="2:96" ht="18.75" x14ac:dyDescent="0.3">
      <c r="K1594" s="165" t="s">
        <v>312</v>
      </c>
      <c r="AC1594" s="175"/>
      <c r="AD1594" s="203"/>
      <c r="AE1594" s="204"/>
      <c r="AI1594" s="205"/>
      <c r="AS1594" s="57"/>
      <c r="AU1594" s="57"/>
      <c r="AW1594" s="57"/>
      <c r="AY1594" s="57"/>
      <c r="BA1594" s="57"/>
      <c r="BB1594" s="57"/>
      <c r="BC1594" s="57"/>
      <c r="BE1594" s="204"/>
      <c r="BF1594" s="204"/>
      <c r="BG1594" s="204"/>
      <c r="BH1594" s="204"/>
      <c r="BI1594" s="204"/>
      <c r="BJ1594" s="204"/>
      <c r="BK1594" s="204"/>
      <c r="BL1594" s="204"/>
      <c r="BM1594" s="204"/>
      <c r="BN1594" s="204"/>
      <c r="BO1594" s="204"/>
      <c r="BP1594" s="204"/>
      <c r="BQ1594" s="206"/>
    </row>
    <row r="1595" spans="2:96" ht="18.75" x14ac:dyDescent="0.3">
      <c r="K1595" s="165" t="s">
        <v>312</v>
      </c>
      <c r="M1595" s="57" t="s">
        <v>566</v>
      </c>
      <c r="N1595" s="57" t="s">
        <v>2846</v>
      </c>
      <c r="V1595" s="57" t="s">
        <v>546</v>
      </c>
      <c r="W1595" s="57" t="s">
        <v>567</v>
      </c>
      <c r="X1595" s="57">
        <v>409</v>
      </c>
      <c r="AB1595" s="166" t="s">
        <v>378</v>
      </c>
      <c r="AC1595" s="192" t="s">
        <v>568</v>
      </c>
      <c r="AD1595" s="168"/>
      <c r="AE1595" s="63"/>
      <c r="AI1595" s="193"/>
      <c r="AS1595" s="57"/>
      <c r="AU1595" s="57"/>
      <c r="AW1595" s="57"/>
      <c r="AY1595" s="57"/>
      <c r="BA1595" s="57"/>
      <c r="BB1595" s="57"/>
      <c r="BC1595" s="57"/>
      <c r="BE1595" s="63"/>
      <c r="BF1595" s="63"/>
      <c r="BG1595" s="63"/>
      <c r="BH1595" s="63"/>
      <c r="BI1595" s="63"/>
      <c r="BJ1595" s="63"/>
      <c r="BK1595" s="63"/>
      <c r="BL1595" s="63"/>
      <c r="BM1595" s="63"/>
      <c r="BN1595" s="63"/>
      <c r="BO1595" s="63"/>
      <c r="BP1595" s="63"/>
      <c r="BQ1595" s="194"/>
      <c r="BS1595" s="57">
        <v>4012533.9600000004</v>
      </c>
      <c r="BT1595" s="57">
        <v>2962280.9199999995</v>
      </c>
      <c r="BU1595" s="57">
        <v>342970.99999999994</v>
      </c>
      <c r="BV1595" s="57">
        <v>1197704.2222222199</v>
      </c>
      <c r="BW1595" s="57">
        <v>114323.68</v>
      </c>
      <c r="BX1595" s="57">
        <v>342971.04</v>
      </c>
      <c r="BY1595" s="57">
        <v>285809.13999999996</v>
      </c>
      <c r="BZ1595" s="57">
        <v>342970.96799999999</v>
      </c>
      <c r="CA1595" s="57">
        <v>998086.85185185005</v>
      </c>
      <c r="CB1595" s="57">
        <v>485426.51037036983</v>
      </c>
      <c r="CC1595" s="57">
        <v>342970.98857142852</v>
      </c>
      <c r="CD1595" s="57">
        <v>270313.36</v>
      </c>
      <c r="CE1595" s="57">
        <v>270313.36000000051</v>
      </c>
      <c r="CG1595" s="57">
        <v>22526.113333333367</v>
      </c>
      <c r="CH1595" s="57">
        <v>22526.113333333367</v>
      </c>
      <c r="CI1595" s="57">
        <v>22526.113333333367</v>
      </c>
      <c r="CJ1595" s="57">
        <v>22526.113333333367</v>
      </c>
      <c r="CK1595" s="57">
        <v>22526.113333333367</v>
      </c>
      <c r="CL1595" s="57">
        <v>22526.113333333367</v>
      </c>
      <c r="CM1595" s="57">
        <v>22526.113333333367</v>
      </c>
      <c r="CN1595" s="57">
        <v>22526.113333333367</v>
      </c>
      <c r="CO1595" s="57">
        <v>22526.113333333367</v>
      </c>
      <c r="CP1595" s="57">
        <v>22526.113333333367</v>
      </c>
      <c r="CQ1595" s="57">
        <v>22526.113333333367</v>
      </c>
      <c r="CR1595" s="57">
        <v>22526.113333333367</v>
      </c>
    </row>
    <row r="1596" spans="2:96" x14ac:dyDescent="0.25">
      <c r="K1596" s="165" t="s">
        <v>315</v>
      </c>
      <c r="N1596" s="57" t="s">
        <v>2847</v>
      </c>
      <c r="V1596" s="57" t="s">
        <v>546</v>
      </c>
      <c r="W1596" s="57" t="s">
        <v>567</v>
      </c>
      <c r="X1596" s="57">
        <v>409</v>
      </c>
      <c r="AB1596" s="166" t="s">
        <v>378</v>
      </c>
      <c r="AC1596" s="209">
        <v>8500020</v>
      </c>
      <c r="AD1596" s="210" t="s">
        <v>568</v>
      </c>
      <c r="AE1596" s="169">
        <v>4012533.9600000004</v>
      </c>
      <c r="AF1596" s="38">
        <v>2962280.9199999995</v>
      </c>
      <c r="AG1596" s="38">
        <v>342970.99999999994</v>
      </c>
      <c r="AH1596" s="170">
        <v>1197704.2222222199</v>
      </c>
      <c r="AI1596" s="171">
        <v>114323.68</v>
      </c>
      <c r="AJ1596" s="172">
        <v>342971.04</v>
      </c>
      <c r="AK1596" s="151">
        <v>285809.13999999996</v>
      </c>
      <c r="AL1596" s="172">
        <v>342970.96799999999</v>
      </c>
      <c r="AM1596" s="211">
        <v>998086.85185185005</v>
      </c>
      <c r="AN1596" s="171">
        <v>485426.51037036983</v>
      </c>
      <c r="AO1596" s="170">
        <v>342970.98857142852</v>
      </c>
      <c r="AP1596" s="170">
        <v>270313.36</v>
      </c>
      <c r="AQ1596" s="170">
        <v>270313.36000000051</v>
      </c>
      <c r="AR1596" s="172">
        <v>-72657.679999999469</v>
      </c>
      <c r="AS1596" s="173">
        <v>-0.21184785747507859</v>
      </c>
      <c r="AT1596" s="172">
        <v>-927390.86222221935</v>
      </c>
      <c r="AU1596" s="173">
        <v>-0.7743070826798446</v>
      </c>
      <c r="AV1596" s="172">
        <v>-72657.639999999432</v>
      </c>
      <c r="AW1596" s="173">
        <v>-0.21184776555452048</v>
      </c>
      <c r="AX1596" s="172">
        <v>-72657.679999999993</v>
      </c>
      <c r="AY1596" s="173">
        <v>-0.21184785747508011</v>
      </c>
      <c r="AZ1596" s="172">
        <v>-927390.86222221993</v>
      </c>
      <c r="BA1596" s="173">
        <v>-0.77430708267984505</v>
      </c>
      <c r="BB1596" s="172">
        <v>5.2386894822120667E-10</v>
      </c>
      <c r="BC1596" s="173">
        <v>1.9380061282254294E-15</v>
      </c>
      <c r="BE1596" s="169">
        <v>22526.113333333367</v>
      </c>
      <c r="BF1596" s="169">
        <v>22526.113333333367</v>
      </c>
      <c r="BG1596" s="169">
        <v>22526.113333333367</v>
      </c>
      <c r="BH1596" s="169">
        <v>22526.113333333367</v>
      </c>
      <c r="BI1596" s="169">
        <v>22526.113333333367</v>
      </c>
      <c r="BJ1596" s="169">
        <v>22526.113333333367</v>
      </c>
      <c r="BK1596" s="169">
        <v>22526.113333333367</v>
      </c>
      <c r="BL1596" s="169">
        <v>22526.113333333367</v>
      </c>
      <c r="BM1596" s="169">
        <v>22526.113333333367</v>
      </c>
      <c r="BN1596" s="169">
        <v>22526.113333333367</v>
      </c>
      <c r="BO1596" s="169">
        <v>22526.113333333367</v>
      </c>
      <c r="BP1596" s="169">
        <v>22526.113333333367</v>
      </c>
      <c r="BQ1596" s="174">
        <v>270313.36000000039</v>
      </c>
    </row>
    <row r="1597" spans="2:96" ht="18.75" hidden="1" x14ac:dyDescent="0.3">
      <c r="B1597" s="150" t="s">
        <v>305</v>
      </c>
      <c r="C1597" s="150" t="s">
        <v>305</v>
      </c>
      <c r="J1597" s="150" t="s">
        <v>305</v>
      </c>
      <c r="K1597" s="165" t="s">
        <v>308</v>
      </c>
      <c r="N1597" s="57" t="s">
        <v>310</v>
      </c>
      <c r="AC1597" s="175"/>
      <c r="AD1597" s="195"/>
      <c r="AE1597" s="38"/>
      <c r="AI1597" s="193"/>
      <c r="AS1597" s="57"/>
      <c r="AU1597" s="57"/>
      <c r="AW1597" s="57"/>
      <c r="AY1597" s="57"/>
      <c r="BA1597" s="57"/>
      <c r="BB1597" s="57"/>
      <c r="BC1597" s="57"/>
      <c r="BE1597" s="38"/>
      <c r="BF1597" s="38"/>
      <c r="BG1597" s="38"/>
      <c r="BH1597" s="38"/>
      <c r="BI1597" s="38"/>
      <c r="BJ1597" s="38"/>
      <c r="BK1597" s="38"/>
      <c r="BL1597" s="38"/>
      <c r="BM1597" s="38"/>
      <c r="BN1597" s="38"/>
      <c r="BO1597" s="38"/>
      <c r="BP1597" s="38"/>
      <c r="BQ1597" s="196"/>
    </row>
    <row r="1598" spans="2:96" ht="17.25" x14ac:dyDescent="0.3">
      <c r="K1598" s="165" t="s">
        <v>312</v>
      </c>
      <c r="V1598" s="57" t="s">
        <v>546</v>
      </c>
      <c r="W1598" s="57" t="s">
        <v>567</v>
      </c>
      <c r="AB1598" s="166" t="s">
        <v>378</v>
      </c>
      <c r="AC1598" s="197" t="s">
        <v>2848</v>
      </c>
      <c r="AD1598" s="168"/>
      <c r="AE1598" s="198">
        <v>4012533.9600000004</v>
      </c>
      <c r="AF1598" s="198">
        <v>2962280.9199999995</v>
      </c>
      <c r="AG1598" s="198">
        <v>342970.99999999994</v>
      </c>
      <c r="AH1598" s="199">
        <v>1197704.2222222199</v>
      </c>
      <c r="AI1598" s="200">
        <v>114323.68</v>
      </c>
      <c r="AJ1598" s="199">
        <v>342971.04</v>
      </c>
      <c r="AK1598" s="200">
        <v>285809.13999999996</v>
      </c>
      <c r="AL1598" s="199">
        <v>342970.96799999999</v>
      </c>
      <c r="AM1598" s="200">
        <v>998086.85185185005</v>
      </c>
      <c r="AN1598" s="200">
        <v>485426.51037036983</v>
      </c>
      <c r="AO1598" s="199">
        <v>342970.98857142852</v>
      </c>
      <c r="AP1598" s="199">
        <v>270313.36</v>
      </c>
      <c r="AQ1598" s="199">
        <v>270313.36000000051</v>
      </c>
      <c r="AR1598" s="199">
        <v>-72657.679999999469</v>
      </c>
      <c r="AS1598" s="201">
        <v>-0.21184785747507859</v>
      </c>
      <c r="AT1598" s="199">
        <v>-927390.86222221935</v>
      </c>
      <c r="AU1598" s="201">
        <v>-0.7743070826798446</v>
      </c>
      <c r="AV1598" s="199">
        <v>-72657.639999999432</v>
      </c>
      <c r="AW1598" s="201">
        <v>-0.21184776555452048</v>
      </c>
      <c r="AX1598" s="199">
        <v>-72657.679999999993</v>
      </c>
      <c r="AY1598" s="201">
        <v>-0.21184785747508011</v>
      </c>
      <c r="AZ1598" s="199">
        <v>-927390.86222221993</v>
      </c>
      <c r="BA1598" s="201">
        <v>-0.77430708267984505</v>
      </c>
      <c r="BB1598" s="199">
        <v>5.2386894822120667E-10</v>
      </c>
      <c r="BC1598" s="201">
        <v>1.9380061282254294E-15</v>
      </c>
      <c r="BE1598" s="198">
        <v>22526.113333333367</v>
      </c>
      <c r="BF1598" s="198">
        <v>22526.113333333367</v>
      </c>
      <c r="BG1598" s="198">
        <v>22526.113333333367</v>
      </c>
      <c r="BH1598" s="198">
        <v>22526.113333333367</v>
      </c>
      <c r="BI1598" s="198">
        <v>22526.113333333367</v>
      </c>
      <c r="BJ1598" s="198">
        <v>22526.113333333367</v>
      </c>
      <c r="BK1598" s="198">
        <v>22526.113333333367</v>
      </c>
      <c r="BL1598" s="198">
        <v>22526.113333333367</v>
      </c>
      <c r="BM1598" s="198">
        <v>22526.113333333367</v>
      </c>
      <c r="BN1598" s="198">
        <v>22526.113333333367</v>
      </c>
      <c r="BO1598" s="198">
        <v>22526.113333333367</v>
      </c>
      <c r="BP1598" s="198">
        <v>22526.113333333367</v>
      </c>
      <c r="BQ1598" s="202">
        <v>270313.36000000039</v>
      </c>
    </row>
    <row r="1599" spans="2:96" ht="18.75" x14ac:dyDescent="0.3">
      <c r="K1599" s="165" t="s">
        <v>312</v>
      </c>
      <c r="AC1599" s="175"/>
      <c r="AD1599" s="203"/>
      <c r="AE1599" s="204"/>
      <c r="AI1599" s="205"/>
      <c r="AS1599" s="57"/>
      <c r="AU1599" s="57"/>
      <c r="AW1599" s="57"/>
      <c r="AY1599" s="57"/>
      <c r="BA1599" s="57"/>
      <c r="BB1599" s="57"/>
      <c r="BC1599" s="57"/>
      <c r="BE1599" s="204"/>
      <c r="BF1599" s="204"/>
      <c r="BG1599" s="204"/>
      <c r="BH1599" s="204"/>
      <c r="BI1599" s="204"/>
      <c r="BJ1599" s="204"/>
      <c r="BK1599" s="204"/>
      <c r="BL1599" s="204"/>
      <c r="BM1599" s="204"/>
      <c r="BN1599" s="204"/>
      <c r="BO1599" s="204"/>
      <c r="BP1599" s="204"/>
      <c r="BQ1599" s="206"/>
    </row>
    <row r="1600" spans="2:96" hidden="1" x14ac:dyDescent="0.25">
      <c r="B1600" s="150" t="s">
        <v>305</v>
      </c>
      <c r="C1600" s="150" t="s">
        <v>305</v>
      </c>
      <c r="J1600" s="150" t="s">
        <v>305</v>
      </c>
      <c r="K1600" s="165" t="s">
        <v>306</v>
      </c>
      <c r="M1600" s="57" t="s">
        <v>310</v>
      </c>
      <c r="AE1600" s="38"/>
      <c r="AI1600" s="182"/>
      <c r="AS1600" s="57"/>
      <c r="AU1600" s="57"/>
      <c r="AW1600" s="57"/>
      <c r="AY1600" s="57"/>
      <c r="BA1600" s="57"/>
      <c r="BB1600" s="57"/>
      <c r="BC1600" s="57"/>
      <c r="BE1600" s="38"/>
      <c r="BF1600" s="38"/>
      <c r="BG1600" s="38"/>
      <c r="BH1600" s="38"/>
      <c r="BI1600" s="38"/>
      <c r="BJ1600" s="38"/>
      <c r="BK1600" s="38"/>
      <c r="BL1600" s="38"/>
      <c r="BM1600" s="38"/>
      <c r="BN1600" s="38"/>
      <c r="BO1600" s="38"/>
      <c r="BP1600" s="38"/>
      <c r="BQ1600" s="183"/>
    </row>
    <row r="1601" spans="2:96" ht="18.75" x14ac:dyDescent="0.3">
      <c r="K1601" s="165" t="s">
        <v>308</v>
      </c>
      <c r="V1601" s="57" t="s">
        <v>546</v>
      </c>
      <c r="AB1601" s="166" t="s">
        <v>378</v>
      </c>
      <c r="AC1601" s="184" t="s">
        <v>2849</v>
      </c>
      <c r="AD1601" s="185"/>
      <c r="AE1601" s="186">
        <v>15526144.300000001</v>
      </c>
      <c r="AF1601" s="186">
        <v>-8968368.0299999993</v>
      </c>
      <c r="AG1601" s="186">
        <v>7206496.9800000004</v>
      </c>
      <c r="AH1601" s="186">
        <v>4243694.5836642487</v>
      </c>
      <c r="AI1601" s="187">
        <v>3622962.7</v>
      </c>
      <c r="AJ1601" s="186">
        <v>10868888.100000001</v>
      </c>
      <c r="AK1601" s="187">
        <v>7451681.5599999987</v>
      </c>
      <c r="AL1601" s="186">
        <v>8942017.8719999976</v>
      </c>
      <c r="AM1601" s="187">
        <v>3538035.9863868738</v>
      </c>
      <c r="AN1601" s="187">
        <v>8157340.1572773736</v>
      </c>
      <c r="AO1601" s="186">
        <v>7982142.5314285746</v>
      </c>
      <c r="AP1601" s="186">
        <v>4085100.0460000001</v>
      </c>
      <c r="AQ1601" s="186">
        <v>4085100.0460000047</v>
      </c>
      <c r="AR1601" s="186">
        <v>-6783788.0539999967</v>
      </c>
      <c r="AS1601" s="188">
        <v>-0.62414738210433829</v>
      </c>
      <c r="AT1601" s="186">
        <v>-158594.53766424395</v>
      </c>
      <c r="AU1601" s="188">
        <v>-3.7371807640149343E-2</v>
      </c>
      <c r="AV1601" s="186">
        <v>-3121396.9339999957</v>
      </c>
      <c r="AW1601" s="188">
        <v>-0.43313650760733347</v>
      </c>
      <c r="AX1601" s="186">
        <v>-6783788.0540000014</v>
      </c>
      <c r="AY1601" s="188">
        <v>-0.62414738210433873</v>
      </c>
      <c r="AZ1601" s="186">
        <v>-158594.53766424861</v>
      </c>
      <c r="BA1601" s="188">
        <v>-3.737180764015044E-2</v>
      </c>
      <c r="BB1601" s="186">
        <v>4.6566128730773926E-9</v>
      </c>
      <c r="BC1601" s="188">
        <v>1.1399017944828547E-15</v>
      </c>
      <c r="BE1601" s="186">
        <v>340425.00383333373</v>
      </c>
      <c r="BF1601" s="186">
        <v>340425.00383333373</v>
      </c>
      <c r="BG1601" s="186">
        <v>340425.00383333373</v>
      </c>
      <c r="BH1601" s="186">
        <v>340425.00383333373</v>
      </c>
      <c r="BI1601" s="186">
        <v>340425.00383333373</v>
      </c>
      <c r="BJ1601" s="186">
        <v>340425.00383333373</v>
      </c>
      <c r="BK1601" s="186">
        <v>340425.00383333373</v>
      </c>
      <c r="BL1601" s="186">
        <v>340425.00383333373</v>
      </c>
      <c r="BM1601" s="186">
        <v>340425.00383333373</v>
      </c>
      <c r="BN1601" s="186">
        <v>340425.00383333373</v>
      </c>
      <c r="BO1601" s="186">
        <v>340425.00383333373</v>
      </c>
      <c r="BP1601" s="186">
        <v>340425.00383333373</v>
      </c>
      <c r="BQ1601" s="189">
        <v>4085100.0460000047</v>
      </c>
    </row>
    <row r="1602" spans="2:96" hidden="1" x14ac:dyDescent="0.25">
      <c r="B1602" s="150" t="s">
        <v>305</v>
      </c>
      <c r="C1602" s="150" t="s">
        <v>305</v>
      </c>
      <c r="D1602" s="150" t="s">
        <v>305</v>
      </c>
      <c r="E1602" s="150" t="s">
        <v>305</v>
      </c>
      <c r="F1602" s="150" t="s">
        <v>305</v>
      </c>
      <c r="G1602" s="150" t="s">
        <v>305</v>
      </c>
      <c r="H1602" s="150" t="s">
        <v>305</v>
      </c>
      <c r="I1602" s="150" t="s">
        <v>305</v>
      </c>
      <c r="J1602" s="150" t="s">
        <v>305</v>
      </c>
      <c r="L1602" s="57" t="s">
        <v>310</v>
      </c>
      <c r="AC1602" s="175"/>
      <c r="AD1602" s="168"/>
      <c r="AS1602" s="271"/>
      <c r="AU1602" s="271"/>
      <c r="AW1602" s="271"/>
      <c r="AY1602" s="271"/>
      <c r="BA1602" s="271"/>
      <c r="BB1602" s="57"/>
      <c r="BC1602" s="271"/>
    </row>
    <row r="1603" spans="2:96" ht="18.75" x14ac:dyDescent="0.3">
      <c r="B1603" s="150" t="s">
        <v>307</v>
      </c>
      <c r="C1603" s="150" t="s">
        <v>307</v>
      </c>
      <c r="D1603" s="150" t="s">
        <v>307</v>
      </c>
      <c r="E1603" s="150" t="s">
        <v>307</v>
      </c>
      <c r="F1603" s="150" t="s">
        <v>307</v>
      </c>
      <c r="G1603" s="150" t="s">
        <v>307</v>
      </c>
      <c r="H1603" s="150" t="s">
        <v>307</v>
      </c>
      <c r="I1603" s="150" t="s">
        <v>307</v>
      </c>
      <c r="J1603" s="150" t="s">
        <v>307</v>
      </c>
      <c r="K1603" s="280" t="s">
        <v>569</v>
      </c>
      <c r="AB1603" s="166" t="s">
        <v>378</v>
      </c>
      <c r="AC1603" s="326" t="s">
        <v>569</v>
      </c>
      <c r="AD1603" s="327"/>
      <c r="AE1603" s="329">
        <v>12986990.057279903</v>
      </c>
      <c r="AF1603" s="329">
        <v>-26105029.370000035</v>
      </c>
      <c r="AG1603" s="329">
        <v>-10637531.320000071</v>
      </c>
      <c r="AH1603" s="329">
        <v>1420762.5623941524</v>
      </c>
      <c r="AI1603" s="277">
        <v>6097542.4999999823</v>
      </c>
      <c r="AJ1603" s="329">
        <v>18292627.499999948</v>
      </c>
      <c r="AK1603" s="329">
        <v>13427654.019999888</v>
      </c>
      <c r="AL1603" s="329">
        <v>16113184.823999867</v>
      </c>
      <c r="AM1603" s="330">
        <v>899307.10176614765</v>
      </c>
      <c r="AN1603" s="330">
        <v>653755355.36752033</v>
      </c>
      <c r="AO1603" s="329">
        <v>10067065.779916644</v>
      </c>
      <c r="AP1603" s="329">
        <v>4200583.5617842637</v>
      </c>
      <c r="AQ1603" s="329">
        <v>4200583.3542122254</v>
      </c>
      <c r="AR1603" s="276">
        <v>-14092044.145787723</v>
      </c>
      <c r="AS1603" s="379">
        <v>-0.77036741418299604</v>
      </c>
      <c r="AT1603" s="276">
        <v>2779820.791818073</v>
      </c>
      <c r="AU1603" s="379">
        <v>1.9565695672144874</v>
      </c>
      <c r="AV1603" s="276">
        <v>14838114.674212296</v>
      </c>
      <c r="AW1603" s="379">
        <v>1.3948832889746261</v>
      </c>
      <c r="AX1603" s="276">
        <v>-14092044.145787723</v>
      </c>
      <c r="AY1603" s="379">
        <v>-0.77036741418299604</v>
      </c>
      <c r="AZ1603" s="276">
        <v>2779820.791818073</v>
      </c>
      <c r="BA1603" s="379">
        <v>1.9565695672144874</v>
      </c>
      <c r="BB1603" s="380">
        <v>-0.20757203828543425</v>
      </c>
      <c r="BC1603" s="379">
        <v>-4.9415047988538233E-8</v>
      </c>
      <c r="BE1603" s="328">
        <v>100756.93643483776</v>
      </c>
      <c r="BF1603" s="329">
        <v>-804563.35649501276</v>
      </c>
      <c r="BG1603" s="329">
        <v>-442750.09848747891</v>
      </c>
      <c r="BH1603" s="329">
        <v>493610.03570507723</v>
      </c>
      <c r="BI1603" s="329">
        <v>-44850.554738317849</v>
      </c>
      <c r="BJ1603" s="329">
        <v>889014.12724246713</v>
      </c>
      <c r="BK1603" s="329">
        <v>1184337.1505683761</v>
      </c>
      <c r="BL1603" s="329">
        <v>616871.65524367499</v>
      </c>
      <c r="BM1603" s="329">
        <v>812618.20682905125</v>
      </c>
      <c r="BN1603" s="329">
        <v>657222.39401074755</v>
      </c>
      <c r="BO1603" s="329">
        <v>723114.00405157986</v>
      </c>
      <c r="BP1603" s="329">
        <v>15202.853847055463</v>
      </c>
      <c r="BQ1603" s="331">
        <v>4200583.354212285</v>
      </c>
    </row>
    <row r="1604" spans="2:96" x14ac:dyDescent="0.25">
      <c r="B1604" s="150" t="s">
        <v>307</v>
      </c>
      <c r="C1604" s="150" t="s">
        <v>307</v>
      </c>
      <c r="D1604" s="150" t="s">
        <v>307</v>
      </c>
      <c r="E1604" s="150" t="s">
        <v>307</v>
      </c>
      <c r="F1604" s="150" t="s">
        <v>307</v>
      </c>
      <c r="G1604" s="150" t="s">
        <v>307</v>
      </c>
      <c r="H1604" s="150" t="s">
        <v>307</v>
      </c>
      <c r="I1604" s="150" t="s">
        <v>307</v>
      </c>
      <c r="J1604" s="150" t="s">
        <v>307</v>
      </c>
      <c r="AC1604" s="175"/>
      <c r="AD1604" s="168"/>
      <c r="AS1604" s="271"/>
      <c r="AU1604" s="271"/>
      <c r="AW1604" s="271"/>
      <c r="AY1604" s="271"/>
      <c r="BA1604" s="271"/>
      <c r="BB1604" s="57"/>
      <c r="BC1604" s="271"/>
    </row>
    <row r="1605" spans="2:96" x14ac:dyDescent="0.25">
      <c r="B1605" s="150" t="s">
        <v>307</v>
      </c>
      <c r="C1605" s="150" t="s">
        <v>307</v>
      </c>
      <c r="D1605" s="150" t="s">
        <v>307</v>
      </c>
      <c r="E1605" s="150" t="s">
        <v>307</v>
      </c>
      <c r="F1605" s="150" t="s">
        <v>307</v>
      </c>
      <c r="G1605" s="150" t="s">
        <v>307</v>
      </c>
      <c r="H1605" s="150" t="s">
        <v>307</v>
      </c>
      <c r="I1605" s="150" t="s">
        <v>307</v>
      </c>
      <c r="J1605" s="150" t="s">
        <v>307</v>
      </c>
      <c r="L1605" s="57" t="s">
        <v>2850</v>
      </c>
      <c r="AC1605" s="246"/>
      <c r="AD1605" s="294"/>
      <c r="AE1605" s="247"/>
      <c r="AF1605" s="247"/>
      <c r="AG1605" s="247"/>
      <c r="AS1605" s="271"/>
      <c r="AU1605" s="271"/>
      <c r="AW1605" s="271"/>
      <c r="AY1605" s="271"/>
      <c r="BA1605" s="271"/>
      <c r="BB1605" s="57"/>
      <c r="BC1605" s="271"/>
    </row>
    <row r="1606" spans="2:96" ht="21" x14ac:dyDescent="0.35">
      <c r="K1606" s="165" t="s">
        <v>308</v>
      </c>
      <c r="L1606" s="57" t="s">
        <v>570</v>
      </c>
      <c r="M1606" s="57" t="s">
        <v>2851</v>
      </c>
      <c r="V1606" s="57" t="s">
        <v>570</v>
      </c>
      <c r="AC1606" s="176" t="s">
        <v>2852</v>
      </c>
      <c r="AD1606" s="177"/>
      <c r="AE1606" s="178"/>
      <c r="AF1606" s="177"/>
      <c r="AG1606" s="177"/>
      <c r="AH1606" s="177"/>
      <c r="AI1606" s="179"/>
      <c r="AJ1606" s="177"/>
      <c r="AK1606" s="180"/>
      <c r="AL1606" s="177"/>
      <c r="AM1606" s="180"/>
      <c r="AN1606" s="180"/>
      <c r="AO1606" s="177"/>
      <c r="AP1606" s="177"/>
      <c r="AQ1606" s="177"/>
      <c r="AR1606" s="177"/>
      <c r="AS1606" s="177"/>
      <c r="AT1606" s="177"/>
      <c r="AU1606" s="177"/>
      <c r="AV1606" s="177"/>
      <c r="AW1606" s="177"/>
      <c r="AX1606" s="177"/>
      <c r="AY1606" s="177"/>
      <c r="AZ1606" s="177"/>
      <c r="BA1606" s="177"/>
      <c r="BB1606" s="177"/>
      <c r="BC1606" s="177"/>
      <c r="BD1606" s="181"/>
      <c r="BE1606" s="178"/>
      <c r="BF1606" s="178"/>
      <c r="BG1606" s="178"/>
      <c r="BH1606" s="178"/>
      <c r="BI1606" s="178"/>
      <c r="BJ1606" s="178"/>
      <c r="BK1606" s="178"/>
      <c r="BL1606" s="178"/>
      <c r="BM1606" s="178"/>
      <c r="BN1606" s="178"/>
      <c r="BO1606" s="178"/>
      <c r="BP1606" s="178"/>
      <c r="BQ1606" s="178"/>
      <c r="BR1606" s="181"/>
      <c r="BS1606" s="57">
        <v>14149964.66</v>
      </c>
      <c r="BT1606" s="57">
        <v>-1966868.9600000002</v>
      </c>
      <c r="BU1606" s="57">
        <v>-11565106.859999999</v>
      </c>
      <c r="BV1606" s="57">
        <v>0</v>
      </c>
      <c r="BW1606" s="57">
        <v>125</v>
      </c>
      <c r="BY1606" s="57">
        <v>-938575</v>
      </c>
      <c r="CA1606" s="57">
        <v>0</v>
      </c>
      <c r="CC1606" s="57">
        <v>-804385.71428571432</v>
      </c>
      <c r="CD1606" s="57">
        <v>-1237489.8599999996</v>
      </c>
      <c r="CE1606" s="57">
        <v>-1237489.8599999957</v>
      </c>
      <c r="CG1606" s="57">
        <v>-103124.15499999965</v>
      </c>
      <c r="CH1606" s="57">
        <v>-103124.15499999965</v>
      </c>
      <c r="CI1606" s="57">
        <v>-103124.15499999965</v>
      </c>
      <c r="CJ1606" s="57">
        <v>-103124.15499999965</v>
      </c>
      <c r="CK1606" s="57">
        <v>-103124.15499999965</v>
      </c>
      <c r="CL1606" s="57">
        <v>-103124.15499999965</v>
      </c>
      <c r="CM1606" s="57">
        <v>-103124.15499999965</v>
      </c>
      <c r="CN1606" s="57">
        <v>-103124.15499999965</v>
      </c>
      <c r="CO1606" s="57">
        <v>-103124.15499999965</v>
      </c>
      <c r="CP1606" s="57">
        <v>-103124.15499999965</v>
      </c>
      <c r="CQ1606" s="57">
        <v>-103124.15499999965</v>
      </c>
      <c r="CR1606" s="57">
        <v>-103124.15499999965</v>
      </c>
    </row>
    <row r="1607" spans="2:96" ht="18.75" x14ac:dyDescent="0.3">
      <c r="K1607" s="165" t="s">
        <v>312</v>
      </c>
      <c r="M1607" s="57" t="s">
        <v>572</v>
      </c>
      <c r="N1607" s="57" t="s">
        <v>2853</v>
      </c>
      <c r="V1607" s="57" t="s">
        <v>570</v>
      </c>
      <c r="W1607" s="57" t="s">
        <v>570</v>
      </c>
      <c r="X1607" s="57">
        <v>412</v>
      </c>
      <c r="AB1607" s="166" t="s">
        <v>378</v>
      </c>
      <c r="AC1607" s="192" t="s">
        <v>573</v>
      </c>
      <c r="AD1607" s="168"/>
      <c r="AE1607" s="63"/>
      <c r="AI1607" s="193"/>
      <c r="AS1607" s="57"/>
      <c r="AU1607" s="57"/>
      <c r="AW1607" s="57"/>
      <c r="AY1607" s="57"/>
      <c r="BA1607" s="57"/>
      <c r="BB1607" s="57"/>
      <c r="BC1607" s="57"/>
      <c r="BE1607" s="63"/>
      <c r="BF1607" s="63"/>
      <c r="BG1607" s="63"/>
      <c r="BH1607" s="63"/>
      <c r="BI1607" s="63"/>
      <c r="BJ1607" s="63"/>
      <c r="BK1607" s="63"/>
      <c r="BL1607" s="63"/>
      <c r="BM1607" s="63"/>
      <c r="BN1607" s="63"/>
      <c r="BO1607" s="63"/>
      <c r="BP1607" s="63"/>
      <c r="BQ1607" s="194"/>
      <c r="BS1607" s="57">
        <v>14149964.66</v>
      </c>
      <c r="BT1607" s="57">
        <v>-1966868.9600000002</v>
      </c>
      <c r="BU1607" s="57">
        <v>-11565106.859999999</v>
      </c>
      <c r="BV1607" s="57">
        <v>0</v>
      </c>
      <c r="BW1607" s="57">
        <v>125</v>
      </c>
      <c r="BX1607" s="57">
        <v>375</v>
      </c>
      <c r="BY1607" s="57">
        <v>-938575</v>
      </c>
      <c r="BZ1607" s="57">
        <v>-1126290</v>
      </c>
      <c r="CA1607" s="57">
        <v>0</v>
      </c>
      <c r="CB1607" s="57">
        <v>-938575</v>
      </c>
      <c r="CC1607" s="57">
        <v>-804385.71428571432</v>
      </c>
      <c r="CD1607" s="57">
        <v>-1237489.8599999996</v>
      </c>
      <c r="CE1607" s="57">
        <v>-1237489.8599999957</v>
      </c>
      <c r="CG1607" s="57">
        <v>-103124.15499999965</v>
      </c>
      <c r="CH1607" s="57">
        <v>-103124.15499999965</v>
      </c>
      <c r="CI1607" s="57">
        <v>-103124.15499999965</v>
      </c>
      <c r="CJ1607" s="57">
        <v>-103124.15499999965</v>
      </c>
      <c r="CK1607" s="57">
        <v>-103124.15499999965</v>
      </c>
      <c r="CL1607" s="57">
        <v>-103124.15499999965</v>
      </c>
      <c r="CM1607" s="57">
        <v>-103124.15499999965</v>
      </c>
      <c r="CN1607" s="57">
        <v>-103124.15499999965</v>
      </c>
      <c r="CO1607" s="57">
        <v>-103124.15499999965</v>
      </c>
      <c r="CP1607" s="57">
        <v>-103124.15499999965</v>
      </c>
      <c r="CQ1607" s="57">
        <v>-103124.15499999965</v>
      </c>
      <c r="CR1607" s="57">
        <v>-103124.15499999965</v>
      </c>
    </row>
    <row r="1608" spans="2:96" x14ac:dyDescent="0.25">
      <c r="K1608" s="165" t="s">
        <v>315</v>
      </c>
      <c r="N1608" s="57" t="s">
        <v>2854</v>
      </c>
      <c r="V1608" s="57" t="s">
        <v>570</v>
      </c>
      <c r="W1608" s="57" t="s">
        <v>570</v>
      </c>
      <c r="X1608" s="57">
        <v>412</v>
      </c>
      <c r="AB1608" s="166" t="s">
        <v>378</v>
      </c>
      <c r="AC1608" s="209">
        <v>8500002</v>
      </c>
      <c r="AD1608" s="210" t="s">
        <v>2855</v>
      </c>
      <c r="AE1608" s="169">
        <v>14054057.960000001</v>
      </c>
      <c r="AF1608" s="38">
        <v>-2486061.6</v>
      </c>
      <c r="AG1608" s="38">
        <v>-10354210.26</v>
      </c>
      <c r="AH1608" s="170">
        <v>0</v>
      </c>
      <c r="AI1608" s="171">
        <v>0</v>
      </c>
      <c r="AJ1608" s="172">
        <v>0</v>
      </c>
      <c r="AK1608" s="151">
        <v>0</v>
      </c>
      <c r="AL1608" s="172">
        <v>0</v>
      </c>
      <c r="AM1608" s="211">
        <v>0</v>
      </c>
      <c r="AN1608" s="171">
        <v>0</v>
      </c>
      <c r="AO1608" s="170">
        <v>0</v>
      </c>
      <c r="AP1608" s="170">
        <v>-0.25999999977648303</v>
      </c>
      <c r="AQ1608" s="170">
        <v>-0.25999999977648203</v>
      </c>
      <c r="AR1608" s="172">
        <v>-0.25999999977648203</v>
      </c>
      <c r="AS1608" s="173">
        <v>0</v>
      </c>
      <c r="AT1608" s="172">
        <v>-0.25999999977648203</v>
      </c>
      <c r="AU1608" s="173">
        <v>0</v>
      </c>
      <c r="AV1608" s="172">
        <v>10354210</v>
      </c>
      <c r="AW1608" s="173">
        <v>0.99999997488944181</v>
      </c>
      <c r="AX1608" s="172">
        <v>-0.25999999977648303</v>
      </c>
      <c r="AY1608" s="173">
        <v>0</v>
      </c>
      <c r="AZ1608" s="172">
        <v>-0.25999999977648303</v>
      </c>
      <c r="BA1608" s="173">
        <v>0</v>
      </c>
      <c r="BB1608" s="172">
        <v>9.9920072216264089E-16</v>
      </c>
      <c r="BC1608" s="173">
        <v>3.8430797039293629E-15</v>
      </c>
      <c r="BE1608" s="169">
        <v>-2.1666666648040001E-2</v>
      </c>
      <c r="BF1608" s="169">
        <v>-2.1666666648040001E-2</v>
      </c>
      <c r="BG1608" s="169">
        <v>-2.1666666648040001E-2</v>
      </c>
      <c r="BH1608" s="169">
        <v>-2.1666666648040001E-2</v>
      </c>
      <c r="BI1608" s="169">
        <v>-2.1666666648040001E-2</v>
      </c>
      <c r="BJ1608" s="169">
        <v>-2.1666666648040001E-2</v>
      </c>
      <c r="BK1608" s="169">
        <v>-2.1666666648040001E-2</v>
      </c>
      <c r="BL1608" s="169">
        <v>-2.1666666648040001E-2</v>
      </c>
      <c r="BM1608" s="169">
        <v>-2.1666666648040001E-2</v>
      </c>
      <c r="BN1608" s="169">
        <v>-2.1666666648040001E-2</v>
      </c>
      <c r="BO1608" s="169">
        <v>-2.1666666648040001E-2</v>
      </c>
      <c r="BP1608" s="169">
        <v>-2.1666666648040001E-2</v>
      </c>
      <c r="BQ1608" s="174">
        <v>-0.25999999977648008</v>
      </c>
    </row>
    <row r="1609" spans="2:96" x14ac:dyDescent="0.25">
      <c r="K1609" s="165" t="s">
        <v>315</v>
      </c>
      <c r="N1609" s="57" t="s">
        <v>2856</v>
      </c>
      <c r="V1609" s="57" t="s">
        <v>570</v>
      </c>
      <c r="W1609" s="57" t="s">
        <v>570</v>
      </c>
      <c r="X1609" s="57">
        <v>412</v>
      </c>
      <c r="AB1609" s="166" t="s">
        <v>378</v>
      </c>
      <c r="AC1609" s="209">
        <v>8600060</v>
      </c>
      <c r="AD1609" s="210" t="s">
        <v>2857</v>
      </c>
      <c r="AE1609" s="169">
        <v>40000</v>
      </c>
      <c r="AF1609" s="38">
        <v>19630</v>
      </c>
      <c r="AG1609" s="38">
        <v>57124.42</v>
      </c>
      <c r="AH1609" s="170">
        <v>0</v>
      </c>
      <c r="AI1609" s="171">
        <v>125</v>
      </c>
      <c r="AJ1609" s="172">
        <v>375</v>
      </c>
      <c r="AK1609" s="151">
        <v>125</v>
      </c>
      <c r="AL1609" s="172">
        <v>150</v>
      </c>
      <c r="AM1609" s="211">
        <v>0</v>
      </c>
      <c r="AN1609" s="171">
        <v>125</v>
      </c>
      <c r="AO1609" s="170">
        <v>214.28571428571399</v>
      </c>
      <c r="AP1609" s="170">
        <v>30531.42</v>
      </c>
      <c r="AQ1609" s="170">
        <v>30531.42</v>
      </c>
      <c r="AR1609" s="172">
        <v>30156.42</v>
      </c>
      <c r="AS1609" s="173">
        <v>80.417119999999997</v>
      </c>
      <c r="AT1609" s="172">
        <v>30531.42</v>
      </c>
      <c r="AU1609" s="173">
        <v>0</v>
      </c>
      <c r="AV1609" s="172">
        <v>-26593</v>
      </c>
      <c r="AW1609" s="173">
        <v>-0.4655277025132159</v>
      </c>
      <c r="AX1609" s="172">
        <v>30156.42</v>
      </c>
      <c r="AY1609" s="173">
        <v>80.417119999999997</v>
      </c>
      <c r="AZ1609" s="172">
        <v>30531.42</v>
      </c>
      <c r="BA1609" s="173">
        <v>0</v>
      </c>
      <c r="BB1609" s="172">
        <v>0</v>
      </c>
      <c r="BC1609" s="173">
        <v>0</v>
      </c>
      <c r="BE1609" s="169">
        <v>2544.2849999999999</v>
      </c>
      <c r="BF1609" s="169">
        <v>2544.2849999999999</v>
      </c>
      <c r="BG1609" s="169">
        <v>2544.2849999999999</v>
      </c>
      <c r="BH1609" s="169">
        <v>2544.2849999999999</v>
      </c>
      <c r="BI1609" s="169">
        <v>2544.2849999999999</v>
      </c>
      <c r="BJ1609" s="169">
        <v>2544.2849999999999</v>
      </c>
      <c r="BK1609" s="169">
        <v>2544.2849999999999</v>
      </c>
      <c r="BL1609" s="169">
        <v>2544.2849999999999</v>
      </c>
      <c r="BM1609" s="169">
        <v>2544.2849999999999</v>
      </c>
      <c r="BN1609" s="169">
        <v>2544.2849999999999</v>
      </c>
      <c r="BO1609" s="169">
        <v>2544.2849999999999</v>
      </c>
      <c r="BP1609" s="169">
        <v>2544.2849999999999</v>
      </c>
      <c r="BQ1609" s="174">
        <v>30531.42</v>
      </c>
    </row>
    <row r="1610" spans="2:96" x14ac:dyDescent="0.25">
      <c r="K1610" s="165" t="s">
        <v>315</v>
      </c>
      <c r="N1610" s="57" t="s">
        <v>2858</v>
      </c>
      <c r="V1610" s="57" t="s">
        <v>570</v>
      </c>
      <c r="W1610" s="57" t="s">
        <v>570</v>
      </c>
      <c r="X1610" s="57">
        <v>412</v>
      </c>
      <c r="AB1610" s="166" t="s">
        <v>378</v>
      </c>
      <c r="AC1610" s="209">
        <v>8600075</v>
      </c>
      <c r="AD1610" s="210" t="s">
        <v>2859</v>
      </c>
      <c r="AE1610" s="169">
        <v>55906.7</v>
      </c>
      <c r="AF1610" s="38">
        <v>499562.64000000007</v>
      </c>
      <c r="AG1610" s="38">
        <v>-1268021.0200000003</v>
      </c>
      <c r="AH1610" s="170">
        <v>0</v>
      </c>
      <c r="AI1610" s="171">
        <v>0</v>
      </c>
      <c r="AJ1610" s="172">
        <v>0</v>
      </c>
      <c r="AK1610" s="151">
        <v>-938700</v>
      </c>
      <c r="AL1610" s="172">
        <v>-1126440</v>
      </c>
      <c r="AM1610" s="211">
        <v>0</v>
      </c>
      <c r="AN1610" s="171">
        <v>-938700</v>
      </c>
      <c r="AO1610" s="170">
        <v>-804600</v>
      </c>
      <c r="AP1610" s="170">
        <v>-1268021.0200000003</v>
      </c>
      <c r="AQ1610" s="170">
        <v>-1268021.0199999961</v>
      </c>
      <c r="AR1610" s="172">
        <v>-1268021.0199999961</v>
      </c>
      <c r="AS1610" s="173">
        <v>0</v>
      </c>
      <c r="AT1610" s="172">
        <v>-1268021.0199999961</v>
      </c>
      <c r="AU1610" s="173">
        <v>0</v>
      </c>
      <c r="AV1610" s="172">
        <v>4.1909515857696533E-9</v>
      </c>
      <c r="AW1610" s="173">
        <v>3.3051120759572679E-15</v>
      </c>
      <c r="AX1610" s="172">
        <v>-1268021.0200000003</v>
      </c>
      <c r="AY1610" s="173">
        <v>0</v>
      </c>
      <c r="AZ1610" s="172">
        <v>-1268021.0200000003</v>
      </c>
      <c r="BA1610" s="173">
        <v>0</v>
      </c>
      <c r="BB1610" s="172">
        <v>4.1909515857696533E-9</v>
      </c>
      <c r="BC1610" s="173">
        <v>3.3051120759572679E-15</v>
      </c>
      <c r="BE1610" s="169">
        <v>-105668.418333333</v>
      </c>
      <c r="BF1610" s="169">
        <v>-105668.418333333</v>
      </c>
      <c r="BG1610" s="169">
        <v>-105668.418333333</v>
      </c>
      <c r="BH1610" s="169">
        <v>-105668.418333333</v>
      </c>
      <c r="BI1610" s="169">
        <v>-105668.418333333</v>
      </c>
      <c r="BJ1610" s="169">
        <v>-105668.418333333</v>
      </c>
      <c r="BK1610" s="169">
        <v>-105668.418333333</v>
      </c>
      <c r="BL1610" s="169">
        <v>-105668.418333333</v>
      </c>
      <c r="BM1610" s="169">
        <v>-105668.418333333</v>
      </c>
      <c r="BN1610" s="169">
        <v>-105668.418333333</v>
      </c>
      <c r="BO1610" s="169">
        <v>-105668.418333333</v>
      </c>
      <c r="BP1610" s="169">
        <v>-105668.418333333</v>
      </c>
      <c r="BQ1610" s="174">
        <v>-1268021.0199999961</v>
      </c>
    </row>
    <row r="1611" spans="2:96" ht="18.75" hidden="1" x14ac:dyDescent="0.3">
      <c r="B1611" s="150" t="s">
        <v>305</v>
      </c>
      <c r="C1611" s="150" t="s">
        <v>305</v>
      </c>
      <c r="J1611" s="150" t="s">
        <v>305</v>
      </c>
      <c r="K1611" s="165" t="s">
        <v>308</v>
      </c>
      <c r="N1611" s="57" t="s">
        <v>310</v>
      </c>
      <c r="AC1611" s="175"/>
      <c r="AD1611" s="195"/>
      <c r="AE1611" s="38"/>
      <c r="AI1611" s="193"/>
      <c r="AS1611" s="57"/>
      <c r="AU1611" s="57"/>
      <c r="AW1611" s="57"/>
      <c r="AY1611" s="57"/>
      <c r="BA1611" s="57"/>
      <c r="BB1611" s="57"/>
      <c r="BC1611" s="57"/>
      <c r="BE1611" s="38"/>
      <c r="BF1611" s="38"/>
      <c r="BG1611" s="38"/>
      <c r="BH1611" s="38"/>
      <c r="BI1611" s="38"/>
      <c r="BJ1611" s="38"/>
      <c r="BK1611" s="38"/>
      <c r="BL1611" s="38"/>
      <c r="BM1611" s="38"/>
      <c r="BN1611" s="38"/>
      <c r="BO1611" s="38"/>
      <c r="BP1611" s="38"/>
      <c r="BQ1611" s="196"/>
    </row>
    <row r="1612" spans="2:96" ht="17.25" x14ac:dyDescent="0.3">
      <c r="K1612" s="165" t="s">
        <v>312</v>
      </c>
      <c r="V1612" s="57" t="s">
        <v>570</v>
      </c>
      <c r="W1612" s="57" t="s">
        <v>570</v>
      </c>
      <c r="AB1612" s="166" t="s">
        <v>378</v>
      </c>
      <c r="AC1612" s="197" t="s">
        <v>2860</v>
      </c>
      <c r="AD1612" s="168"/>
      <c r="AE1612" s="198">
        <v>14149964.66</v>
      </c>
      <c r="AF1612" s="198">
        <v>-1966868.96</v>
      </c>
      <c r="AG1612" s="198">
        <v>-11565106.859999999</v>
      </c>
      <c r="AH1612" s="199">
        <v>0</v>
      </c>
      <c r="AI1612" s="200">
        <v>125</v>
      </c>
      <c r="AJ1612" s="199">
        <v>375</v>
      </c>
      <c r="AK1612" s="200">
        <v>-938575</v>
      </c>
      <c r="AL1612" s="199">
        <v>-1126290</v>
      </c>
      <c r="AM1612" s="200">
        <v>0</v>
      </c>
      <c r="AN1612" s="200">
        <v>-938575</v>
      </c>
      <c r="AO1612" s="199">
        <v>-804385.71428571432</v>
      </c>
      <c r="AP1612" s="199">
        <v>-1237489.8600000001</v>
      </c>
      <c r="AQ1612" s="199">
        <v>-1237489.8599999959</v>
      </c>
      <c r="AR1612" s="199">
        <v>-1237864.8599999959</v>
      </c>
      <c r="AS1612" s="201">
        <v>-3300.9729599999891</v>
      </c>
      <c r="AT1612" s="199">
        <v>-1237489.8599999959</v>
      </c>
      <c r="AU1612" s="201">
        <v>0</v>
      </c>
      <c r="AV1612" s="199">
        <v>10327617.000000004</v>
      </c>
      <c r="AW1612" s="201">
        <v>0.89299797442597983</v>
      </c>
      <c r="AX1612" s="199">
        <v>-1237864.8600000001</v>
      </c>
      <c r="AY1612" s="201">
        <v>-3300.9729600000001</v>
      </c>
      <c r="AZ1612" s="199">
        <v>-1237489.8600000001</v>
      </c>
      <c r="BA1612" s="201">
        <v>0</v>
      </c>
      <c r="BB1612" s="199">
        <v>4.1909515857696533E-9</v>
      </c>
      <c r="BC1612" s="201">
        <v>3.3866552941045133E-15</v>
      </c>
      <c r="BE1612" s="198">
        <v>-103124.15499999965</v>
      </c>
      <c r="BF1612" s="198">
        <v>-103124.15499999965</v>
      </c>
      <c r="BG1612" s="198">
        <v>-103124.15499999965</v>
      </c>
      <c r="BH1612" s="198">
        <v>-103124.15499999965</v>
      </c>
      <c r="BI1612" s="198">
        <v>-103124.15499999965</v>
      </c>
      <c r="BJ1612" s="198">
        <v>-103124.15499999965</v>
      </c>
      <c r="BK1612" s="198">
        <v>-103124.15499999965</v>
      </c>
      <c r="BL1612" s="198">
        <v>-103124.15499999965</v>
      </c>
      <c r="BM1612" s="198">
        <v>-103124.15499999965</v>
      </c>
      <c r="BN1612" s="198">
        <v>-103124.15499999965</v>
      </c>
      <c r="BO1612" s="198">
        <v>-103124.15499999965</v>
      </c>
      <c r="BP1612" s="198">
        <v>-103124.15499999965</v>
      </c>
      <c r="BQ1612" s="202">
        <v>-1237489.8599999959</v>
      </c>
    </row>
    <row r="1613" spans="2:96" ht="18.75" x14ac:dyDescent="0.3">
      <c r="K1613" s="165" t="s">
        <v>312</v>
      </c>
      <c r="AC1613" s="175"/>
      <c r="AD1613" s="203"/>
      <c r="AE1613" s="204"/>
      <c r="AI1613" s="205"/>
      <c r="AS1613" s="57"/>
      <c r="AU1613" s="57"/>
      <c r="AW1613" s="57"/>
      <c r="AY1613" s="57"/>
      <c r="BA1613" s="57"/>
      <c r="BB1613" s="57"/>
      <c r="BC1613" s="57"/>
      <c r="BE1613" s="204"/>
      <c r="BF1613" s="204"/>
      <c r="BG1613" s="204"/>
      <c r="BH1613" s="204"/>
      <c r="BI1613" s="204"/>
      <c r="BJ1613" s="204"/>
      <c r="BK1613" s="204"/>
      <c r="BL1613" s="204"/>
      <c r="BM1613" s="204"/>
      <c r="BN1613" s="204"/>
      <c r="BO1613" s="204"/>
      <c r="BP1613" s="204"/>
      <c r="BQ1613" s="206"/>
    </row>
    <row r="1614" spans="2:96" hidden="1" x14ac:dyDescent="0.25">
      <c r="B1614" s="150" t="s">
        <v>305</v>
      </c>
      <c r="C1614" s="150" t="s">
        <v>305</v>
      </c>
      <c r="J1614" s="150" t="s">
        <v>305</v>
      </c>
      <c r="K1614" s="165" t="s">
        <v>306</v>
      </c>
      <c r="M1614" s="57" t="s">
        <v>310</v>
      </c>
      <c r="AE1614" s="38"/>
      <c r="AI1614" s="182"/>
      <c r="AS1614" s="57"/>
      <c r="AU1614" s="57"/>
      <c r="AW1614" s="57"/>
      <c r="AY1614" s="57"/>
      <c r="BA1614" s="57"/>
      <c r="BB1614" s="57"/>
      <c r="BC1614" s="57"/>
      <c r="BE1614" s="38"/>
      <c r="BF1614" s="38"/>
      <c r="BG1614" s="38"/>
      <c r="BH1614" s="38"/>
      <c r="BI1614" s="38"/>
      <c r="BJ1614" s="38"/>
      <c r="BK1614" s="38"/>
      <c r="BL1614" s="38"/>
      <c r="BM1614" s="38"/>
      <c r="BN1614" s="38"/>
      <c r="BO1614" s="38"/>
      <c r="BP1614" s="38"/>
      <c r="BQ1614" s="183"/>
    </row>
    <row r="1615" spans="2:96" ht="18.75" x14ac:dyDescent="0.3">
      <c r="K1615" s="165" t="s">
        <v>308</v>
      </c>
      <c r="V1615" s="57" t="s">
        <v>570</v>
      </c>
      <c r="AB1615" s="166" t="s">
        <v>378</v>
      </c>
      <c r="AC1615" s="184" t="s">
        <v>2861</v>
      </c>
      <c r="AD1615" s="185"/>
      <c r="AE1615" s="186">
        <v>14149964.66</v>
      </c>
      <c r="AF1615" s="186">
        <v>-1966868.96</v>
      </c>
      <c r="AG1615" s="186">
        <v>-11565106.859999999</v>
      </c>
      <c r="AH1615" s="186">
        <v>0</v>
      </c>
      <c r="AI1615" s="187">
        <v>125</v>
      </c>
      <c r="AJ1615" s="186">
        <v>375</v>
      </c>
      <c r="AK1615" s="187">
        <v>-938575</v>
      </c>
      <c r="AL1615" s="186">
        <v>-1126290</v>
      </c>
      <c r="AM1615" s="187">
        <v>0</v>
      </c>
      <c r="AN1615" s="187">
        <v>-938575</v>
      </c>
      <c r="AO1615" s="186">
        <v>-804385.71428571432</v>
      </c>
      <c r="AP1615" s="186">
        <v>-1237489.8600000001</v>
      </c>
      <c r="AQ1615" s="186">
        <v>-1237489.8599999959</v>
      </c>
      <c r="AR1615" s="186">
        <v>-1237864.8599999959</v>
      </c>
      <c r="AS1615" s="188">
        <v>-3300.9729599999891</v>
      </c>
      <c r="AT1615" s="186">
        <v>-1237489.8599999959</v>
      </c>
      <c r="AU1615" s="188">
        <v>0</v>
      </c>
      <c r="AV1615" s="186">
        <v>10327617.000000004</v>
      </c>
      <c r="AW1615" s="188">
        <v>0.89299797442597983</v>
      </c>
      <c r="AX1615" s="186">
        <v>-1237864.8600000001</v>
      </c>
      <c r="AY1615" s="188">
        <v>-3300.9729600000001</v>
      </c>
      <c r="AZ1615" s="186">
        <v>-1237489.8600000001</v>
      </c>
      <c r="BA1615" s="188">
        <v>0</v>
      </c>
      <c r="BB1615" s="186">
        <v>4.1909515857696533E-9</v>
      </c>
      <c r="BC1615" s="188">
        <v>3.3866552941045133E-15</v>
      </c>
      <c r="BE1615" s="186">
        <v>-103124.15499999965</v>
      </c>
      <c r="BF1615" s="186">
        <v>-103124.15499999965</v>
      </c>
      <c r="BG1615" s="186">
        <v>-103124.15499999965</v>
      </c>
      <c r="BH1615" s="186">
        <v>-103124.15499999965</v>
      </c>
      <c r="BI1615" s="186">
        <v>-103124.15499999965</v>
      </c>
      <c r="BJ1615" s="186">
        <v>-103124.15499999965</v>
      </c>
      <c r="BK1615" s="186">
        <v>-103124.15499999965</v>
      </c>
      <c r="BL1615" s="186">
        <v>-103124.15499999965</v>
      </c>
      <c r="BM1615" s="186">
        <v>-103124.15499999965</v>
      </c>
      <c r="BN1615" s="186">
        <v>-103124.15499999965</v>
      </c>
      <c r="BO1615" s="186">
        <v>-103124.15499999965</v>
      </c>
      <c r="BP1615" s="186">
        <v>-103124.15499999965</v>
      </c>
      <c r="BQ1615" s="189">
        <v>-1237489.8599999959</v>
      </c>
    </row>
    <row r="1616" spans="2:96" hidden="1" x14ac:dyDescent="0.25">
      <c r="B1616" s="150" t="s">
        <v>305</v>
      </c>
      <c r="C1616" s="150" t="s">
        <v>305</v>
      </c>
      <c r="D1616" s="150" t="s">
        <v>305</v>
      </c>
      <c r="E1616" s="150" t="s">
        <v>305</v>
      </c>
      <c r="F1616" s="150" t="s">
        <v>305</v>
      </c>
      <c r="G1616" s="150" t="s">
        <v>305</v>
      </c>
      <c r="H1616" s="150" t="s">
        <v>305</v>
      </c>
      <c r="I1616" s="150" t="s">
        <v>305</v>
      </c>
      <c r="J1616" s="150" t="s">
        <v>305</v>
      </c>
      <c r="L1616" s="57" t="s">
        <v>310</v>
      </c>
      <c r="AC1616" s="175"/>
      <c r="AD1616" s="168"/>
      <c r="AS1616" s="271"/>
      <c r="AU1616" s="271"/>
      <c r="AW1616" s="271"/>
      <c r="AY1616" s="271"/>
      <c r="BA1616" s="271"/>
      <c r="BB1616" s="57"/>
      <c r="BC1616" s="271"/>
    </row>
    <row r="1617" spans="2:69" x14ac:dyDescent="0.25">
      <c r="B1617" s="150" t="s">
        <v>307</v>
      </c>
      <c r="C1617" s="150" t="s">
        <v>307</v>
      </c>
      <c r="D1617" s="150" t="s">
        <v>307</v>
      </c>
      <c r="E1617" s="150" t="s">
        <v>307</v>
      </c>
      <c r="F1617" s="150" t="s">
        <v>307</v>
      </c>
      <c r="G1617" s="150" t="s">
        <v>307</v>
      </c>
      <c r="H1617" s="150" t="s">
        <v>307</v>
      </c>
      <c r="I1617" s="150" t="s">
        <v>307</v>
      </c>
      <c r="J1617" s="150" t="s">
        <v>307</v>
      </c>
      <c r="AC1617" s="175"/>
      <c r="AD1617" s="168"/>
      <c r="AS1617" s="271"/>
      <c r="AU1617" s="271"/>
      <c r="AW1617" s="271"/>
      <c r="AY1617" s="271"/>
      <c r="BA1617" s="271"/>
      <c r="BB1617" s="57"/>
      <c r="BC1617" s="271"/>
    </row>
    <row r="1618" spans="2:69" ht="18.75" x14ac:dyDescent="0.3">
      <c r="B1618" s="150" t="s">
        <v>307</v>
      </c>
      <c r="C1618" s="150" t="s">
        <v>307</v>
      </c>
      <c r="D1618" s="150" t="s">
        <v>307</v>
      </c>
      <c r="E1618" s="150" t="s">
        <v>307</v>
      </c>
      <c r="F1618" s="150" t="s">
        <v>307</v>
      </c>
      <c r="G1618" s="150" t="s">
        <v>307</v>
      </c>
      <c r="H1618" s="150" t="s">
        <v>307</v>
      </c>
      <c r="I1618" s="150" t="s">
        <v>307</v>
      </c>
      <c r="J1618" s="150" t="s">
        <v>307</v>
      </c>
      <c r="K1618" s="280" t="s">
        <v>58</v>
      </c>
      <c r="AB1618" s="166" t="s">
        <v>378</v>
      </c>
      <c r="AC1618" s="42" t="s">
        <v>58</v>
      </c>
      <c r="AD1618" s="334"/>
      <c r="AE1618" s="336">
        <v>27136954.717279904</v>
      </c>
      <c r="AF1618" s="336">
        <v>-28071898.330000035</v>
      </c>
      <c r="AG1618" s="336">
        <v>-22202638.18000007</v>
      </c>
      <c r="AH1618" s="336">
        <v>1420762.5623941524</v>
      </c>
      <c r="AI1618" s="297">
        <v>6097667.4999999823</v>
      </c>
      <c r="AJ1618" s="336">
        <v>18293002.499999948</v>
      </c>
      <c r="AK1618" s="336">
        <v>12489079.019999888</v>
      </c>
      <c r="AL1618" s="336">
        <v>14986894.823999867</v>
      </c>
      <c r="AM1618" s="337">
        <v>899307.10176614765</v>
      </c>
      <c r="AN1618" s="337">
        <v>650939630.36752033</v>
      </c>
      <c r="AO1618" s="336">
        <v>9262680.0656309295</v>
      </c>
      <c r="AP1618" s="336">
        <v>2963093.7017842634</v>
      </c>
      <c r="AQ1618" s="336">
        <v>2963093.4942122297</v>
      </c>
      <c r="AR1618" s="336">
        <v>-15329909.005787719</v>
      </c>
      <c r="AS1618" s="381">
        <v>-0.83802038543359747</v>
      </c>
      <c r="AT1618" s="336">
        <v>1542330.9318180773</v>
      </c>
      <c r="AU1618" s="381">
        <v>1.0855655776986888</v>
      </c>
      <c r="AV1618" s="336">
        <v>25165731.674212299</v>
      </c>
      <c r="AW1618" s="381">
        <v>1.1334568203197293</v>
      </c>
      <c r="AX1618" s="336">
        <v>-15329908.798215684</v>
      </c>
      <c r="AY1618" s="381">
        <v>-0.83802037408652441</v>
      </c>
      <c r="AZ1618" s="336">
        <v>1542331.139390111</v>
      </c>
      <c r="BA1618" s="381">
        <v>1.0855657237977197</v>
      </c>
      <c r="BB1618" s="336">
        <v>-0.20757203362882137</v>
      </c>
      <c r="BC1618" s="381">
        <v>-7.0052470329854676E-8</v>
      </c>
      <c r="BE1618" s="335">
        <v>-2367.2185651618929</v>
      </c>
      <c r="BF1618" s="336">
        <v>-907687.51149501244</v>
      </c>
      <c r="BG1618" s="336">
        <v>-545874.25348747859</v>
      </c>
      <c r="BH1618" s="336">
        <v>390485.88070507755</v>
      </c>
      <c r="BI1618" s="336">
        <v>-147974.7097383175</v>
      </c>
      <c r="BJ1618" s="336">
        <v>785889.97224246745</v>
      </c>
      <c r="BK1618" s="336">
        <v>1081212.9955683765</v>
      </c>
      <c r="BL1618" s="336">
        <v>513747.50024367531</v>
      </c>
      <c r="BM1618" s="336">
        <v>709494.05182905158</v>
      </c>
      <c r="BN1618" s="336">
        <v>554098.23901074787</v>
      </c>
      <c r="BO1618" s="336">
        <v>619989.84905158018</v>
      </c>
      <c r="BP1618" s="336">
        <v>-87921.301152944186</v>
      </c>
      <c r="BQ1618" s="339">
        <v>2963093.4942122893</v>
      </c>
    </row>
    <row r="1619" spans="2:69" x14ac:dyDescent="0.25">
      <c r="B1619" s="150" t="s">
        <v>307</v>
      </c>
      <c r="C1619" s="150" t="s">
        <v>307</v>
      </c>
      <c r="D1619" s="150" t="s">
        <v>307</v>
      </c>
      <c r="E1619" s="150" t="s">
        <v>307</v>
      </c>
      <c r="F1619" s="150" t="s">
        <v>307</v>
      </c>
      <c r="G1619" s="150" t="s">
        <v>307</v>
      </c>
      <c r="H1619" s="150" t="s">
        <v>307</v>
      </c>
      <c r="I1619" s="150" t="s">
        <v>307</v>
      </c>
      <c r="J1619" s="150" t="s">
        <v>307</v>
      </c>
      <c r="AS1619" s="271"/>
      <c r="AU1619" s="271"/>
      <c r="AW1619" s="271"/>
      <c r="AY1619" s="271"/>
      <c r="BA1619" s="271"/>
      <c r="BB1619" s="57"/>
      <c r="BC1619" s="271"/>
    </row>
    <row r="1620" spans="2:69" x14ac:dyDescent="0.25">
      <c r="AS1620" s="271"/>
      <c r="AU1620" s="271"/>
      <c r="AW1620" s="271"/>
      <c r="AY1620" s="271"/>
      <c r="BA1620" s="271"/>
      <c r="BB1620" s="271"/>
      <c r="BC1620" s="271"/>
    </row>
  </sheetData>
  <mergeCells count="2">
    <mergeCell ref="AX49:BA49"/>
    <mergeCell ref="BB50:BC50"/>
  </mergeCells>
  <dataValidations count="1">
    <dataValidation type="list" allowBlank="1" showInputMessage="1" showErrorMessage="1" sqref="AO51" xr:uid="{A5896E69-7F70-48C8-849A-35E5B386196B}">
      <formula1>"Projection,GMCB Proj"</formula1>
    </dataValidation>
  </dataValidations>
  <printOptions headings="1" gridLines="1"/>
  <pageMargins left="0.25" right="0.25" top="0.25" bottom="0.35" header="0.3" footer="0.2"/>
  <pageSetup scale="43" fitToHeight="100" orientation="landscape" horizontalDpi="360" verticalDpi="360"/>
  <headerFooter>
    <oddFooter>&amp;L&amp;8File: &amp;F &amp;C&amp;8&amp;D &amp;T&amp;R&amp;8Page &amp;P of &amp;N</oddFooter>
  </headerFooter>
  <rowBreaks count="2" manualBreakCount="2">
    <brk id="167" min="28" max="53" man="1"/>
    <brk id="270" min="28" max="5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D392-8F5A-4296-A707-14401739D615}">
  <sheetPr>
    <tabColor rgb="FF92D050"/>
  </sheetPr>
  <dimension ref="A1:W148"/>
  <sheetViews>
    <sheetView topLeftCell="C1" zoomScale="90" workbookViewId="0">
      <selection activeCell="F4" sqref="F4"/>
    </sheetView>
  </sheetViews>
  <sheetFormatPr defaultColWidth="8.85546875" defaultRowHeight="15" outlineLevelCol="1" x14ac:dyDescent="0.25"/>
  <cols>
    <col min="1" max="1" width="23.42578125" style="37" customWidth="1"/>
    <col min="2" max="2" width="24.28515625" style="37" customWidth="1"/>
    <col min="3" max="3" width="38.28515625" style="37" customWidth="1"/>
    <col min="4" max="4" width="45.42578125" style="37" customWidth="1"/>
    <col min="5" max="5" width="17.85546875" style="37" customWidth="1" outlineLevel="1"/>
    <col min="6" max="7" width="17.28515625" style="37" customWidth="1" outlineLevel="1"/>
    <col min="8" max="8" width="17.85546875" style="37" customWidth="1"/>
    <col min="9" max="10" width="18.5703125" style="37" customWidth="1"/>
    <col min="11" max="11" width="18.5703125" style="38" customWidth="1"/>
    <col min="12" max="12" width="20.7109375" style="38" customWidth="1"/>
    <col min="13" max="13" width="19.85546875" style="40" customWidth="1"/>
    <col min="14" max="14" width="17.28515625" style="37" hidden="1" customWidth="1" outlineLevel="1"/>
    <col min="15" max="15" width="16.42578125" style="37" hidden="1" customWidth="1" outlineLevel="1"/>
    <col min="16" max="16" width="14.42578125" style="41" hidden="1" customWidth="1" outlineLevel="1"/>
    <col min="17" max="17" width="12.85546875" style="41" hidden="1" customWidth="1" outlineLevel="1"/>
    <col min="18" max="18" width="8.85546875" style="37" collapsed="1"/>
    <col min="19" max="19" width="10.140625" style="37" bestFit="1" customWidth="1"/>
    <col min="20" max="21" width="8.85546875" style="57"/>
    <col min="22" max="23" width="15.7109375" style="37" bestFit="1" customWidth="1"/>
    <col min="24" max="16384" width="8.85546875" style="37"/>
  </cols>
  <sheetData>
    <row r="1" spans="3:18" x14ac:dyDescent="0.25">
      <c r="C1" s="37" t="s">
        <v>53</v>
      </c>
      <c r="E1" s="38">
        <v>149883917.11000001</v>
      </c>
      <c r="F1" s="38">
        <v>151950278.97</v>
      </c>
      <c r="G1" s="38">
        <v>150207497.63235399</v>
      </c>
      <c r="H1" s="38">
        <v>89585007.019999996</v>
      </c>
      <c r="I1" s="39">
        <f>+J1-H1</f>
        <v>65289290.728571013</v>
      </c>
      <c r="J1" s="38">
        <v>154874297.74857101</v>
      </c>
      <c r="L1" s="38">
        <v>163568901.85993099</v>
      </c>
      <c r="N1" s="38">
        <v>154874297.74857101</v>
      </c>
      <c r="O1" s="38"/>
    </row>
    <row r="2" spans="3:18" x14ac:dyDescent="0.25">
      <c r="C2" s="37" t="s">
        <v>54</v>
      </c>
      <c r="E2" s="38">
        <v>521057212.98000002</v>
      </c>
      <c r="F2" s="38">
        <v>599019048.80999994</v>
      </c>
      <c r="G2" s="38">
        <v>621589882.12625897</v>
      </c>
      <c r="H2" s="38">
        <v>385348805.81</v>
      </c>
      <c r="I2" s="39">
        <f>+J2-H2</f>
        <v>275249147.00714296</v>
      </c>
      <c r="J2" s="38">
        <v>660597952.81714296</v>
      </c>
      <c r="L2" s="38">
        <v>721826621.603755</v>
      </c>
      <c r="N2" s="38">
        <v>660597952.81714296</v>
      </c>
      <c r="O2" s="38"/>
    </row>
    <row r="3" spans="3:18" x14ac:dyDescent="0.25">
      <c r="C3" s="37" t="s">
        <v>55</v>
      </c>
      <c r="E3" s="38">
        <v>7344200</v>
      </c>
      <c r="F3" s="38">
        <v>6844619.2699999996</v>
      </c>
      <c r="G3" s="38">
        <v>6882752</v>
      </c>
      <c r="H3" s="38">
        <v>3854026.07</v>
      </c>
      <c r="J3" s="38">
        <v>6606901.83428571</v>
      </c>
      <c r="L3" s="38">
        <v>6847000</v>
      </c>
      <c r="N3" s="38">
        <v>6606901.83428571</v>
      </c>
      <c r="O3" s="38"/>
    </row>
    <row r="4" spans="3:18" x14ac:dyDescent="0.25">
      <c r="C4" s="37" t="s">
        <v>56</v>
      </c>
      <c r="E4" s="38">
        <v>480182.36</v>
      </c>
      <c r="F4" s="38">
        <v>433971.24</v>
      </c>
      <c r="G4" s="38">
        <v>398311.43</v>
      </c>
      <c r="H4" s="38">
        <v>99649.85</v>
      </c>
      <c r="J4" s="38">
        <v>170828.314285714</v>
      </c>
      <c r="K4" s="37"/>
      <c r="L4" s="38">
        <v>125573.48</v>
      </c>
      <c r="N4" s="38">
        <v>170828.314285714</v>
      </c>
      <c r="O4" s="38"/>
    </row>
    <row r="5" spans="3:18" x14ac:dyDescent="0.25">
      <c r="C5" s="37" t="s">
        <v>57</v>
      </c>
      <c r="E5" s="38">
        <v>-17136661.339999899</v>
      </c>
      <c r="F5" s="38">
        <v>-17844028.300000101</v>
      </c>
      <c r="G5" s="38">
        <v>-2822932.0212701601</v>
      </c>
      <c r="H5" s="38">
        <v>4844841.6499999799</v>
      </c>
      <c r="J5" s="38">
        <v>2084923.24848831</v>
      </c>
      <c r="L5" s="38">
        <v>115483.308212042</v>
      </c>
      <c r="N5" s="38">
        <v>2084923.24848831</v>
      </c>
      <c r="O5" s="38"/>
    </row>
    <row r="6" spans="3:18" ht="16.5" x14ac:dyDescent="0.25">
      <c r="C6" s="42" t="s">
        <v>58</v>
      </c>
      <c r="D6" s="43"/>
      <c r="E6" s="38">
        <v>-28071898.329999901</v>
      </c>
      <c r="F6" s="38">
        <v>-22202638.179999899</v>
      </c>
      <c r="G6" s="38">
        <v>1420762.5623941401</v>
      </c>
      <c r="H6" s="38">
        <v>9031866.4599999804</v>
      </c>
      <c r="J6" s="38">
        <v>9262680.0656312704</v>
      </c>
      <c r="L6" s="38">
        <v>2963093.4942119098</v>
      </c>
      <c r="N6" s="38">
        <v>9262680.0656312704</v>
      </c>
      <c r="O6" s="38"/>
    </row>
    <row r="7" spans="3:18" x14ac:dyDescent="0.25">
      <c r="C7" s="37" t="s">
        <v>59</v>
      </c>
      <c r="E7" s="38">
        <v>280204324.87</v>
      </c>
      <c r="F7" s="38">
        <v>291318581.37</v>
      </c>
      <c r="G7" s="38">
        <v>294032941.73946601</v>
      </c>
      <c r="H7" s="38">
        <v>177528967.03999999</v>
      </c>
      <c r="J7" s="38">
        <v>305635372.06857097</v>
      </c>
      <c r="L7" s="38">
        <v>325490943.90938598</v>
      </c>
      <c r="N7" s="38">
        <v>305635372.06857097</v>
      </c>
      <c r="O7" s="38"/>
    </row>
    <row r="8" spans="3:18" x14ac:dyDescent="0.25">
      <c r="E8" s="44" t="s">
        <v>60</v>
      </c>
      <c r="F8" s="44" t="s">
        <v>61</v>
      </c>
      <c r="G8" s="44" t="s">
        <v>62</v>
      </c>
      <c r="H8" s="44" t="s">
        <v>63</v>
      </c>
      <c r="J8" s="37" t="s">
        <v>64</v>
      </c>
      <c r="K8" s="37"/>
      <c r="L8" s="38" t="s">
        <v>65</v>
      </c>
      <c r="N8" s="45" t="str">
        <f>J8</f>
        <v>BUD2025.GMCB_Projection</v>
      </c>
      <c r="O8" s="45"/>
      <c r="P8" s="45" t="str">
        <f>L8</f>
        <v>BUD2025.TOT</v>
      </c>
      <c r="Q8" s="45"/>
      <c r="R8" s="41"/>
    </row>
    <row r="9" spans="3:18" x14ac:dyDescent="0.25">
      <c r="E9" s="44"/>
      <c r="F9" s="44"/>
      <c r="G9" s="44"/>
      <c r="H9" s="44"/>
      <c r="N9" s="44"/>
      <c r="O9" s="44"/>
    </row>
    <row r="10" spans="3:18" ht="23.25" x14ac:dyDescent="0.35">
      <c r="C10" s="46" t="str">
        <f>L10&amp;" BALANCE SHEET BUDGET"</f>
        <v>FY25 BALANCE SHEET BUDGET</v>
      </c>
      <c r="D10" s="46"/>
      <c r="E10" s="47" t="str">
        <f>"FY"&amp;RIGHT(LEFT(E8,7),2)</f>
        <v>FY22</v>
      </c>
      <c r="F10" s="47" t="str">
        <f>"FY"&amp;RIGHT(LEFT(F8,7),2)</f>
        <v>FY23</v>
      </c>
      <c r="G10" s="47" t="str">
        <f>"FY"&amp;RIGHT(LEFT(G8,7),2)</f>
        <v>FY24</v>
      </c>
      <c r="H10" s="47" t="str">
        <f>"FY"&amp;RIGHT(LEFT(H8,7),2)</f>
        <v>FY24</v>
      </c>
      <c r="I10" s="391" t="s">
        <v>66</v>
      </c>
      <c r="J10" s="48" t="str">
        <f>H10</f>
        <v>FY24</v>
      </c>
      <c r="K10" s="392" t="s">
        <v>66</v>
      </c>
      <c r="L10" s="49" t="s">
        <v>67</v>
      </c>
      <c r="N10" s="47" t="str">
        <f>"FY"&amp;RIGHT(LEFT(N8,7),2)</f>
        <v>FY25</v>
      </c>
      <c r="O10" s="47"/>
    </row>
    <row r="11" spans="3:18" x14ac:dyDescent="0.25">
      <c r="C11" s="50" t="s">
        <v>68</v>
      </c>
      <c r="E11" s="47" t="s">
        <v>69</v>
      </c>
      <c r="F11" s="47" t="s">
        <v>69</v>
      </c>
      <c r="G11" s="47" t="s">
        <v>70</v>
      </c>
      <c r="H11" s="47" t="s">
        <v>71</v>
      </c>
      <c r="I11" s="391"/>
      <c r="J11" s="48" t="s">
        <v>72</v>
      </c>
      <c r="K11" s="392"/>
      <c r="L11" s="49" t="s">
        <v>70</v>
      </c>
      <c r="N11" s="47" t="s">
        <v>70</v>
      </c>
      <c r="O11" s="47" t="s">
        <v>73</v>
      </c>
    </row>
    <row r="12" spans="3:18" x14ac:dyDescent="0.25">
      <c r="D12" s="47" t="s">
        <v>74</v>
      </c>
      <c r="E12" s="51">
        <f>(E22+E23+E35-E79-E92-E70)/((E7-E3)/365)</f>
        <v>65.001057522421561</v>
      </c>
      <c r="F12" s="51">
        <f>(F22+F23+F35-F79-F92-F70)/((F7-F3)/365)</f>
        <v>74.508560697900151</v>
      </c>
      <c r="G12" s="51">
        <f>(G22+G23+G35-G79-G92-G70)/((G7-G3)/366)</f>
        <v>61.495479713309749</v>
      </c>
      <c r="H12" s="51">
        <f>(H22+H23+H35-H79-H92-H70)/((J7-H3)/365)</f>
        <v>71.970505824448296</v>
      </c>
      <c r="J12" s="51">
        <f>(J22+J23+J35-J79-J92-J70)/((J7-J3)/366)</f>
        <v>72.83206574978135</v>
      </c>
      <c r="K12" s="37"/>
      <c r="L12" s="51">
        <f>(L22+L23+L35-L79-L92-L70)/((L7-L3)/365)</f>
        <v>69.411671880478835</v>
      </c>
      <c r="M12" s="52" t="s">
        <v>75</v>
      </c>
      <c r="N12" s="51">
        <f>(N22+N23+N35-N79-N92-N70)/((N7-N3)/365)</f>
        <v>861.13620987867841</v>
      </c>
      <c r="O12" s="51"/>
    </row>
    <row r="13" spans="3:18" x14ac:dyDescent="0.25">
      <c r="D13" s="47" t="s">
        <v>76</v>
      </c>
      <c r="E13" s="38">
        <v>4714084.7071391698</v>
      </c>
      <c r="F13" s="38">
        <v>4069139</v>
      </c>
      <c r="G13" s="38">
        <v>3934354.7317375899</v>
      </c>
      <c r="H13" s="51"/>
      <c r="J13" s="38">
        <v>35169360</v>
      </c>
      <c r="K13" s="37"/>
      <c r="L13" s="38">
        <v>2930787.74214201</v>
      </c>
      <c r="N13" s="38" t="s">
        <v>77</v>
      </c>
      <c r="O13" s="38"/>
    </row>
    <row r="14" spans="3:18" x14ac:dyDescent="0.25">
      <c r="D14" s="47" t="s">
        <v>78</v>
      </c>
      <c r="E14" s="53">
        <f>(E103+E3+E4)/E13</f>
        <v>-4.295110764415492</v>
      </c>
      <c r="F14" s="53">
        <f>(F103+F3+F4)/F13</f>
        <v>-3.6676180563013205</v>
      </c>
      <c r="G14" s="53">
        <f>(G103+G3+G4)/G13</f>
        <v>2.2117542991734807</v>
      </c>
      <c r="J14" s="53">
        <f>(J103+J3+J4)/J13</f>
        <v>0.45609047802412939</v>
      </c>
      <c r="K14" s="37"/>
      <c r="L14" s="53">
        <f>(L103+L3+L4)/L13</f>
        <v>3.3901011770133445</v>
      </c>
      <c r="M14" s="54" t="s">
        <v>79</v>
      </c>
      <c r="N14" s="53" t="e">
        <f>(N103+N3+N4)/N13</f>
        <v>#VALUE!</v>
      </c>
      <c r="O14" s="53"/>
    </row>
    <row r="15" spans="3:18" x14ac:dyDescent="0.25">
      <c r="D15" s="47" t="s">
        <v>80</v>
      </c>
      <c r="E15" s="55">
        <f>+E85/(E102+E85+E103)</f>
        <v>0.12260272885635579</v>
      </c>
      <c r="F15" s="55">
        <f>+F85/(F102+F85+F103)</f>
        <v>0.12788147989621915</v>
      </c>
      <c r="G15" s="55">
        <f>+G85/(G102+G85+G103)</f>
        <v>9.1066173346554452E-2</v>
      </c>
      <c r="H15" s="55">
        <f>+H85/(H102+H85+H103)</f>
        <v>0.1032485620196122</v>
      </c>
      <c r="I15" s="47"/>
      <c r="J15" s="55">
        <f>+J85/(J102+J85+J103)</f>
        <v>8.9679747895798259E-2</v>
      </c>
      <c r="K15" s="47"/>
      <c r="L15" s="55">
        <f>+L85/(L102+L85+L103)</f>
        <v>6.8943893398199993E-2</v>
      </c>
      <c r="M15" s="52" t="s">
        <v>81</v>
      </c>
      <c r="N15" s="55">
        <f>+N85/(N102+N85+N103)</f>
        <v>0.12015797465847698</v>
      </c>
      <c r="O15" s="55"/>
    </row>
    <row r="16" spans="3:18" x14ac:dyDescent="0.25">
      <c r="D16" s="47" t="s">
        <v>11</v>
      </c>
      <c r="E16" s="56">
        <f>-E53/E3</f>
        <v>16.444133660575694</v>
      </c>
      <c r="F16" s="56">
        <f>-F53/F3</f>
        <v>18.650185634065227</v>
      </c>
      <c r="G16" s="56">
        <f>-G53/G3</f>
        <v>19.559239286428294</v>
      </c>
      <c r="H16" s="56"/>
      <c r="I16" s="47"/>
      <c r="J16" s="56">
        <f>-J53/J3</f>
        <v>20.321222440078973</v>
      </c>
      <c r="K16" s="47"/>
      <c r="L16" s="56">
        <f>-L53/L3</f>
        <v>20.608634703415465</v>
      </c>
      <c r="M16" s="52" t="s">
        <v>82</v>
      </c>
      <c r="N16" s="56">
        <f>-N53/N3</f>
        <v>235.85563481930473</v>
      </c>
      <c r="O16" s="56"/>
    </row>
    <row r="17" spans="1:17" x14ac:dyDescent="0.25">
      <c r="J17" s="57"/>
      <c r="K17" s="57"/>
      <c r="L17" s="57"/>
      <c r="N17" s="47"/>
      <c r="O17" s="47"/>
    </row>
    <row r="18" spans="1:17" x14ac:dyDescent="0.25">
      <c r="J18" s="57"/>
      <c r="K18" s="57"/>
      <c r="L18" s="57"/>
      <c r="N18" s="47"/>
      <c r="O18" s="47"/>
    </row>
    <row r="19" spans="1:17" x14ac:dyDescent="0.25">
      <c r="C19" s="47" t="s">
        <v>83</v>
      </c>
      <c r="D19" s="47" t="s">
        <v>84</v>
      </c>
      <c r="I19" s="53">
        <f>56.1-J12</f>
        <v>-16.732065749781349</v>
      </c>
      <c r="J19" s="58">
        <v>56.128677736622798</v>
      </c>
      <c r="K19" s="38">
        <f>46.2-L12</f>
        <v>-23.211671880478832</v>
      </c>
      <c r="L19" s="58">
        <v>46.204382913203169</v>
      </c>
    </row>
    <row r="20" spans="1:17" x14ac:dyDescent="0.25">
      <c r="A20" s="59"/>
      <c r="B20" s="59"/>
      <c r="C20" s="60" t="s">
        <v>85</v>
      </c>
      <c r="D20" s="61"/>
      <c r="E20" s="59"/>
      <c r="F20" s="59"/>
      <c r="G20" s="59"/>
      <c r="H20" s="59"/>
      <c r="I20" s="59"/>
      <c r="J20" s="59"/>
      <c r="K20" s="62"/>
      <c r="L20" s="59"/>
      <c r="N20" s="59"/>
      <c r="O20" s="59"/>
    </row>
    <row r="21" spans="1:17" x14ac:dyDescent="0.25">
      <c r="A21" s="63" t="s">
        <v>86</v>
      </c>
      <c r="B21" s="63" t="s">
        <v>87</v>
      </c>
      <c r="C21" s="64" t="s">
        <v>45</v>
      </c>
      <c r="D21" s="65"/>
      <c r="E21" s="63"/>
      <c r="F21" s="63"/>
      <c r="G21" s="63"/>
      <c r="H21" s="63"/>
      <c r="J21" s="51"/>
      <c r="L21" s="51"/>
      <c r="N21" s="63"/>
      <c r="O21" s="63"/>
    </row>
    <row r="22" spans="1:17" x14ac:dyDescent="0.25">
      <c r="A22" s="37" t="s">
        <v>88</v>
      </c>
      <c r="B22" s="37" t="s">
        <v>88</v>
      </c>
      <c r="C22" s="387" t="s">
        <v>89</v>
      </c>
      <c r="D22" s="66" t="s">
        <v>90</v>
      </c>
      <c r="E22" s="38">
        <v>7485274.0999999996</v>
      </c>
      <c r="F22" s="38">
        <v>14520702.970000001</v>
      </c>
      <c r="G22" s="38">
        <v>10532851.77</v>
      </c>
      <c r="H22" s="38">
        <v>12087238.26</v>
      </c>
      <c r="I22" s="67"/>
      <c r="J22" s="38">
        <f t="shared" ref="J22:J31" si="0">SUM(H22:I22)</f>
        <v>12087238.26</v>
      </c>
      <c r="K22" s="67">
        <f>J22*0.04</f>
        <v>483489.53039999999</v>
      </c>
      <c r="L22" s="38">
        <f t="shared" ref="L22:L31" si="1">SUM(J22:K22)</f>
        <v>12570727.7904</v>
      </c>
      <c r="M22" s="68" t="s">
        <v>91</v>
      </c>
      <c r="N22" s="38">
        <v>147944843.09142801</v>
      </c>
      <c r="O22" s="38">
        <f t="shared" ref="O22:O32" si="2">+L22-N22</f>
        <v>-135374115.30102801</v>
      </c>
      <c r="P22" s="41">
        <v>12011000010</v>
      </c>
      <c r="Q22" s="41">
        <v>22010000</v>
      </c>
    </row>
    <row r="23" spans="1:17" x14ac:dyDescent="0.25">
      <c r="A23" s="37" t="s">
        <v>88</v>
      </c>
      <c r="B23" s="37" t="s">
        <v>92</v>
      </c>
      <c r="C23" s="388"/>
      <c r="D23" s="66" t="s">
        <v>93</v>
      </c>
      <c r="E23" s="38">
        <v>0</v>
      </c>
      <c r="F23" s="38">
        <v>14788650.029999999</v>
      </c>
      <c r="G23" s="38">
        <v>15600000</v>
      </c>
      <c r="H23" s="38">
        <v>15190348.140000001</v>
      </c>
      <c r="I23" s="67"/>
      <c r="J23" s="38">
        <f t="shared" si="0"/>
        <v>15190348.140000001</v>
      </c>
      <c r="K23" s="67">
        <f>J23*0.04</f>
        <v>607613.92560000008</v>
      </c>
      <c r="L23" s="38">
        <f t="shared" si="1"/>
        <v>15797962.0656</v>
      </c>
      <c r="M23" s="68" t="s">
        <v>94</v>
      </c>
      <c r="N23" s="38">
        <v>180399628.73142901</v>
      </c>
      <c r="O23" s="38">
        <f t="shared" si="2"/>
        <v>-164601666.665829</v>
      </c>
      <c r="P23" s="41">
        <v>12011002015</v>
      </c>
      <c r="Q23" s="41">
        <v>22010000</v>
      </c>
    </row>
    <row r="24" spans="1:17" x14ac:dyDescent="0.25">
      <c r="A24" s="37" t="s">
        <v>95</v>
      </c>
      <c r="B24" s="37" t="s">
        <v>95</v>
      </c>
      <c r="C24" s="66" t="s">
        <v>47</v>
      </c>
      <c r="D24" s="387" t="s">
        <v>96</v>
      </c>
      <c r="E24" s="38">
        <v>37209477.909999996</v>
      </c>
      <c r="F24" s="63">
        <v>28501639.440000001</v>
      </c>
      <c r="G24" s="63">
        <v>28993990.825484801</v>
      </c>
      <c r="H24" s="38">
        <v>35079746.57</v>
      </c>
      <c r="I24" s="69"/>
      <c r="J24" s="38">
        <f t="shared" si="0"/>
        <v>35079746.57</v>
      </c>
      <c r="K24" s="67"/>
      <c r="L24" s="38">
        <f t="shared" si="1"/>
        <v>35079746.57</v>
      </c>
      <c r="M24" s="57" t="s">
        <v>97</v>
      </c>
      <c r="N24" s="63">
        <v>396217428.565714</v>
      </c>
      <c r="O24" s="38">
        <f t="shared" si="2"/>
        <v>-361137681.99571401</v>
      </c>
      <c r="P24" s="41">
        <v>12011005005</v>
      </c>
      <c r="Q24" s="41">
        <v>22010000</v>
      </c>
    </row>
    <row r="25" spans="1:17" x14ac:dyDescent="0.25">
      <c r="A25" s="37" t="s">
        <v>98</v>
      </c>
      <c r="B25" s="37" t="s">
        <v>95</v>
      </c>
      <c r="C25" s="70" t="s">
        <v>48</v>
      </c>
      <c r="D25" s="388" t="e">
        <f ca="1">_xll.GetData("Description", "ACCT_HNDetail_L50.ACCT_HNDetail_L50 = '"&amp;$B25&amp;"'", "ACCT_HNDetail_L50")</f>
        <v>#NAME?</v>
      </c>
      <c r="E25" s="38">
        <v>-4393855.45</v>
      </c>
      <c r="F25" s="63">
        <v>-6661457.71</v>
      </c>
      <c r="G25" s="63">
        <v>-2793664.8398607499</v>
      </c>
      <c r="H25" s="38">
        <v>-6523419.9100000001</v>
      </c>
      <c r="I25" s="67"/>
      <c r="J25" s="38">
        <f t="shared" si="0"/>
        <v>-6523419.9100000001</v>
      </c>
      <c r="K25" s="67"/>
      <c r="L25" s="38">
        <f t="shared" si="1"/>
        <v>-6523419.9100000001</v>
      </c>
      <c r="M25" s="57" t="s">
        <v>97</v>
      </c>
      <c r="N25" s="63">
        <v>-82045907.519999996</v>
      </c>
      <c r="O25" s="38">
        <f t="shared" si="2"/>
        <v>75522487.609999999</v>
      </c>
      <c r="P25" s="41">
        <v>12011011032</v>
      </c>
      <c r="Q25" s="41">
        <v>22010000</v>
      </c>
    </row>
    <row r="26" spans="1:17" x14ac:dyDescent="0.25">
      <c r="A26" s="37" t="s">
        <v>99</v>
      </c>
      <c r="B26" s="37" t="s">
        <v>99</v>
      </c>
      <c r="C26" s="66" t="s">
        <v>100</v>
      </c>
      <c r="D26" s="66" t="s">
        <v>101</v>
      </c>
      <c r="E26" s="38">
        <v>1.9999997690321E-2</v>
      </c>
      <c r="F26" s="38">
        <v>1.9999995827675001E-2</v>
      </c>
      <c r="G26" s="38">
        <v>1.9999988377094002E-2</v>
      </c>
      <c r="H26" s="38">
        <v>2.0000007003546001E-2</v>
      </c>
      <c r="I26" s="67"/>
      <c r="J26" s="38">
        <f t="shared" si="0"/>
        <v>2.0000007003546001E-2</v>
      </c>
      <c r="K26" s="67"/>
      <c r="L26" s="38">
        <f t="shared" si="1"/>
        <v>2.0000007003546001E-2</v>
      </c>
      <c r="N26" s="38">
        <v>0.25714084506034901</v>
      </c>
      <c r="O26" s="38">
        <f t="shared" si="2"/>
        <v>-0.237140838056803</v>
      </c>
      <c r="P26" s="41">
        <v>12011027555</v>
      </c>
      <c r="Q26" s="41">
        <v>22010000</v>
      </c>
    </row>
    <row r="27" spans="1:17" x14ac:dyDescent="0.25">
      <c r="A27" s="37" t="s">
        <v>102</v>
      </c>
      <c r="B27" s="37" t="s">
        <v>103</v>
      </c>
      <c r="C27" s="70" t="s">
        <v>104</v>
      </c>
      <c r="D27" s="387" t="s">
        <v>105</v>
      </c>
      <c r="E27" s="71">
        <v>0</v>
      </c>
      <c r="F27" s="71">
        <v>0</v>
      </c>
      <c r="G27" s="71">
        <v>0</v>
      </c>
      <c r="H27" s="71">
        <v>0</v>
      </c>
      <c r="I27" s="72"/>
      <c r="J27" s="38">
        <f t="shared" si="0"/>
        <v>0</v>
      </c>
      <c r="K27" s="67"/>
      <c r="L27" s="38">
        <f t="shared" si="1"/>
        <v>0</v>
      </c>
      <c r="N27" s="71">
        <v>0</v>
      </c>
      <c r="O27" s="38">
        <f t="shared" si="2"/>
        <v>0</v>
      </c>
      <c r="P27" s="41">
        <v>12011030323</v>
      </c>
      <c r="Q27" s="41">
        <v>22010000</v>
      </c>
    </row>
    <row r="28" spans="1:17" x14ac:dyDescent="0.25">
      <c r="A28" s="37" t="s">
        <v>106</v>
      </c>
      <c r="B28" s="37" t="s">
        <v>103</v>
      </c>
      <c r="C28" s="387" t="s">
        <v>107</v>
      </c>
      <c r="D28" s="388"/>
      <c r="E28" s="71">
        <v>0</v>
      </c>
      <c r="F28" s="71">
        <v>0</v>
      </c>
      <c r="G28" s="71">
        <v>0</v>
      </c>
      <c r="H28" s="71">
        <v>0</v>
      </c>
      <c r="I28" s="72"/>
      <c r="J28" s="38">
        <f t="shared" si="0"/>
        <v>0</v>
      </c>
      <c r="K28" s="67"/>
      <c r="L28" s="38">
        <f t="shared" si="1"/>
        <v>0</v>
      </c>
      <c r="M28" s="57"/>
      <c r="N28" s="71">
        <v>0</v>
      </c>
      <c r="O28" s="38">
        <f t="shared" si="2"/>
        <v>0</v>
      </c>
      <c r="P28" s="41">
        <v>12011030321</v>
      </c>
      <c r="Q28" s="41">
        <v>22010000</v>
      </c>
    </row>
    <row r="29" spans="1:17" x14ac:dyDescent="0.25">
      <c r="B29" s="37" t="s">
        <v>106</v>
      </c>
      <c r="C29" s="389"/>
      <c r="D29" s="66" t="s">
        <v>108</v>
      </c>
      <c r="E29" s="38">
        <v>961710.99</v>
      </c>
      <c r="F29" s="38">
        <v>1782015.2</v>
      </c>
      <c r="G29" s="38">
        <v>2692882.31</v>
      </c>
      <c r="H29" s="38">
        <v>4596442.96</v>
      </c>
      <c r="I29" s="72"/>
      <c r="J29" s="38">
        <f t="shared" si="0"/>
        <v>4596442.96</v>
      </c>
      <c r="K29" s="67"/>
      <c r="L29" s="38">
        <f t="shared" si="1"/>
        <v>4596442.96</v>
      </c>
      <c r="M29" s="57" t="s">
        <v>109</v>
      </c>
      <c r="N29" s="38">
        <v>37556378.468571402</v>
      </c>
      <c r="O29" s="38">
        <f t="shared" si="2"/>
        <v>-32959935.508571401</v>
      </c>
      <c r="P29" s="41">
        <v>12011025612</v>
      </c>
      <c r="Q29" s="41">
        <v>22010000</v>
      </c>
    </row>
    <row r="30" spans="1:17" x14ac:dyDescent="0.25">
      <c r="B30" s="37" t="s">
        <v>110</v>
      </c>
      <c r="C30" s="389"/>
      <c r="D30" s="66" t="s">
        <v>111</v>
      </c>
      <c r="E30" s="38">
        <v>5582065.7000000002</v>
      </c>
      <c r="F30" s="38">
        <v>5236018.0599999996</v>
      </c>
      <c r="G30" s="38">
        <v>6116366.2400000002</v>
      </c>
      <c r="H30" s="38">
        <v>4994543.62</v>
      </c>
      <c r="I30" s="72"/>
      <c r="J30" s="38">
        <f t="shared" si="0"/>
        <v>4994543.62</v>
      </c>
      <c r="K30" s="67">
        <f>+J30*0.03</f>
        <v>149836.30859999999</v>
      </c>
      <c r="L30" s="38">
        <f t="shared" si="1"/>
        <v>5144379.9286000002</v>
      </c>
      <c r="M30" s="57" t="s">
        <v>112</v>
      </c>
      <c r="N30" s="38">
        <v>60323700.137142897</v>
      </c>
      <c r="O30" s="38">
        <f t="shared" si="2"/>
        <v>-55179320.208542898</v>
      </c>
      <c r="P30" s="41">
        <v>12011015110</v>
      </c>
      <c r="Q30" s="41">
        <v>22010000</v>
      </c>
    </row>
    <row r="31" spans="1:17" x14ac:dyDescent="0.25">
      <c r="A31" s="73"/>
      <c r="B31" s="73" t="s">
        <v>113</v>
      </c>
      <c r="C31" s="388"/>
      <c r="D31" s="66" t="s">
        <v>114</v>
      </c>
      <c r="E31" s="38">
        <v>0</v>
      </c>
      <c r="F31" s="38">
        <v>0</v>
      </c>
      <c r="G31" s="38">
        <v>0</v>
      </c>
      <c r="H31" s="38">
        <v>0</v>
      </c>
      <c r="I31" s="74"/>
      <c r="J31" s="75">
        <f t="shared" si="0"/>
        <v>0</v>
      </c>
      <c r="K31" s="74"/>
      <c r="L31" s="75">
        <f t="shared" si="1"/>
        <v>0</v>
      </c>
      <c r="M31" s="57" t="s">
        <v>97</v>
      </c>
      <c r="N31" s="38">
        <v>0</v>
      </c>
      <c r="O31" s="38">
        <f t="shared" si="2"/>
        <v>0</v>
      </c>
    </row>
    <row r="32" spans="1:17" x14ac:dyDescent="0.25">
      <c r="C32" s="76" t="s">
        <v>115</v>
      </c>
      <c r="D32" s="65"/>
      <c r="E32" s="77">
        <f t="shared" ref="E32:L32" si="3">SUM(E22:E31)</f>
        <v>46844673.269999996</v>
      </c>
      <c r="F32" s="78">
        <f t="shared" si="3"/>
        <v>58167568.009999998</v>
      </c>
      <c r="G32" s="78">
        <f t="shared" si="3"/>
        <v>61142426.325624041</v>
      </c>
      <c r="H32" s="77">
        <f t="shared" si="3"/>
        <v>65424899.660000011</v>
      </c>
      <c r="I32" s="77">
        <f t="shared" si="3"/>
        <v>0</v>
      </c>
      <c r="J32" s="77">
        <f t="shared" si="3"/>
        <v>65424899.660000011</v>
      </c>
      <c r="K32" s="79">
        <f t="shared" si="3"/>
        <v>1240939.7645999999</v>
      </c>
      <c r="L32" s="77">
        <f t="shared" si="3"/>
        <v>66665839.424600013</v>
      </c>
      <c r="N32" s="78">
        <f>SUM(N22:N31)</f>
        <v>740396071.73142624</v>
      </c>
      <c r="O32" s="38">
        <f t="shared" si="2"/>
        <v>-673730232.30682623</v>
      </c>
    </row>
    <row r="33" spans="1:23" ht="6" customHeight="1" x14ac:dyDescent="0.25">
      <c r="C33" s="80"/>
      <c r="D33" s="65"/>
      <c r="E33" s="77"/>
      <c r="F33" s="78"/>
      <c r="G33" s="78"/>
      <c r="H33" s="77"/>
      <c r="I33" s="77"/>
      <c r="J33" s="77"/>
      <c r="K33" s="79"/>
      <c r="L33" s="77"/>
      <c r="N33" s="78"/>
      <c r="O33" s="78"/>
    </row>
    <row r="34" spans="1:23" x14ac:dyDescent="0.25">
      <c r="C34" s="76" t="s">
        <v>116</v>
      </c>
      <c r="D34" s="65"/>
      <c r="F34" s="40"/>
      <c r="G34" s="40"/>
      <c r="L34" s="37"/>
      <c r="N34" s="40"/>
      <c r="O34" s="40"/>
    </row>
    <row r="35" spans="1:23" x14ac:dyDescent="0.25">
      <c r="A35" s="37" t="s">
        <v>117</v>
      </c>
      <c r="B35" s="37" t="s">
        <v>117</v>
      </c>
      <c r="C35" s="66" t="s">
        <v>118</v>
      </c>
      <c r="D35" s="66" t="s">
        <v>116</v>
      </c>
      <c r="E35" s="38">
        <v>43907045.549999997</v>
      </c>
      <c r="F35" s="63">
        <v>28761182.539999999</v>
      </c>
      <c r="G35" s="63">
        <v>22114248.415236</v>
      </c>
      <c r="H35" s="38">
        <v>32227498.859999999</v>
      </c>
      <c r="I35" s="67">
        <v>0</v>
      </c>
      <c r="J35" s="38">
        <f>SUM(H35:I35)</f>
        <v>32227498.859999999</v>
      </c>
      <c r="K35" s="67"/>
      <c r="L35" s="38">
        <f>SUM(J35:K35)</f>
        <v>32227498.859999999</v>
      </c>
      <c r="M35" s="40" t="s">
        <v>119</v>
      </c>
      <c r="N35" s="63">
        <v>377146606.26857197</v>
      </c>
      <c r="O35" s="38">
        <f t="shared" ref="O35:O40" si="4">+L35-N35</f>
        <v>-344919107.40857196</v>
      </c>
      <c r="P35" s="41">
        <v>12011311007</v>
      </c>
      <c r="Q35" s="41">
        <v>22010000</v>
      </c>
      <c r="V35" s="53">
        <f>(56.1*((J7-J3)/366)-H35-J23-J22)</f>
        <v>-13670393.510974312</v>
      </c>
      <c r="W35" s="53">
        <f>(46.2*((L7-L3)/365)-J35-L23-L22)</f>
        <v>-20263722.391031139</v>
      </c>
    </row>
    <row r="36" spans="1:23" x14ac:dyDescent="0.25">
      <c r="A36" s="81" t="s">
        <v>120</v>
      </c>
      <c r="B36" s="37" t="s">
        <v>121</v>
      </c>
      <c r="C36" s="387" t="s">
        <v>122</v>
      </c>
      <c r="D36" s="66" t="s">
        <v>123</v>
      </c>
      <c r="E36" s="38">
        <v>3301466.02</v>
      </c>
      <c r="F36" s="63">
        <v>3514294.93</v>
      </c>
      <c r="G36" s="63">
        <v>3301466.02</v>
      </c>
      <c r="H36" s="38">
        <v>3611047.36</v>
      </c>
      <c r="I36" s="67"/>
      <c r="J36" s="38">
        <f>SUM(H36:I36)</f>
        <v>3611047.36</v>
      </c>
      <c r="K36" s="67"/>
      <c r="L36" s="38">
        <f>SUM(J36:K36)</f>
        <v>3611047.36</v>
      </c>
      <c r="M36" s="40" t="s">
        <v>112</v>
      </c>
      <c r="N36" s="63">
        <v>43138320.154285699</v>
      </c>
      <c r="O36" s="38">
        <f t="shared" si="4"/>
        <v>-39527272.7942857</v>
      </c>
      <c r="P36" s="41">
        <v>12011309510</v>
      </c>
      <c r="Q36" s="41">
        <v>22010000</v>
      </c>
    </row>
    <row r="37" spans="1:23" x14ac:dyDescent="0.25">
      <c r="A37" s="81"/>
      <c r="B37" s="37" t="s">
        <v>124</v>
      </c>
      <c r="C37" s="389"/>
      <c r="D37" s="66" t="s">
        <v>125</v>
      </c>
      <c r="E37" s="38">
        <v>3903339.96</v>
      </c>
      <c r="F37" s="63">
        <v>4256821.54</v>
      </c>
      <c r="G37" s="63">
        <v>4680575.62</v>
      </c>
      <c r="H37" s="38">
        <v>5014332.62</v>
      </c>
      <c r="I37" s="67"/>
      <c r="J37" s="38">
        <f>SUM(H37:I37)</f>
        <v>5014332.62</v>
      </c>
      <c r="K37" s="67"/>
      <c r="L37" s="38">
        <f>SUM(J37:K37)</f>
        <v>5014332.62</v>
      </c>
      <c r="M37" s="40" t="s">
        <v>112</v>
      </c>
      <c r="N37" s="63">
        <v>57808017.377142899</v>
      </c>
      <c r="O37" s="38">
        <f t="shared" si="4"/>
        <v>-52793684.757142901</v>
      </c>
      <c r="P37" s="41">
        <v>12011310019</v>
      </c>
      <c r="Q37" s="41">
        <v>22010000</v>
      </c>
    </row>
    <row r="38" spans="1:23" x14ac:dyDescent="0.25">
      <c r="A38" s="81"/>
      <c r="B38" s="37" t="s">
        <v>126</v>
      </c>
      <c r="C38" s="389"/>
      <c r="D38" s="66" t="s">
        <v>127</v>
      </c>
      <c r="E38" s="38">
        <v>2993241.36</v>
      </c>
      <c r="F38" s="63">
        <v>3134402.92</v>
      </c>
      <c r="G38" s="63">
        <v>2993241.36</v>
      </c>
      <c r="H38" s="38">
        <v>3134402.92</v>
      </c>
      <c r="I38" s="67"/>
      <c r="J38" s="38">
        <f>SUM(H38:I38)</f>
        <v>3134402.92</v>
      </c>
      <c r="K38" s="67"/>
      <c r="L38" s="38">
        <f>SUM(J38:K38)</f>
        <v>3134402.92</v>
      </c>
      <c r="M38" s="40" t="s">
        <v>112</v>
      </c>
      <c r="N38" s="63">
        <v>37612835.039999999</v>
      </c>
      <c r="O38" s="38">
        <f t="shared" si="4"/>
        <v>-34478432.119999997</v>
      </c>
      <c r="P38" s="41">
        <v>12011310557</v>
      </c>
      <c r="Q38" s="41">
        <v>22010000</v>
      </c>
    </row>
    <row r="39" spans="1:23" x14ac:dyDescent="0.25">
      <c r="A39" s="73"/>
      <c r="B39" s="73" t="s">
        <v>128</v>
      </c>
      <c r="C39" s="388"/>
      <c r="D39" s="66" t="s">
        <v>129</v>
      </c>
      <c r="E39" s="75">
        <v>0</v>
      </c>
      <c r="F39" s="82">
        <v>0</v>
      </c>
      <c r="G39" s="82">
        <v>0</v>
      </c>
      <c r="H39" s="75">
        <v>0</v>
      </c>
      <c r="I39" s="74"/>
      <c r="J39" s="75">
        <f>SUM(H39:I39)</f>
        <v>0</v>
      </c>
      <c r="K39" s="74"/>
      <c r="L39" s="75">
        <f>SUM(J39:K39)</f>
        <v>0</v>
      </c>
      <c r="N39" s="82">
        <v>0</v>
      </c>
      <c r="O39" s="38">
        <f t="shared" si="4"/>
        <v>0</v>
      </c>
      <c r="P39" s="41">
        <v>12011312115</v>
      </c>
      <c r="Q39" s="41">
        <v>22010000</v>
      </c>
    </row>
    <row r="40" spans="1:23" x14ac:dyDescent="0.25">
      <c r="C40" s="83" t="s">
        <v>130</v>
      </c>
      <c r="D40" s="65"/>
      <c r="E40" s="77">
        <f t="shared" ref="E40:L40" si="5">SUM(E35:E39)</f>
        <v>54105092.890000001</v>
      </c>
      <c r="F40" s="78">
        <f t="shared" si="5"/>
        <v>39666701.93</v>
      </c>
      <c r="G40" s="78">
        <f t="shared" si="5"/>
        <v>33089531.415236</v>
      </c>
      <c r="H40" s="77">
        <f t="shared" si="5"/>
        <v>43987281.759999998</v>
      </c>
      <c r="I40" s="77">
        <f t="shared" si="5"/>
        <v>0</v>
      </c>
      <c r="J40" s="77">
        <f t="shared" si="5"/>
        <v>43987281.759999998</v>
      </c>
      <c r="K40" s="79">
        <f t="shared" si="5"/>
        <v>0</v>
      </c>
      <c r="L40" s="77">
        <f t="shared" si="5"/>
        <v>43987281.759999998</v>
      </c>
      <c r="N40" s="78">
        <f>SUM(N35:N39)</f>
        <v>515705778.84000057</v>
      </c>
      <c r="O40" s="38">
        <f t="shared" si="4"/>
        <v>-471718497.08000058</v>
      </c>
    </row>
    <row r="41" spans="1:23" ht="6" customHeight="1" x14ac:dyDescent="0.25">
      <c r="F41" s="40"/>
      <c r="G41" s="40"/>
      <c r="L41" s="37"/>
      <c r="N41" s="40"/>
      <c r="O41" s="40"/>
    </row>
    <row r="42" spans="1:23" x14ac:dyDescent="0.25">
      <c r="C42" s="76" t="s">
        <v>131</v>
      </c>
      <c r="D42" s="387" t="s">
        <v>132</v>
      </c>
      <c r="F42" s="40"/>
      <c r="G42" s="40"/>
      <c r="L42" s="37"/>
      <c r="N42" s="40"/>
      <c r="O42" s="40"/>
    </row>
    <row r="43" spans="1:23" x14ac:dyDescent="0.25">
      <c r="C43" s="76" t="s">
        <v>133</v>
      </c>
      <c r="D43" s="389"/>
      <c r="F43" s="40"/>
      <c r="G43" s="84"/>
      <c r="H43" s="85" t="s">
        <v>134</v>
      </c>
      <c r="I43" s="86">
        <f>7687767-(H48-F48)</f>
        <v>4551524.1200000048</v>
      </c>
      <c r="K43" s="86">
        <v>11131135.2642</v>
      </c>
      <c r="L43" s="37"/>
      <c r="N43" s="40"/>
      <c r="O43" s="40"/>
    </row>
    <row r="44" spans="1:23" x14ac:dyDescent="0.25">
      <c r="A44" s="37" t="s">
        <v>135</v>
      </c>
      <c r="B44" s="37" t="s">
        <v>136</v>
      </c>
      <c r="C44" s="70" t="s">
        <v>137</v>
      </c>
      <c r="D44" s="389"/>
      <c r="E44" s="71">
        <v>127840922.33</v>
      </c>
      <c r="F44" s="71">
        <v>128624405.55</v>
      </c>
      <c r="G44" s="71">
        <v>134957023.49946001</v>
      </c>
      <c r="H44" s="71">
        <v>129549927.55</v>
      </c>
      <c r="I44" s="72">
        <f>I$43*(H44/H$48)</f>
        <v>3144183.1664009825</v>
      </c>
      <c r="J44" s="38">
        <f>SUM(H44:I44)</f>
        <v>132694110.71640098</v>
      </c>
      <c r="K44" s="72">
        <f>K$43*(J44/J$48)-5600000</f>
        <v>2089364.5288712559</v>
      </c>
      <c r="L44" s="38">
        <f>SUM(J44:K44)</f>
        <v>134783475.24527225</v>
      </c>
      <c r="M44" s="40" t="s">
        <v>112</v>
      </c>
      <c r="N44" s="71">
        <v>1551741745.11429</v>
      </c>
      <c r="O44" s="38">
        <f>+L44-N44</f>
        <v>-1416958269.8690178</v>
      </c>
      <c r="P44" s="41">
        <v>12031100001</v>
      </c>
      <c r="Q44" s="41">
        <v>22010000</v>
      </c>
    </row>
    <row r="45" spans="1:23" x14ac:dyDescent="0.25">
      <c r="A45" s="37" t="s">
        <v>138</v>
      </c>
      <c r="B45" s="37" t="s">
        <v>136</v>
      </c>
      <c r="C45" s="70" t="s">
        <v>139</v>
      </c>
      <c r="D45" s="389"/>
      <c r="E45" s="71">
        <v>2690489.45</v>
      </c>
      <c r="F45" s="71">
        <v>2855930.45</v>
      </c>
      <c r="G45" s="71">
        <v>3008431.6522777402</v>
      </c>
      <c r="H45" s="71">
        <v>2906768.89</v>
      </c>
      <c r="I45" s="72">
        <f>I$43*(H45/H$48)</f>
        <v>70547.425115530845</v>
      </c>
      <c r="J45" s="38">
        <f>SUM(H45:I45)</f>
        <v>2977316.315115531</v>
      </c>
      <c r="K45" s="72">
        <f>K$43*(J45/J$48)</f>
        <v>172529.66496462142</v>
      </c>
      <c r="L45" s="38">
        <f>SUM(J45:K45)</f>
        <v>3149845.9800801524</v>
      </c>
      <c r="M45" s="40" t="s">
        <v>112</v>
      </c>
      <c r="N45" s="71">
        <v>34448563.697142899</v>
      </c>
      <c r="O45" s="38">
        <f>+L45-N45</f>
        <v>-31298717.717062745</v>
      </c>
      <c r="P45" s="41">
        <v>12031110400</v>
      </c>
      <c r="Q45" s="41">
        <v>22010000</v>
      </c>
    </row>
    <row r="46" spans="1:23" x14ac:dyDescent="0.25">
      <c r="A46" s="37" t="s">
        <v>140</v>
      </c>
      <c r="B46" s="37" t="s">
        <v>136</v>
      </c>
      <c r="C46" s="70" t="s">
        <v>141</v>
      </c>
      <c r="D46" s="389"/>
      <c r="E46" s="71">
        <v>51285823.469999999</v>
      </c>
      <c r="F46" s="71">
        <v>52920084.469999999</v>
      </c>
      <c r="G46" s="71">
        <v>54487066.065405004</v>
      </c>
      <c r="H46" s="71">
        <v>55079966.909999996</v>
      </c>
      <c r="I46" s="72">
        <f>I$43*(H46/H$48)</f>
        <v>1336793.5284834912</v>
      </c>
      <c r="J46" s="38">
        <f>SUM(H46:I46)</f>
        <v>56416760.438483484</v>
      </c>
      <c r="K46" s="72">
        <f>K$43*(J46/J$48)+5600000</f>
        <v>8869241.0703641213</v>
      </c>
      <c r="L46" s="38">
        <f>SUM(J46:K46)</f>
        <v>65286001.508847609</v>
      </c>
      <c r="M46" s="40" t="s">
        <v>112</v>
      </c>
      <c r="N46" s="71">
        <v>647582529.32571495</v>
      </c>
      <c r="O46" s="38">
        <f>+L46-N46</f>
        <v>-582296527.81686735</v>
      </c>
      <c r="P46" s="41">
        <v>12031100006</v>
      </c>
      <c r="Q46" s="41">
        <v>22010000</v>
      </c>
    </row>
    <row r="47" spans="1:23" x14ac:dyDescent="0.25">
      <c r="A47" s="37" t="s">
        <v>142</v>
      </c>
      <c r="B47" s="37" t="s">
        <v>136</v>
      </c>
      <c r="C47" s="66" t="s">
        <v>143</v>
      </c>
      <c r="D47" s="389"/>
      <c r="E47" s="71">
        <v>0</v>
      </c>
      <c r="F47" s="71">
        <v>0</v>
      </c>
      <c r="G47" s="71">
        <v>0</v>
      </c>
      <c r="H47" s="71">
        <v>0</v>
      </c>
      <c r="I47" s="72">
        <f>I$43*(H47/H$48)</f>
        <v>0</v>
      </c>
      <c r="J47" s="38">
        <f>SUM(H47:I47)</f>
        <v>0</v>
      </c>
      <c r="K47" s="72">
        <f>K$43*(J47/J$48)</f>
        <v>0</v>
      </c>
      <c r="L47" s="38">
        <f>SUM(J47:K47)</f>
        <v>0</v>
      </c>
      <c r="M47" s="40" t="s">
        <v>112</v>
      </c>
      <c r="N47" s="71">
        <v>0</v>
      </c>
      <c r="O47" s="38">
        <f>+L47-N47</f>
        <v>0</v>
      </c>
      <c r="P47" s="41">
        <v>25011100009</v>
      </c>
      <c r="Q47" s="41">
        <v>22010000</v>
      </c>
    </row>
    <row r="48" spans="1:23" x14ac:dyDescent="0.25">
      <c r="C48" s="76" t="s">
        <v>144</v>
      </c>
      <c r="D48" s="389"/>
      <c r="E48" s="77">
        <f t="shared" ref="E48:L48" si="6">SUM(E44:E47)</f>
        <v>181817235.25</v>
      </c>
      <c r="F48" s="77">
        <f t="shared" si="6"/>
        <v>184400420.47</v>
      </c>
      <c r="G48" s="77">
        <f t="shared" si="6"/>
        <v>192452521.21714276</v>
      </c>
      <c r="H48" s="77">
        <f t="shared" si="6"/>
        <v>187536663.34999999</v>
      </c>
      <c r="I48" s="77">
        <f t="shared" si="6"/>
        <v>4551524.1200000048</v>
      </c>
      <c r="J48" s="77">
        <f t="shared" si="6"/>
        <v>192088187.47</v>
      </c>
      <c r="K48" s="79">
        <f t="shared" si="6"/>
        <v>11131135.264199998</v>
      </c>
      <c r="L48" s="77">
        <f t="shared" si="6"/>
        <v>203219322.7342</v>
      </c>
      <c r="N48" s="77">
        <f>SUM(N44:N47)</f>
        <v>2233772838.1371479</v>
      </c>
      <c r="O48" s="38">
        <f>+L48-N48</f>
        <v>-2030553515.4029479</v>
      </c>
    </row>
    <row r="49" spans="1:17" x14ac:dyDescent="0.25">
      <c r="C49" s="76" t="s">
        <v>145</v>
      </c>
      <c r="D49" s="389"/>
      <c r="F49" s="40"/>
      <c r="G49" s="40"/>
      <c r="L49" s="37"/>
      <c r="N49" s="40"/>
      <c r="O49" s="40"/>
    </row>
    <row r="50" spans="1:17" x14ac:dyDescent="0.25">
      <c r="A50" s="37" t="s">
        <v>146</v>
      </c>
      <c r="B50" s="37" t="s">
        <v>136</v>
      </c>
      <c r="C50" s="70" t="s">
        <v>137</v>
      </c>
      <c r="D50" s="389"/>
      <c r="E50" s="71">
        <v>-82177939.079999998</v>
      </c>
      <c r="F50" s="71">
        <v>-86773806.920000002</v>
      </c>
      <c r="G50" s="71">
        <v>-91536064.491328999</v>
      </c>
      <c r="H50" s="71">
        <v>-89344637.810000002</v>
      </c>
      <c r="I50" s="72">
        <f>-($J$3-$H$3)*(H50/$H$53)</f>
        <v>-1870271.9540498117</v>
      </c>
      <c r="J50" s="38">
        <f>SUM(H50:I50)</f>
        <v>-91214909.764049813</v>
      </c>
      <c r="K50" s="72">
        <f>-($L$3)*(J50/$J$53)</f>
        <v>-4651772.6064916616</v>
      </c>
      <c r="L50" s="38">
        <f>SUM(J50:K50)</f>
        <v>-95866682.370541468</v>
      </c>
      <c r="M50" s="40" t="s">
        <v>112</v>
      </c>
      <c r="N50" s="71">
        <v>-1058940664.08</v>
      </c>
      <c r="O50" s="38">
        <f>+L50-N50</f>
        <v>963073981.70945859</v>
      </c>
      <c r="P50" s="41">
        <v>12031150003</v>
      </c>
      <c r="Q50" s="41">
        <v>22010000</v>
      </c>
    </row>
    <row r="51" spans="1:17" x14ac:dyDescent="0.25">
      <c r="A51" s="37" t="s">
        <v>147</v>
      </c>
      <c r="B51" s="37" t="s">
        <v>136</v>
      </c>
      <c r="C51" s="70" t="s">
        <v>148</v>
      </c>
      <c r="D51" s="389"/>
      <c r="E51" s="71">
        <v>-38591067.350000001</v>
      </c>
      <c r="F51" s="71">
        <v>-40879613.060000002</v>
      </c>
      <c r="G51" s="71">
        <v>-43085328.825813897</v>
      </c>
      <c r="H51" s="71">
        <v>-42162808.240000002</v>
      </c>
      <c r="I51" s="72">
        <f>-($J$3-$H$3)*(H51/$H$53)</f>
        <v>-882603.81023589836</v>
      </c>
      <c r="J51" s="38">
        <f>SUM(H51:I51)</f>
        <v>-43045412.050235897</v>
      </c>
      <c r="K51" s="72">
        <f>-($L$3)*(J51/$J$53)</f>
        <v>-2195227.3935083388</v>
      </c>
      <c r="L51" s="38">
        <f>SUM(J51:K51)</f>
        <v>-45240639.443744235</v>
      </c>
      <c r="M51" s="40" t="s">
        <v>112</v>
      </c>
      <c r="N51" s="71">
        <v>-499334362.234285</v>
      </c>
      <c r="O51" s="38">
        <f>+L51-N51</f>
        <v>454093722.79054075</v>
      </c>
      <c r="P51" s="41">
        <v>12031150005</v>
      </c>
      <c r="Q51" s="41">
        <v>22010000</v>
      </c>
    </row>
    <row r="52" spans="1:17" x14ac:dyDescent="0.25">
      <c r="A52" s="37" t="s">
        <v>149</v>
      </c>
      <c r="B52" s="37" t="s">
        <v>136</v>
      </c>
      <c r="C52" s="70" t="s">
        <v>150</v>
      </c>
      <c r="D52" s="389"/>
      <c r="E52" s="71">
        <v>0</v>
      </c>
      <c r="F52" s="71">
        <v>0</v>
      </c>
      <c r="G52" s="71">
        <v>0</v>
      </c>
      <c r="H52" s="71">
        <v>0</v>
      </c>
      <c r="I52" s="72"/>
      <c r="J52" s="38">
        <f>SUM(H52:I52)</f>
        <v>0</v>
      </c>
      <c r="K52" s="67"/>
      <c r="L52" s="38">
        <f>SUM(J52:K52)</f>
        <v>0</v>
      </c>
      <c r="M52" s="40" t="s">
        <v>112</v>
      </c>
      <c r="N52" s="71">
        <v>0</v>
      </c>
      <c r="O52" s="38">
        <f>+L52-N52</f>
        <v>0</v>
      </c>
      <c r="P52" s="41">
        <v>25011150009</v>
      </c>
      <c r="Q52" s="41">
        <v>22010000</v>
      </c>
    </row>
    <row r="53" spans="1:17" x14ac:dyDescent="0.25">
      <c r="A53" s="73"/>
      <c r="B53" s="73"/>
      <c r="C53" s="87" t="s">
        <v>151</v>
      </c>
      <c r="D53" s="388"/>
      <c r="E53" s="88">
        <f t="shared" ref="E53:L53" si="7">SUM(E49:E51)</f>
        <v>-120769006.43000001</v>
      </c>
      <c r="F53" s="89">
        <f t="shared" si="7"/>
        <v>-127653419.98</v>
      </c>
      <c r="G53" s="89">
        <f t="shared" si="7"/>
        <v>-134621393.3171429</v>
      </c>
      <c r="H53" s="88">
        <f t="shared" si="7"/>
        <v>-131507446.05000001</v>
      </c>
      <c r="I53" s="88">
        <f t="shared" si="7"/>
        <v>-2752875.7642857102</v>
      </c>
      <c r="J53" s="88">
        <f t="shared" si="7"/>
        <v>-134260321.8142857</v>
      </c>
      <c r="K53" s="90">
        <f t="shared" si="7"/>
        <v>-6847000</v>
      </c>
      <c r="L53" s="88">
        <f t="shared" si="7"/>
        <v>-141107321.8142857</v>
      </c>
      <c r="N53" s="89">
        <f>SUM(N49:N51)</f>
        <v>-1558275026.314285</v>
      </c>
      <c r="O53" s="38">
        <f>+L53-N53</f>
        <v>1417167704.4999993</v>
      </c>
    </row>
    <row r="54" spans="1:17" x14ac:dyDescent="0.25">
      <c r="C54" s="64" t="s">
        <v>131</v>
      </c>
      <c r="D54" s="65"/>
      <c r="E54" s="77">
        <f t="shared" ref="E54:L54" si="8">+E48+E53</f>
        <v>61048228.819999993</v>
      </c>
      <c r="F54" s="91">
        <f t="shared" si="8"/>
        <v>56747000.489999995</v>
      </c>
      <c r="G54" s="77">
        <f t="shared" si="8"/>
        <v>57831127.899999857</v>
      </c>
      <c r="H54" s="77">
        <f t="shared" si="8"/>
        <v>56029217.299999982</v>
      </c>
      <c r="I54" s="77">
        <f t="shared" si="8"/>
        <v>1798648.3557142946</v>
      </c>
      <c r="J54" s="77">
        <f t="shared" si="8"/>
        <v>57827865.655714303</v>
      </c>
      <c r="K54" s="79">
        <f t="shared" si="8"/>
        <v>4284135.2641999982</v>
      </c>
      <c r="L54" s="77">
        <f t="shared" si="8"/>
        <v>62112000.919914305</v>
      </c>
      <c r="N54" s="77">
        <f>+N48+N53</f>
        <v>675497811.82286286</v>
      </c>
      <c r="O54" s="38">
        <f>+L54-N54</f>
        <v>-613385810.90294862</v>
      </c>
    </row>
    <row r="55" spans="1:17" x14ac:dyDescent="0.25">
      <c r="C55" s="65"/>
      <c r="D55" s="65"/>
      <c r="E55" s="38"/>
      <c r="F55" s="63"/>
      <c r="G55" s="63"/>
      <c r="H55" s="38"/>
      <c r="I55" s="38"/>
      <c r="J55" s="38"/>
      <c r="N55" s="63"/>
      <c r="O55" s="63"/>
    </row>
    <row r="56" spans="1:17" x14ac:dyDescent="0.25">
      <c r="A56" s="37" t="s">
        <v>152</v>
      </c>
      <c r="B56" s="37" t="s">
        <v>153</v>
      </c>
      <c r="C56" s="387" t="s">
        <v>154</v>
      </c>
      <c r="D56" s="66" t="s">
        <v>155</v>
      </c>
      <c r="E56" s="38">
        <v>3520888.65</v>
      </c>
      <c r="F56" s="63">
        <v>458000</v>
      </c>
      <c r="G56" s="63">
        <v>3531291.92</v>
      </c>
      <c r="H56" s="38">
        <v>458000</v>
      </c>
      <c r="I56" s="67"/>
      <c r="J56" s="38">
        <f t="shared" ref="J56:J63" si="9">SUM(H56:I56)</f>
        <v>458000</v>
      </c>
      <c r="K56" s="67"/>
      <c r="L56" s="38">
        <f t="shared" ref="L56:L63" si="10">SUM(J56:K56)</f>
        <v>458000</v>
      </c>
      <c r="M56" s="57" t="s">
        <v>97</v>
      </c>
      <c r="N56" s="63">
        <v>5496000</v>
      </c>
      <c r="O56" s="38">
        <f t="shared" ref="O56:O64" si="11">+L56-N56</f>
        <v>-5038000</v>
      </c>
      <c r="P56" s="41">
        <v>12011030322</v>
      </c>
      <c r="Q56" s="41">
        <v>22010000</v>
      </c>
    </row>
    <row r="57" spans="1:17" x14ac:dyDescent="0.25">
      <c r="A57" s="37" t="s">
        <v>152</v>
      </c>
      <c r="B57" s="37" t="s">
        <v>152</v>
      </c>
      <c r="C57" s="389"/>
      <c r="D57" s="66" t="s">
        <v>156</v>
      </c>
      <c r="E57" s="38">
        <v>0</v>
      </c>
      <c r="F57" s="63">
        <v>0</v>
      </c>
      <c r="G57" s="63">
        <v>0</v>
      </c>
      <c r="H57" s="38">
        <v>0</v>
      </c>
      <c r="I57" s="67"/>
      <c r="J57" s="38">
        <f t="shared" si="9"/>
        <v>0</v>
      </c>
      <c r="K57" s="67"/>
      <c r="L57" s="38">
        <f t="shared" si="10"/>
        <v>0</v>
      </c>
      <c r="M57" s="40" t="s">
        <v>97</v>
      </c>
      <c r="N57" s="63">
        <v>0</v>
      </c>
      <c r="O57" s="38">
        <f t="shared" si="11"/>
        <v>0</v>
      </c>
      <c r="P57" s="41">
        <v>17201000042</v>
      </c>
      <c r="Q57" s="41">
        <v>22010000</v>
      </c>
    </row>
    <row r="58" spans="1:17" x14ac:dyDescent="0.25">
      <c r="A58" s="37" t="s">
        <v>152</v>
      </c>
      <c r="B58" s="37" t="s">
        <v>157</v>
      </c>
      <c r="C58" s="389"/>
      <c r="D58" s="66" t="s">
        <v>158</v>
      </c>
      <c r="E58" s="38">
        <v>0</v>
      </c>
      <c r="F58" s="63">
        <v>0</v>
      </c>
      <c r="G58" s="63">
        <v>0</v>
      </c>
      <c r="H58" s="38">
        <v>0</v>
      </c>
      <c r="I58" s="67"/>
      <c r="J58" s="38">
        <f t="shared" si="9"/>
        <v>0</v>
      </c>
      <c r="K58" s="67"/>
      <c r="L58" s="38">
        <f t="shared" si="10"/>
        <v>0</v>
      </c>
      <c r="N58" s="63">
        <v>0</v>
      </c>
      <c r="O58" s="38">
        <f t="shared" si="11"/>
        <v>0</v>
      </c>
      <c r="P58" s="41">
        <v>12011200200</v>
      </c>
      <c r="Q58" s="41">
        <v>22010000</v>
      </c>
    </row>
    <row r="59" spans="1:17" x14ac:dyDescent="0.25">
      <c r="A59" s="37" t="s">
        <v>152</v>
      </c>
      <c r="B59" s="37" t="s">
        <v>159</v>
      </c>
      <c r="C59" s="389"/>
      <c r="D59" s="66" t="s">
        <v>160</v>
      </c>
      <c r="E59" s="38">
        <v>0</v>
      </c>
      <c r="F59" s="63">
        <v>0</v>
      </c>
      <c r="G59" s="63">
        <v>0</v>
      </c>
      <c r="H59" s="38">
        <v>0</v>
      </c>
      <c r="I59" s="67"/>
      <c r="J59" s="38">
        <f t="shared" si="9"/>
        <v>0</v>
      </c>
      <c r="K59" s="67"/>
      <c r="L59" s="38">
        <f t="shared" si="10"/>
        <v>0</v>
      </c>
      <c r="N59" s="63">
        <v>0</v>
      </c>
      <c r="O59" s="38">
        <f t="shared" si="11"/>
        <v>0</v>
      </c>
      <c r="P59" s="41">
        <v>19071028102</v>
      </c>
      <c r="Q59" s="41">
        <v>22010000</v>
      </c>
    </row>
    <row r="60" spans="1:17" x14ac:dyDescent="0.25">
      <c r="A60" s="37" t="s">
        <v>152</v>
      </c>
      <c r="B60" s="37" t="s">
        <v>161</v>
      </c>
      <c r="C60" s="389"/>
      <c r="D60" s="66" t="s">
        <v>162</v>
      </c>
      <c r="E60" s="38">
        <v>0</v>
      </c>
      <c r="F60" s="63">
        <v>0</v>
      </c>
      <c r="G60" s="63">
        <v>0</v>
      </c>
      <c r="H60" s="38">
        <v>0</v>
      </c>
      <c r="I60" s="67"/>
      <c r="J60" s="38">
        <f t="shared" si="9"/>
        <v>0</v>
      </c>
      <c r="K60" s="67"/>
      <c r="L60" s="38">
        <f t="shared" si="10"/>
        <v>0</v>
      </c>
      <c r="N60" s="63">
        <v>0</v>
      </c>
      <c r="O60" s="38">
        <f t="shared" si="11"/>
        <v>0</v>
      </c>
      <c r="P60" s="41">
        <v>12011029051</v>
      </c>
      <c r="Q60" s="41">
        <v>22010000</v>
      </c>
    </row>
    <row r="61" spans="1:17" x14ac:dyDescent="0.25">
      <c r="A61" s="37" t="s">
        <v>152</v>
      </c>
      <c r="B61" s="37" t="s">
        <v>163</v>
      </c>
      <c r="C61" s="389"/>
      <c r="D61" s="66" t="s">
        <v>164</v>
      </c>
      <c r="E61" s="38">
        <v>8267197.5599999996</v>
      </c>
      <c r="F61" s="63">
        <v>7904471.3200000003</v>
      </c>
      <c r="G61" s="63">
        <v>6628076.9699999997</v>
      </c>
      <c r="H61" s="38">
        <v>8424328.7799999993</v>
      </c>
      <c r="I61" s="67"/>
      <c r="J61" s="38">
        <f t="shared" si="9"/>
        <v>8424328.7799999993</v>
      </c>
      <c r="K61" s="67"/>
      <c r="L61" s="38">
        <f t="shared" si="10"/>
        <v>8424328.7799999993</v>
      </c>
      <c r="M61" s="57" t="s">
        <v>165</v>
      </c>
      <c r="N61" s="63">
        <v>94431475.217142597</v>
      </c>
      <c r="O61" s="38">
        <f t="shared" si="11"/>
        <v>-86007146.437142596</v>
      </c>
      <c r="P61" s="41">
        <v>12011200100</v>
      </c>
      <c r="Q61" s="41">
        <v>22010000</v>
      </c>
    </row>
    <row r="62" spans="1:17" x14ac:dyDescent="0.25">
      <c r="A62" s="37" t="s">
        <v>152</v>
      </c>
      <c r="B62" s="37" t="s">
        <v>166</v>
      </c>
      <c r="C62" s="389"/>
      <c r="D62" s="66" t="s">
        <v>167</v>
      </c>
      <c r="E62" s="38">
        <v>0</v>
      </c>
      <c r="F62" s="63">
        <v>0</v>
      </c>
      <c r="G62" s="63">
        <v>0</v>
      </c>
      <c r="H62" s="38">
        <v>0</v>
      </c>
      <c r="I62" s="67"/>
      <c r="J62" s="38">
        <f t="shared" si="9"/>
        <v>0</v>
      </c>
      <c r="K62" s="67"/>
      <c r="L62" s="38">
        <f t="shared" si="10"/>
        <v>0</v>
      </c>
      <c r="N62" s="63">
        <v>0</v>
      </c>
      <c r="O62" s="38">
        <f t="shared" si="11"/>
        <v>0</v>
      </c>
      <c r="P62" s="41">
        <v>12011312015</v>
      </c>
      <c r="Q62" s="41">
        <v>22010000</v>
      </c>
    </row>
    <row r="63" spans="1:17" ht="15.75" thickBot="1" x14ac:dyDescent="0.3">
      <c r="A63" s="92" t="s">
        <v>152</v>
      </c>
      <c r="B63" s="92" t="s">
        <v>168</v>
      </c>
      <c r="C63" s="390"/>
      <c r="D63" s="93" t="s">
        <v>169</v>
      </c>
      <c r="E63" s="94">
        <v>0</v>
      </c>
      <c r="F63" s="95">
        <v>0</v>
      </c>
      <c r="G63" s="95">
        <v>0</v>
      </c>
      <c r="H63" s="96">
        <v>0</v>
      </c>
      <c r="I63" s="97"/>
      <c r="J63" s="96">
        <f t="shared" si="9"/>
        <v>0</v>
      </c>
      <c r="K63" s="97"/>
      <c r="L63" s="96">
        <f t="shared" si="10"/>
        <v>0</v>
      </c>
      <c r="N63" s="95">
        <v>0</v>
      </c>
      <c r="O63" s="38">
        <f t="shared" si="11"/>
        <v>0</v>
      </c>
      <c r="P63" s="41">
        <v>10001209050</v>
      </c>
      <c r="Q63" s="41">
        <v>22010000</v>
      </c>
    </row>
    <row r="64" spans="1:17" x14ac:dyDescent="0.25">
      <c r="A64" s="40"/>
      <c r="B64" s="40"/>
      <c r="C64" s="68" t="s">
        <v>170</v>
      </c>
      <c r="D64" s="68"/>
      <c r="E64" s="78">
        <f t="shared" ref="E64:L64" si="12">E32+E40+E54+SUM(E56:E63)</f>
        <v>173786081.19</v>
      </c>
      <c r="F64" s="78">
        <f t="shared" si="12"/>
        <v>162943741.75</v>
      </c>
      <c r="G64" s="78">
        <f t="shared" si="12"/>
        <v>162222454.53085989</v>
      </c>
      <c r="H64" s="78">
        <f t="shared" si="12"/>
        <v>174323727.5</v>
      </c>
      <c r="I64" s="78">
        <f t="shared" si="12"/>
        <v>1798648.3557142946</v>
      </c>
      <c r="J64" s="78">
        <f t="shared" si="12"/>
        <v>176122375.85571432</v>
      </c>
      <c r="K64" s="98">
        <f t="shared" si="12"/>
        <v>5525075.0287999976</v>
      </c>
      <c r="L64" s="78">
        <f t="shared" si="12"/>
        <v>181647450.8845143</v>
      </c>
      <c r="N64" s="78">
        <f>N32+N40+N54+SUM(N56:N63)</f>
        <v>2031527137.6114323</v>
      </c>
      <c r="O64" s="38">
        <f t="shared" si="11"/>
        <v>-1849879686.726918</v>
      </c>
    </row>
    <row r="65" spans="1:21" x14ac:dyDescent="0.25">
      <c r="A65" s="40"/>
      <c r="B65" s="40"/>
      <c r="C65" s="40"/>
      <c r="D65" s="40"/>
      <c r="E65" s="40"/>
      <c r="F65" s="99"/>
      <c r="G65" s="99"/>
      <c r="L65" s="37"/>
      <c r="N65" s="99"/>
      <c r="O65" s="99"/>
    </row>
    <row r="66" spans="1:21" x14ac:dyDescent="0.25">
      <c r="A66" s="62"/>
      <c r="B66" s="62"/>
      <c r="C66" s="60" t="s">
        <v>171</v>
      </c>
      <c r="D66" s="61"/>
      <c r="E66" s="59"/>
      <c r="F66" s="59"/>
      <c r="G66" s="59"/>
      <c r="H66" s="59"/>
      <c r="I66" s="59"/>
      <c r="J66" s="59"/>
      <c r="K66" s="62"/>
      <c r="L66" s="59"/>
      <c r="N66" s="59"/>
      <c r="O66" s="59"/>
    </row>
    <row r="67" spans="1:21" x14ac:dyDescent="0.25">
      <c r="A67" s="63"/>
      <c r="B67" s="63"/>
      <c r="C67" s="100" t="s">
        <v>172</v>
      </c>
      <c r="D67" s="101"/>
      <c r="E67" s="63"/>
      <c r="F67" s="63"/>
      <c r="G67" s="63"/>
      <c r="H67" s="63"/>
      <c r="I67" s="102"/>
      <c r="J67" s="63"/>
      <c r="K67" s="63"/>
      <c r="L67" s="63"/>
      <c r="N67" s="63"/>
      <c r="O67" s="63"/>
    </row>
    <row r="68" spans="1:21" x14ac:dyDescent="0.25">
      <c r="A68" s="38"/>
      <c r="B68" s="38"/>
      <c r="C68" s="100" t="s">
        <v>46</v>
      </c>
      <c r="D68" s="65"/>
      <c r="E68" s="53"/>
      <c r="F68" s="53"/>
      <c r="G68" s="53"/>
      <c r="H68" s="53"/>
      <c r="I68" s="55"/>
      <c r="J68" s="53"/>
      <c r="L68" s="53"/>
      <c r="N68" s="53"/>
      <c r="O68" s="53"/>
    </row>
    <row r="69" spans="1:21" x14ac:dyDescent="0.25">
      <c r="A69" s="103" t="s">
        <v>173</v>
      </c>
      <c r="B69" s="103" t="s">
        <v>173</v>
      </c>
      <c r="C69" s="66" t="s">
        <v>174</v>
      </c>
      <c r="D69" s="66" t="s">
        <v>174</v>
      </c>
      <c r="E69" s="38">
        <v>5779880.4100000001</v>
      </c>
      <c r="F69" s="63">
        <v>5757680.7000000002</v>
      </c>
      <c r="G69" s="63">
        <v>9829216.8716732804</v>
      </c>
      <c r="H69" s="38">
        <v>10231968.390000001</v>
      </c>
      <c r="I69" s="67"/>
      <c r="J69" s="38">
        <f t="shared" ref="J69:J80" si="13">SUM(H69:I69)</f>
        <v>10231968.390000001</v>
      </c>
      <c r="K69" s="67">
        <f>(J69/((J7-J3))*(L7-L3))-J69</f>
        <v>671189.958739575</v>
      </c>
      <c r="L69" s="38">
        <f t="shared" ref="L69:L80" si="14">SUM(J69:K69)</f>
        <v>10903158.348739576</v>
      </c>
      <c r="M69" s="57" t="s">
        <v>175</v>
      </c>
      <c r="N69" s="63">
        <v>86464997.160000101</v>
      </c>
      <c r="O69" s="38">
        <f t="shared" ref="O69:O81" si="15">+L69-N69</f>
        <v>-75561838.811260521</v>
      </c>
      <c r="P69" s="41">
        <v>12012005040</v>
      </c>
      <c r="Q69" s="41">
        <v>22010000</v>
      </c>
    </row>
    <row r="70" spans="1:21" x14ac:dyDescent="0.25">
      <c r="A70" s="103" t="s">
        <v>176</v>
      </c>
      <c r="B70" s="103" t="s">
        <v>176</v>
      </c>
      <c r="C70" s="66" t="s">
        <v>177</v>
      </c>
      <c r="D70" s="66" t="s">
        <v>178</v>
      </c>
      <c r="E70" s="38">
        <v>2.3283100000000002E-10</v>
      </c>
      <c r="F70" s="63">
        <v>0</v>
      </c>
      <c r="G70" s="63">
        <v>0</v>
      </c>
      <c r="H70" s="38">
        <v>0</v>
      </c>
      <c r="I70" s="67"/>
      <c r="J70" s="38">
        <f t="shared" si="13"/>
        <v>0</v>
      </c>
      <c r="K70" s="67"/>
      <c r="L70" s="38">
        <f t="shared" si="14"/>
        <v>0</v>
      </c>
      <c r="M70" s="40" t="s">
        <v>179</v>
      </c>
      <c r="N70" s="63">
        <v>0</v>
      </c>
      <c r="O70" s="38">
        <f t="shared" si="15"/>
        <v>0</v>
      </c>
      <c r="P70" s="41">
        <v>25012040100</v>
      </c>
      <c r="Q70" s="41">
        <v>22010000</v>
      </c>
    </row>
    <row r="71" spans="1:21" x14ac:dyDescent="0.25">
      <c r="A71" s="103" t="s">
        <v>180</v>
      </c>
      <c r="B71" s="103" t="s">
        <v>180</v>
      </c>
      <c r="C71" s="387" t="s">
        <v>181</v>
      </c>
      <c r="D71" s="66" t="s">
        <v>182</v>
      </c>
      <c r="E71" s="38">
        <v>17199341.260000002</v>
      </c>
      <c r="F71" s="63">
        <v>15707658.279999999</v>
      </c>
      <c r="G71" s="63">
        <v>16821713.866</v>
      </c>
      <c r="H71" s="38">
        <v>14449822.35</v>
      </c>
      <c r="I71" s="67"/>
      <c r="J71" s="38">
        <f t="shared" si="13"/>
        <v>14449822.35</v>
      </c>
      <c r="K71" s="67">
        <f>(E71+F71)/2*0.05</f>
        <v>822674.98849999998</v>
      </c>
      <c r="L71" s="38">
        <f t="shared" si="14"/>
        <v>15272497.338500001</v>
      </c>
      <c r="M71" s="40" t="s">
        <v>183</v>
      </c>
      <c r="N71" s="63">
        <v>175871754.24000001</v>
      </c>
      <c r="O71" s="38">
        <f t="shared" si="15"/>
        <v>-160599256.90150002</v>
      </c>
      <c r="P71" s="41">
        <v>12012008200</v>
      </c>
      <c r="Q71" s="41">
        <v>22010000</v>
      </c>
    </row>
    <row r="72" spans="1:21" x14ac:dyDescent="0.25">
      <c r="A72" s="103" t="s">
        <v>180</v>
      </c>
      <c r="B72" s="104" t="s">
        <v>184</v>
      </c>
      <c r="C72" s="388"/>
      <c r="D72" s="66" t="s">
        <v>185</v>
      </c>
      <c r="E72" s="38">
        <v>2498145</v>
      </c>
      <c r="F72" s="63">
        <v>2495548.0499999998</v>
      </c>
      <c r="G72" s="63">
        <v>2628622.2089999998</v>
      </c>
      <c r="H72" s="38">
        <v>3377094.01</v>
      </c>
      <c r="I72" s="67"/>
      <c r="J72" s="38">
        <f t="shared" si="13"/>
        <v>3377094.01</v>
      </c>
      <c r="K72" s="67">
        <f>(E72+F72)/2*0.05</f>
        <v>124842.32625</v>
      </c>
      <c r="L72" s="38">
        <f t="shared" si="14"/>
        <v>3501936.3362499997</v>
      </c>
      <c r="M72" s="105" t="s">
        <v>186</v>
      </c>
      <c r="N72" s="63">
        <v>35372586.651428603</v>
      </c>
      <c r="O72" s="38">
        <f t="shared" si="15"/>
        <v>-31870650.315178603</v>
      </c>
      <c r="P72" s="41">
        <v>12012007225</v>
      </c>
      <c r="Q72" s="41">
        <v>22010000</v>
      </c>
    </row>
    <row r="73" spans="1:21" x14ac:dyDescent="0.25">
      <c r="A73" s="103" t="s">
        <v>187</v>
      </c>
      <c r="B73" s="103" t="s">
        <v>187</v>
      </c>
      <c r="C73" s="66" t="s">
        <v>188</v>
      </c>
      <c r="D73" s="387" t="s">
        <v>189</v>
      </c>
      <c r="E73" s="71">
        <v>4361425.9800000004</v>
      </c>
      <c r="F73" s="71">
        <v>1445597</v>
      </c>
      <c r="G73" s="71">
        <v>813704.5</v>
      </c>
      <c r="H73" s="71">
        <v>1015457.5</v>
      </c>
      <c r="I73" s="72"/>
      <c r="J73" s="38">
        <f t="shared" si="13"/>
        <v>1015457.5</v>
      </c>
      <c r="K73" s="67"/>
      <c r="L73" s="38">
        <f t="shared" si="14"/>
        <v>1015457.5</v>
      </c>
      <c r="M73" s="57" t="s">
        <v>97</v>
      </c>
      <c r="N73" s="71">
        <v>15642001.8171429</v>
      </c>
      <c r="O73" s="38">
        <f t="shared" si="15"/>
        <v>-14626544.3171429</v>
      </c>
      <c r="P73" s="41">
        <v>12012015200</v>
      </c>
      <c r="Q73" s="41">
        <v>22010000</v>
      </c>
      <c r="T73" s="37"/>
      <c r="U73" s="37"/>
    </row>
    <row r="74" spans="1:21" x14ac:dyDescent="0.25">
      <c r="A74" s="103" t="s">
        <v>190</v>
      </c>
      <c r="B74" s="103" t="s">
        <v>187</v>
      </c>
      <c r="C74" s="70" t="s">
        <v>191</v>
      </c>
      <c r="D74" s="388"/>
      <c r="E74" s="71">
        <v>0</v>
      </c>
      <c r="F74" s="71">
        <v>940359.74</v>
      </c>
      <c r="G74" s="71">
        <v>1999999.53</v>
      </c>
      <c r="H74" s="71">
        <v>1752348.5</v>
      </c>
      <c r="I74" s="72"/>
      <c r="J74" s="38">
        <f t="shared" si="13"/>
        <v>1752348.5</v>
      </c>
      <c r="K74" s="67"/>
      <c r="L74" s="38">
        <f t="shared" si="14"/>
        <v>1752348.5</v>
      </c>
      <c r="M74" s="40" t="s">
        <v>179</v>
      </c>
      <c r="N74" s="71">
        <v>18675197.52</v>
      </c>
      <c r="O74" s="38">
        <f t="shared" si="15"/>
        <v>-16922849.02</v>
      </c>
      <c r="P74" s="41">
        <v>12012015205</v>
      </c>
      <c r="Q74" s="41">
        <v>22010000</v>
      </c>
      <c r="T74" s="37"/>
      <c r="U74" s="37"/>
    </row>
    <row r="75" spans="1:21" x14ac:dyDescent="0.25">
      <c r="A75" s="103" t="s">
        <v>192</v>
      </c>
      <c r="B75" s="103" t="s">
        <v>192</v>
      </c>
      <c r="C75" s="387" t="s">
        <v>193</v>
      </c>
      <c r="D75" s="66" t="s">
        <v>194</v>
      </c>
      <c r="E75" s="38">
        <v>3308335.82</v>
      </c>
      <c r="F75" s="63">
        <v>6900393.21</v>
      </c>
      <c r="G75" s="63">
        <v>2292146.1</v>
      </c>
      <c r="H75" s="38">
        <v>7917440.3600000003</v>
      </c>
      <c r="I75" s="67"/>
      <c r="J75" s="38">
        <f t="shared" si="13"/>
        <v>7917440.3600000003</v>
      </c>
      <c r="K75" s="67"/>
      <c r="L75" s="38">
        <f t="shared" si="14"/>
        <v>7917440.3600000003</v>
      </c>
      <c r="M75" s="40" t="s">
        <v>112</v>
      </c>
      <c r="N75" s="63">
        <v>90939235.662857205</v>
      </c>
      <c r="O75" s="38">
        <f t="shared" si="15"/>
        <v>-83021795.302857205</v>
      </c>
      <c r="P75" s="41">
        <v>12012007110</v>
      </c>
      <c r="Q75" s="41">
        <v>22010000</v>
      </c>
      <c r="T75" s="37"/>
      <c r="U75" s="37"/>
    </row>
    <row r="76" spans="1:21" x14ac:dyDescent="0.25">
      <c r="A76" s="103" t="s">
        <v>192</v>
      </c>
      <c r="B76" s="103" t="s">
        <v>195</v>
      </c>
      <c r="C76" s="389"/>
      <c r="D76" s="66" t="s">
        <v>196</v>
      </c>
      <c r="E76" s="38">
        <v>22772974.239999998</v>
      </c>
      <c r="F76" s="63">
        <v>32216784.050000001</v>
      </c>
      <c r="G76" s="63">
        <v>29400210.710000001</v>
      </c>
      <c r="H76" s="38">
        <v>33897828.520000003</v>
      </c>
      <c r="I76" s="67"/>
      <c r="J76" s="38">
        <f t="shared" si="13"/>
        <v>33897828.520000003</v>
      </c>
      <c r="K76" s="67">
        <f>J76*0.01</f>
        <v>338978.28520000004</v>
      </c>
      <c r="L76" s="38">
        <f t="shared" si="14"/>
        <v>34236806.805200003</v>
      </c>
      <c r="M76" s="57" t="s">
        <v>97</v>
      </c>
      <c r="N76" s="63">
        <v>405650610.03428602</v>
      </c>
      <c r="O76" s="38">
        <f t="shared" si="15"/>
        <v>-371413803.22908604</v>
      </c>
      <c r="P76" s="41">
        <v>12011027211</v>
      </c>
      <c r="Q76" s="41">
        <v>22010000</v>
      </c>
      <c r="T76" s="37"/>
      <c r="U76" s="37"/>
    </row>
    <row r="77" spans="1:21" x14ac:dyDescent="0.25">
      <c r="A77" s="103" t="s">
        <v>192</v>
      </c>
      <c r="B77" s="103" t="s">
        <v>197</v>
      </c>
      <c r="C77" s="389"/>
      <c r="D77" s="66" t="s">
        <v>198</v>
      </c>
      <c r="E77" s="38">
        <v>0</v>
      </c>
      <c r="F77" s="63">
        <v>0</v>
      </c>
      <c r="G77" s="63">
        <v>0</v>
      </c>
      <c r="H77" s="38">
        <v>0</v>
      </c>
      <c r="I77" s="67"/>
      <c r="J77" s="38">
        <f t="shared" si="13"/>
        <v>0</v>
      </c>
      <c r="K77" s="67"/>
      <c r="L77" s="38">
        <f t="shared" si="14"/>
        <v>0</v>
      </c>
      <c r="M77" s="57" t="s">
        <v>97</v>
      </c>
      <c r="N77" s="63">
        <v>0</v>
      </c>
      <c r="O77" s="38">
        <f t="shared" si="15"/>
        <v>0</v>
      </c>
      <c r="P77" s="41">
        <v>12012011101</v>
      </c>
      <c r="Q77" s="41">
        <v>22010000</v>
      </c>
      <c r="T77" s="37"/>
      <c r="U77" s="37"/>
    </row>
    <row r="78" spans="1:21" x14ac:dyDescent="0.25">
      <c r="A78" s="103" t="s">
        <v>192</v>
      </c>
      <c r="B78" s="103" t="s">
        <v>199</v>
      </c>
      <c r="C78" s="388"/>
      <c r="D78" s="66" t="s">
        <v>200</v>
      </c>
      <c r="E78" s="38">
        <v>1742765.29</v>
      </c>
      <c r="F78" s="63">
        <v>1617056.41</v>
      </c>
      <c r="G78" s="63">
        <v>886331.3</v>
      </c>
      <c r="H78" s="38">
        <v>2084007.77</v>
      </c>
      <c r="I78" s="67"/>
      <c r="J78" s="38">
        <f t="shared" si="13"/>
        <v>2084007.77</v>
      </c>
      <c r="K78" s="67"/>
      <c r="L78" s="38">
        <f t="shared" si="14"/>
        <v>2084007.77</v>
      </c>
      <c r="M78" s="57" t="s">
        <v>97</v>
      </c>
      <c r="N78" s="63">
        <v>18659636.7085714</v>
      </c>
      <c r="O78" s="38">
        <f t="shared" si="15"/>
        <v>-16575628.938571401</v>
      </c>
      <c r="P78" s="41">
        <v>12012011100</v>
      </c>
      <c r="Q78" s="41">
        <v>22010000</v>
      </c>
      <c r="T78" s="37"/>
      <c r="U78" s="37"/>
    </row>
    <row r="79" spans="1:21" x14ac:dyDescent="0.25">
      <c r="A79" s="103" t="s">
        <v>201</v>
      </c>
      <c r="B79" s="103" t="s">
        <v>202</v>
      </c>
      <c r="C79" s="387" t="s">
        <v>203</v>
      </c>
      <c r="D79" s="66" t="s">
        <v>204</v>
      </c>
      <c r="E79" s="38">
        <v>2800000</v>
      </c>
      <c r="F79" s="63">
        <v>0</v>
      </c>
      <c r="G79" s="63">
        <v>0</v>
      </c>
      <c r="H79" s="38">
        <v>0</v>
      </c>
      <c r="I79" s="67"/>
      <c r="J79" s="38">
        <f t="shared" si="13"/>
        <v>0</v>
      </c>
      <c r="K79" s="67"/>
      <c r="L79" s="38">
        <f t="shared" si="14"/>
        <v>0</v>
      </c>
      <c r="M79" s="57" t="s">
        <v>205</v>
      </c>
      <c r="N79" s="63">
        <v>0</v>
      </c>
      <c r="O79" s="38">
        <f t="shared" si="15"/>
        <v>0</v>
      </c>
      <c r="P79" s="41">
        <v>12012010066</v>
      </c>
      <c r="Q79" s="41">
        <v>22010000</v>
      </c>
      <c r="T79" s="37"/>
      <c r="U79" s="37"/>
    </row>
    <row r="80" spans="1:21" ht="15.75" thickBot="1" x14ac:dyDescent="0.3">
      <c r="A80" s="106" t="s">
        <v>201</v>
      </c>
      <c r="B80" s="106" t="s">
        <v>201</v>
      </c>
      <c r="C80" s="388"/>
      <c r="D80" s="66" t="s">
        <v>206</v>
      </c>
      <c r="E80" s="96">
        <v>3732241.3</v>
      </c>
      <c r="F80" s="95">
        <v>2676468.54</v>
      </c>
      <c r="G80" s="95">
        <v>1598872</v>
      </c>
      <c r="H80" s="96">
        <v>1677094.58</v>
      </c>
      <c r="I80" s="97">
        <f>2676468.55185798-H80</f>
        <v>999373.97185797989</v>
      </c>
      <c r="J80" s="96">
        <f t="shared" si="13"/>
        <v>2676468.55185798</v>
      </c>
      <c r="K80" s="97">
        <f xml:space="preserve"> 1618877.43-J80</f>
        <v>-1057591.12185798</v>
      </c>
      <c r="L80" s="96">
        <f t="shared" si="14"/>
        <v>1618877.43</v>
      </c>
      <c r="M80" s="57" t="s">
        <v>207</v>
      </c>
      <c r="N80" s="95">
        <v>24660562.8857143</v>
      </c>
      <c r="O80" s="38">
        <f t="shared" si="15"/>
        <v>-23041685.4557143</v>
      </c>
      <c r="P80" s="41">
        <v>12012010075</v>
      </c>
      <c r="Q80" s="41">
        <v>22010000</v>
      </c>
      <c r="T80" s="37"/>
      <c r="U80" s="37"/>
    </row>
    <row r="81" spans="1:21" x14ac:dyDescent="0.25">
      <c r="A81" s="38"/>
      <c r="B81" s="38"/>
      <c r="C81" s="76" t="s">
        <v>208</v>
      </c>
      <c r="D81" s="65"/>
      <c r="E81" s="79">
        <f t="shared" ref="E81:L81" si="16">SUM(E68:E80)</f>
        <v>64195109.299999997</v>
      </c>
      <c r="F81" s="79">
        <f t="shared" si="16"/>
        <v>69757545.980000004</v>
      </c>
      <c r="G81" s="79">
        <f t="shared" si="16"/>
        <v>66270817.086673282</v>
      </c>
      <c r="H81" s="79">
        <f t="shared" si="16"/>
        <v>76403061.979999989</v>
      </c>
      <c r="I81" s="79">
        <f t="shared" si="16"/>
        <v>999373.97185797989</v>
      </c>
      <c r="J81" s="79">
        <f t="shared" si="16"/>
        <v>77402435.951857969</v>
      </c>
      <c r="K81" s="79">
        <f t="shared" si="16"/>
        <v>900094.43683159491</v>
      </c>
      <c r="L81" s="79">
        <f t="shared" si="16"/>
        <v>78302530.388689592</v>
      </c>
      <c r="N81" s="79">
        <f>SUM(N68:N80)</f>
        <v>871936582.68000054</v>
      </c>
      <c r="O81" s="38">
        <f t="shared" si="15"/>
        <v>-793634052.29131091</v>
      </c>
      <c r="T81" s="37"/>
      <c r="U81" s="37"/>
    </row>
    <row r="82" spans="1:21" ht="6.75" customHeight="1" x14ac:dyDescent="0.2">
      <c r="A82" s="38"/>
      <c r="B82" s="38"/>
      <c r="C82" s="80"/>
      <c r="D82" s="65"/>
      <c r="F82" s="40"/>
      <c r="G82" s="40"/>
      <c r="L82" s="37"/>
      <c r="N82" s="40"/>
      <c r="O82" s="40"/>
      <c r="T82" s="37"/>
      <c r="U82" s="37"/>
    </row>
    <row r="83" spans="1:21" ht="12.75" x14ac:dyDescent="0.2">
      <c r="A83" s="38"/>
      <c r="B83" s="38"/>
      <c r="C83" s="107" t="s">
        <v>209</v>
      </c>
      <c r="D83" s="65"/>
      <c r="E83" s="38"/>
      <c r="F83" s="38"/>
      <c r="G83" s="38">
        <v>0</v>
      </c>
      <c r="H83" s="38"/>
      <c r="I83" s="67"/>
      <c r="J83" s="38">
        <f>SUM(H83:I83)</f>
        <v>0</v>
      </c>
      <c r="K83" s="67"/>
      <c r="L83" s="38">
        <f>SUM(J83:K83)</f>
        <v>0</v>
      </c>
      <c r="N83" s="38">
        <v>0</v>
      </c>
      <c r="O83" s="38"/>
      <c r="T83" s="37"/>
      <c r="U83" s="37"/>
    </row>
    <row r="84" spans="1:21" x14ac:dyDescent="0.25">
      <c r="A84" s="103"/>
      <c r="B84" s="103"/>
      <c r="C84" s="76" t="s">
        <v>41</v>
      </c>
      <c r="D84" s="65"/>
      <c r="F84" s="40"/>
      <c r="G84" s="40"/>
      <c r="L84" s="37"/>
      <c r="N84" s="40"/>
      <c r="O84" s="40"/>
      <c r="T84" s="37"/>
      <c r="U84" s="37"/>
    </row>
    <row r="85" spans="1:21" x14ac:dyDescent="0.25">
      <c r="A85" s="103" t="s">
        <v>210</v>
      </c>
      <c r="B85" s="37" t="s">
        <v>210</v>
      </c>
      <c r="C85" s="66" t="s">
        <v>211</v>
      </c>
      <c r="D85" s="66" t="s">
        <v>212</v>
      </c>
      <c r="E85" s="38">
        <v>11731518.76</v>
      </c>
      <c r="F85" s="63">
        <v>9055051.0899999999</v>
      </c>
      <c r="G85" s="63">
        <v>7454924</v>
      </c>
      <c r="H85" s="38">
        <v>8149912.7199999997</v>
      </c>
      <c r="I85" s="67">
        <f>-I80</f>
        <v>-999373.97185797989</v>
      </c>
      <c r="J85" s="38">
        <f>SUM(H85:I85)</f>
        <v>7150538.7481420198</v>
      </c>
      <c r="K85" s="67">
        <f>5816047.12-J85</f>
        <v>-1334491.6281420197</v>
      </c>
      <c r="L85" s="38">
        <f>SUM(J85:K85)</f>
        <v>5816047.1200000001</v>
      </c>
      <c r="M85" s="57" t="s">
        <v>207</v>
      </c>
      <c r="N85" s="63">
        <v>102466705.04571401</v>
      </c>
      <c r="O85" s="38">
        <f>+L85-N85</f>
        <v>-96650657.925714001</v>
      </c>
      <c r="P85" s="41">
        <v>12032210042</v>
      </c>
      <c r="Q85" s="41">
        <v>22010000</v>
      </c>
      <c r="T85" s="37"/>
      <c r="U85" s="37"/>
    </row>
    <row r="86" spans="1:21" x14ac:dyDescent="0.25">
      <c r="A86" s="103" t="s">
        <v>213</v>
      </c>
      <c r="B86" s="37" t="s">
        <v>213</v>
      </c>
      <c r="C86" s="66" t="s">
        <v>214</v>
      </c>
      <c r="D86" s="66" t="s">
        <v>215</v>
      </c>
      <c r="E86" s="38">
        <v>0</v>
      </c>
      <c r="F86" s="63">
        <v>0</v>
      </c>
      <c r="G86" s="63">
        <v>0</v>
      </c>
      <c r="H86" s="38">
        <v>0</v>
      </c>
      <c r="I86" s="67"/>
      <c r="J86" s="38">
        <f>SUM(H86:I86)</f>
        <v>0</v>
      </c>
      <c r="K86" s="67"/>
      <c r="L86" s="38">
        <f>SUM(J86:K86)</f>
        <v>0</v>
      </c>
      <c r="N86" s="63">
        <v>0</v>
      </c>
      <c r="O86" s="38">
        <f>+L86-N86</f>
        <v>0</v>
      </c>
      <c r="P86" s="41">
        <v>12012009101</v>
      </c>
      <c r="Q86" s="41">
        <v>22010000</v>
      </c>
      <c r="T86" s="37"/>
      <c r="U86" s="37"/>
    </row>
    <row r="87" spans="1:21" ht="12.75" x14ac:dyDescent="0.2">
      <c r="A87" s="38"/>
      <c r="B87" s="38"/>
      <c r="C87" s="66" t="s">
        <v>216</v>
      </c>
      <c r="D87" s="108"/>
      <c r="E87" s="109"/>
      <c r="F87" s="63"/>
      <c r="G87" s="63"/>
      <c r="H87" s="38"/>
      <c r="I87" s="67"/>
      <c r="J87" s="38">
        <f>SUM(H87:I87)</f>
        <v>0</v>
      </c>
      <c r="K87" s="67"/>
      <c r="L87" s="38">
        <f>SUM(J87:K87)</f>
        <v>0</v>
      </c>
      <c r="N87" s="63"/>
      <c r="O87" s="63"/>
      <c r="T87" s="37"/>
      <c r="U87" s="37"/>
    </row>
    <row r="88" spans="1:21" ht="12.75" x14ac:dyDescent="0.2">
      <c r="A88" s="38"/>
      <c r="B88" s="38"/>
      <c r="C88" s="108"/>
      <c r="D88" s="108"/>
      <c r="F88" s="40"/>
      <c r="G88" s="40"/>
      <c r="L88" s="37"/>
      <c r="N88" s="40"/>
      <c r="O88" s="40"/>
      <c r="T88" s="37"/>
      <c r="U88" s="37"/>
    </row>
    <row r="89" spans="1:21" ht="12.75" x14ac:dyDescent="0.2">
      <c r="A89" s="38"/>
      <c r="B89" s="38"/>
      <c r="C89" s="108"/>
      <c r="D89" s="108"/>
      <c r="F89" s="40"/>
      <c r="G89" s="40"/>
      <c r="L89" s="37"/>
      <c r="N89" s="40"/>
      <c r="O89" s="40"/>
      <c r="T89" s="37"/>
      <c r="U89" s="37"/>
    </row>
    <row r="90" spans="1:21" ht="12.75" x14ac:dyDescent="0.2">
      <c r="A90" s="38"/>
      <c r="B90" s="38" t="s">
        <v>217</v>
      </c>
      <c r="C90" s="387" t="s">
        <v>218</v>
      </c>
      <c r="D90" s="66" t="s">
        <v>219</v>
      </c>
      <c r="E90" s="38">
        <v>0</v>
      </c>
      <c r="F90" s="63">
        <v>0</v>
      </c>
      <c r="G90" s="63">
        <v>0</v>
      </c>
      <c r="H90" s="38">
        <v>0</v>
      </c>
      <c r="I90" s="67"/>
      <c r="J90" s="38">
        <f t="shared" ref="J90:J96" si="17">SUM(H90:I90)</f>
        <v>0</v>
      </c>
      <c r="K90" s="67"/>
      <c r="L90" s="38">
        <f t="shared" ref="L90:L96" si="18">SUM(J90:K90)</f>
        <v>0</v>
      </c>
      <c r="N90" s="63">
        <v>0</v>
      </c>
      <c r="O90" s="38">
        <f t="shared" ref="O90:O97" si="19">+L90-N90</f>
        <v>0</v>
      </c>
      <c r="P90" s="41">
        <v>12011020030</v>
      </c>
      <c r="Q90" s="41">
        <v>22010000</v>
      </c>
      <c r="T90" s="37"/>
      <c r="U90" s="37"/>
    </row>
    <row r="91" spans="1:21" ht="12.75" x14ac:dyDescent="0.2">
      <c r="A91" s="38"/>
      <c r="B91" s="38" t="s">
        <v>220</v>
      </c>
      <c r="C91" s="389"/>
      <c r="D91" s="66" t="s">
        <v>221</v>
      </c>
      <c r="E91" s="38">
        <v>0</v>
      </c>
      <c r="F91" s="63">
        <v>0</v>
      </c>
      <c r="G91" s="63">
        <v>0</v>
      </c>
      <c r="H91" s="38">
        <v>0</v>
      </c>
      <c r="I91" s="67"/>
      <c r="J91" s="38">
        <f t="shared" si="17"/>
        <v>0</v>
      </c>
      <c r="K91" s="67"/>
      <c r="L91" s="38">
        <f t="shared" si="18"/>
        <v>0</v>
      </c>
      <c r="N91" s="63">
        <v>0</v>
      </c>
      <c r="O91" s="38">
        <f t="shared" si="19"/>
        <v>0</v>
      </c>
      <c r="P91" s="41">
        <v>12012007226</v>
      </c>
      <c r="Q91" s="41">
        <v>22010000</v>
      </c>
      <c r="T91" s="37"/>
      <c r="U91" s="37"/>
    </row>
    <row r="92" spans="1:21" ht="12.75" x14ac:dyDescent="0.2">
      <c r="A92" s="38"/>
      <c r="B92" s="38" t="s">
        <v>222</v>
      </c>
      <c r="C92" s="389"/>
      <c r="D92" s="66" t="s">
        <v>223</v>
      </c>
      <c r="E92" s="38">
        <v>0</v>
      </c>
      <c r="F92" s="63">
        <v>0</v>
      </c>
      <c r="G92" s="63">
        <v>0</v>
      </c>
      <c r="H92" s="38">
        <v>0</v>
      </c>
      <c r="I92" s="67"/>
      <c r="J92" s="38">
        <f t="shared" si="17"/>
        <v>0</v>
      </c>
      <c r="K92" s="67"/>
      <c r="L92" s="38">
        <f t="shared" si="18"/>
        <v>0</v>
      </c>
      <c r="N92" s="63">
        <v>0</v>
      </c>
      <c r="O92" s="38">
        <f t="shared" si="19"/>
        <v>0</v>
      </c>
      <c r="P92" s="41">
        <v>33002045100</v>
      </c>
      <c r="Q92" s="41">
        <v>22010000</v>
      </c>
      <c r="T92" s="37"/>
      <c r="U92" s="37"/>
    </row>
    <row r="93" spans="1:21" x14ac:dyDescent="0.25">
      <c r="A93" s="38"/>
      <c r="B93" s="38" t="s">
        <v>224</v>
      </c>
      <c r="C93" s="389"/>
      <c r="D93" s="66" t="s">
        <v>225</v>
      </c>
      <c r="E93" s="38">
        <v>6480606.0899999999</v>
      </c>
      <c r="F93" s="63">
        <v>6186288.9299999997</v>
      </c>
      <c r="G93" s="63">
        <v>5607571.8700000001</v>
      </c>
      <c r="H93" s="38">
        <v>6238985.04</v>
      </c>
      <c r="I93" s="67"/>
      <c r="J93" s="38">
        <f t="shared" si="17"/>
        <v>6238985.04</v>
      </c>
      <c r="K93" s="67"/>
      <c r="L93" s="38">
        <f t="shared" si="18"/>
        <v>6238985.04</v>
      </c>
      <c r="M93" s="57" t="s">
        <v>165</v>
      </c>
      <c r="N93" s="63">
        <v>74555194.560000002</v>
      </c>
      <c r="O93" s="38">
        <f t="shared" si="19"/>
        <v>-68316209.519999996</v>
      </c>
      <c r="P93" s="41">
        <v>12012009100</v>
      </c>
      <c r="Q93" s="41">
        <v>22010000</v>
      </c>
      <c r="T93" s="37"/>
      <c r="U93" s="37"/>
    </row>
    <row r="94" spans="1:21" ht="12.75" x14ac:dyDescent="0.2">
      <c r="A94" s="38"/>
      <c r="B94" s="38" t="s">
        <v>226</v>
      </c>
      <c r="C94" s="389"/>
      <c r="D94" s="66" t="s">
        <v>227</v>
      </c>
      <c r="E94" s="38">
        <v>0</v>
      </c>
      <c r="F94" s="63">
        <v>0</v>
      </c>
      <c r="G94" s="63">
        <v>0</v>
      </c>
      <c r="H94" s="38">
        <v>0</v>
      </c>
      <c r="I94" s="67"/>
      <c r="J94" s="38">
        <f t="shared" si="17"/>
        <v>0</v>
      </c>
      <c r="K94" s="67"/>
      <c r="L94" s="38">
        <f t="shared" si="18"/>
        <v>0</v>
      </c>
      <c r="N94" s="63">
        <v>0</v>
      </c>
      <c r="O94" s="38">
        <f t="shared" si="19"/>
        <v>0</v>
      </c>
      <c r="P94" s="41">
        <v>12012007121</v>
      </c>
      <c r="Q94" s="41">
        <v>22010000</v>
      </c>
      <c r="T94" s="37"/>
      <c r="U94" s="37"/>
    </row>
    <row r="95" spans="1:21" ht="12.75" x14ac:dyDescent="0.2">
      <c r="A95" s="38"/>
      <c r="B95" s="38" t="s">
        <v>228</v>
      </c>
      <c r="C95" s="389"/>
      <c r="D95" s="66" t="s">
        <v>229</v>
      </c>
      <c r="E95" s="38">
        <v>0</v>
      </c>
      <c r="F95" s="63">
        <v>0</v>
      </c>
      <c r="G95" s="63">
        <v>0</v>
      </c>
      <c r="H95" s="38">
        <v>0</v>
      </c>
      <c r="I95" s="67"/>
      <c r="J95" s="38">
        <f t="shared" si="17"/>
        <v>0</v>
      </c>
      <c r="K95" s="67"/>
      <c r="L95" s="38">
        <f t="shared" si="18"/>
        <v>0</v>
      </c>
      <c r="N95" s="63">
        <v>0</v>
      </c>
      <c r="O95" s="38">
        <f t="shared" si="19"/>
        <v>0</v>
      </c>
      <c r="P95" s="41">
        <v>18011029211</v>
      </c>
      <c r="Q95" s="41">
        <v>22010000</v>
      </c>
      <c r="T95" s="37"/>
      <c r="U95" s="37"/>
    </row>
    <row r="96" spans="1:21" x14ac:dyDescent="0.25">
      <c r="A96" s="106" t="s">
        <v>230</v>
      </c>
      <c r="B96" s="106" t="s">
        <v>231</v>
      </c>
      <c r="C96" s="388"/>
      <c r="D96" s="66" t="s">
        <v>232</v>
      </c>
      <c r="E96" s="38">
        <v>0</v>
      </c>
      <c r="F96" s="63">
        <v>8128477</v>
      </c>
      <c r="G96" s="63">
        <v>0</v>
      </c>
      <c r="H96" s="38">
        <v>3828410.59</v>
      </c>
      <c r="I96" s="67">
        <f>-H96</f>
        <v>-3828410.59</v>
      </c>
      <c r="J96" s="38">
        <f t="shared" si="17"/>
        <v>0</v>
      </c>
      <c r="K96" s="67"/>
      <c r="L96" s="38">
        <f t="shared" si="18"/>
        <v>0</v>
      </c>
      <c r="M96" s="57" t="s">
        <v>97</v>
      </c>
      <c r="N96" s="63">
        <v>82112697.085714296</v>
      </c>
      <c r="O96" s="38">
        <f t="shared" si="19"/>
        <v>-82112697.085714296</v>
      </c>
      <c r="P96" s="41">
        <v>25012007220</v>
      </c>
      <c r="Q96" s="41">
        <v>22010000</v>
      </c>
      <c r="T96" s="37"/>
      <c r="U96" s="37"/>
    </row>
    <row r="97" spans="1:21" x14ac:dyDescent="0.25">
      <c r="A97" s="38"/>
      <c r="B97" s="38"/>
      <c r="C97" s="76" t="s">
        <v>233</v>
      </c>
      <c r="D97" s="101"/>
      <c r="E97" s="77">
        <f t="shared" ref="E97:L97" si="20">SUM(E81:E96)</f>
        <v>82407234.150000006</v>
      </c>
      <c r="F97" s="77">
        <f t="shared" si="20"/>
        <v>93127363</v>
      </c>
      <c r="G97" s="77">
        <f t="shared" si="20"/>
        <v>79333312.956673294</v>
      </c>
      <c r="H97" s="77">
        <f t="shared" si="20"/>
        <v>94620370.329999998</v>
      </c>
      <c r="I97" s="77">
        <f t="shared" si="20"/>
        <v>-3828410.59</v>
      </c>
      <c r="J97" s="77">
        <f t="shared" si="20"/>
        <v>90791959.739999995</v>
      </c>
      <c r="K97" s="79">
        <f t="shared" si="20"/>
        <v>-434397.19131042482</v>
      </c>
      <c r="L97" s="77">
        <f t="shared" si="20"/>
        <v>90357562.548689604</v>
      </c>
      <c r="N97" s="77">
        <f>SUM(N81:N96)</f>
        <v>1131071179.371429</v>
      </c>
      <c r="O97" s="38">
        <f t="shared" si="19"/>
        <v>-1040713616.8227394</v>
      </c>
      <c r="T97" s="37"/>
      <c r="U97" s="37"/>
    </row>
    <row r="98" spans="1:21" ht="4.5" customHeight="1" x14ac:dyDescent="0.25">
      <c r="A98" s="38"/>
      <c r="B98" s="38"/>
      <c r="C98" s="101"/>
      <c r="D98" s="101"/>
      <c r="E98" s="77"/>
      <c r="F98" s="77"/>
      <c r="G98" s="77"/>
      <c r="H98" s="77"/>
      <c r="I98" s="77"/>
      <c r="J98" s="77"/>
      <c r="K98" s="79"/>
      <c r="L98" s="77"/>
      <c r="N98" s="77"/>
      <c r="O98" s="77"/>
      <c r="T98" s="37"/>
      <c r="U98" s="37"/>
    </row>
    <row r="99" spans="1:21" ht="12.75" x14ac:dyDescent="0.2">
      <c r="A99" s="63"/>
      <c r="B99" s="63"/>
      <c r="C99" s="76" t="s">
        <v>42</v>
      </c>
      <c r="D99" s="101"/>
      <c r="E99" s="63"/>
      <c r="F99" s="63"/>
      <c r="G99" s="63"/>
      <c r="H99" s="63"/>
      <c r="I99" s="63"/>
      <c r="J99" s="63"/>
      <c r="K99" s="63"/>
      <c r="L99" s="63"/>
      <c r="N99" s="63"/>
      <c r="O99" s="63"/>
      <c r="T99" s="37"/>
      <c r="U99" s="37"/>
    </row>
    <row r="100" spans="1:21" x14ac:dyDescent="0.25">
      <c r="A100" s="103" t="s">
        <v>234</v>
      </c>
      <c r="B100" s="103" t="s">
        <v>235</v>
      </c>
      <c r="C100" s="387" t="s">
        <v>236</v>
      </c>
      <c r="D100" s="66" t="s">
        <v>237</v>
      </c>
      <c r="E100" s="38">
        <v>3301466.02</v>
      </c>
      <c r="F100" s="63">
        <v>3514294.93</v>
      </c>
      <c r="G100" s="63">
        <v>3301466.02</v>
      </c>
      <c r="H100" s="38">
        <v>3611047.36</v>
      </c>
      <c r="I100" s="67">
        <f>-I96</f>
        <v>3828410.59</v>
      </c>
      <c r="J100" s="38">
        <f>SUM(H100:I100)</f>
        <v>7439457.9499999993</v>
      </c>
      <c r="K100" s="67"/>
      <c r="L100" s="38">
        <f>SUM(J100:K100)</f>
        <v>7439457.9499999993</v>
      </c>
      <c r="M100" s="40" t="s">
        <v>97</v>
      </c>
      <c r="N100" s="63">
        <v>43138320.154285699</v>
      </c>
      <c r="O100" s="38">
        <f t="shared" ref="O100:O105" si="21">+L100-N100</f>
        <v>-35698862.204285696</v>
      </c>
      <c r="P100" s="41">
        <v>12012990100</v>
      </c>
      <c r="Q100" s="41">
        <v>22010000</v>
      </c>
      <c r="T100" s="37"/>
      <c r="U100" s="37"/>
    </row>
    <row r="101" spans="1:21" x14ac:dyDescent="0.25">
      <c r="A101" s="103"/>
      <c r="B101" s="103" t="s">
        <v>238</v>
      </c>
      <c r="C101" s="389"/>
      <c r="D101" s="66" t="s">
        <v>239</v>
      </c>
      <c r="E101" s="38">
        <v>4121643.31</v>
      </c>
      <c r="F101" s="63">
        <v>4548984.29</v>
      </c>
      <c r="G101" s="63">
        <v>5179886.3499999996</v>
      </c>
      <c r="H101" s="38">
        <v>5307343.82</v>
      </c>
      <c r="I101" s="67"/>
      <c r="J101" s="38">
        <f>SUM(H101:I101)</f>
        <v>5307343.82</v>
      </c>
      <c r="K101" s="67"/>
      <c r="L101" s="38">
        <f>SUM(J101:K101)</f>
        <v>5307343.82</v>
      </c>
      <c r="M101" s="40" t="s">
        <v>97</v>
      </c>
      <c r="N101" s="63">
        <v>61396732.525714301</v>
      </c>
      <c r="O101" s="38">
        <f t="shared" si="21"/>
        <v>-56089388.7057143</v>
      </c>
      <c r="P101" s="41">
        <v>12012995900</v>
      </c>
      <c r="Q101" s="41">
        <v>22010000</v>
      </c>
      <c r="T101" s="37"/>
      <c r="U101" s="37"/>
    </row>
    <row r="102" spans="1:21" x14ac:dyDescent="0.25">
      <c r="A102" s="103"/>
      <c r="B102" s="103" t="s">
        <v>234</v>
      </c>
      <c r="C102" s="388"/>
      <c r="D102" s="66" t="s">
        <v>240</v>
      </c>
      <c r="E102" s="38">
        <v>112027636.04000001</v>
      </c>
      <c r="F102" s="63">
        <v>83955737.709999993</v>
      </c>
      <c r="G102" s="63">
        <f>7487598+65499428.2983968</f>
        <v>72987026.298396796</v>
      </c>
      <c r="H102" s="38">
        <v>61753099.530000001</v>
      </c>
      <c r="I102" s="67">
        <f>+J64-J97-J100-J101-I103-H102-H103</f>
        <v>1567834.7500830572</v>
      </c>
      <c r="J102" s="38">
        <f>SUM(H102:I102)</f>
        <v>63320934.28008306</v>
      </c>
      <c r="K102" s="67">
        <f>+L64-L97-L100-L101-K103-J102-J103</f>
        <v>2996378.7258984447</v>
      </c>
      <c r="L102" s="38">
        <f>SUM(J102:K102)+J103</f>
        <v>75579993.071612775</v>
      </c>
      <c r="M102" s="40" t="s">
        <v>241</v>
      </c>
      <c r="N102" s="63">
        <v>741037194.36000001</v>
      </c>
      <c r="O102" s="38">
        <f t="shared" si="21"/>
        <v>-665457201.2883873</v>
      </c>
      <c r="P102" s="41">
        <v>12012990002</v>
      </c>
      <c r="Q102" s="41">
        <v>22010000</v>
      </c>
      <c r="T102" s="37"/>
      <c r="U102" s="37"/>
    </row>
    <row r="103" spans="1:21" ht="12.75" x14ac:dyDescent="0.2">
      <c r="A103" s="75"/>
      <c r="C103" s="110" t="s">
        <v>242</v>
      </c>
      <c r="D103" s="111"/>
      <c r="E103" s="112">
        <f>E6</f>
        <v>-28071898.329999901</v>
      </c>
      <c r="F103" s="113">
        <f>F6</f>
        <v>-22202638.179999899</v>
      </c>
      <c r="G103" s="113">
        <f>G6</f>
        <v>1420762.5623941401</v>
      </c>
      <c r="H103" s="112">
        <f>H6</f>
        <v>9031866.4599999804</v>
      </c>
      <c r="I103" s="112">
        <f>+J6-H6</f>
        <v>230813.60563129</v>
      </c>
      <c r="J103" s="112">
        <f>SUM(H103:I103)</f>
        <v>9262680.0656312704</v>
      </c>
      <c r="K103" s="114">
        <f>L6</f>
        <v>2963093.4942119098</v>
      </c>
      <c r="L103" s="112">
        <f>L6</f>
        <v>2963093.4942119098</v>
      </c>
      <c r="N103" s="113">
        <f>N6</f>
        <v>9262680.0656312704</v>
      </c>
      <c r="O103" s="38">
        <f t="shared" si="21"/>
        <v>-6299586.5714193601</v>
      </c>
      <c r="T103" s="37"/>
      <c r="U103" s="37"/>
    </row>
    <row r="104" spans="1:21" ht="15.75" thickBot="1" x14ac:dyDescent="0.3">
      <c r="A104" s="92"/>
      <c r="B104" s="92"/>
      <c r="C104" s="115" t="s">
        <v>243</v>
      </c>
      <c r="D104" s="116"/>
      <c r="E104" s="117">
        <f t="shared" ref="E104:L104" si="22">SUM(E100:E103)</f>
        <v>91378847.040000111</v>
      </c>
      <c r="F104" s="117">
        <f t="shared" si="22"/>
        <v>69816378.750000089</v>
      </c>
      <c r="G104" s="117">
        <f t="shared" si="22"/>
        <v>82889141.230790943</v>
      </c>
      <c r="H104" s="117">
        <f t="shared" si="22"/>
        <v>79703357.169999987</v>
      </c>
      <c r="I104" s="117">
        <f t="shared" si="22"/>
        <v>5627058.9457143471</v>
      </c>
      <c r="J104" s="117">
        <f t="shared" si="22"/>
        <v>85330416.115714327</v>
      </c>
      <c r="K104" s="117">
        <f t="shared" si="22"/>
        <v>5959472.2201103549</v>
      </c>
      <c r="L104" s="117">
        <f t="shared" si="22"/>
        <v>91289888.335824683</v>
      </c>
      <c r="N104" s="117">
        <f>SUM(N100:N103)</f>
        <v>854834927.10563123</v>
      </c>
      <c r="O104" s="38">
        <f t="shared" si="21"/>
        <v>-763545038.7698065</v>
      </c>
      <c r="T104" s="37"/>
      <c r="U104" s="37"/>
    </row>
    <row r="105" spans="1:21" x14ac:dyDescent="0.25">
      <c r="A105" s="40"/>
      <c r="B105" s="40"/>
      <c r="C105" s="68" t="s">
        <v>244</v>
      </c>
      <c r="D105" s="68"/>
      <c r="E105" s="78">
        <f t="shared" ref="E105:L105" si="23">+E104+E97</f>
        <v>173786081.19000012</v>
      </c>
      <c r="F105" s="78">
        <f t="shared" si="23"/>
        <v>162943741.75000009</v>
      </c>
      <c r="G105" s="78">
        <f t="shared" si="23"/>
        <v>162222454.18746424</v>
      </c>
      <c r="H105" s="78">
        <f t="shared" si="23"/>
        <v>174323727.5</v>
      </c>
      <c r="I105" s="78">
        <f t="shared" si="23"/>
        <v>1798648.3557143472</v>
      </c>
      <c r="J105" s="78">
        <f t="shared" si="23"/>
        <v>176122375.85571432</v>
      </c>
      <c r="K105" s="98">
        <f t="shared" si="23"/>
        <v>5525075.0287999306</v>
      </c>
      <c r="L105" s="78">
        <f t="shared" si="23"/>
        <v>181647450.88451427</v>
      </c>
      <c r="N105" s="78">
        <f>+N104+N97</f>
        <v>1985906106.4770603</v>
      </c>
      <c r="O105" s="38">
        <f t="shared" si="21"/>
        <v>-1804258655.592546</v>
      </c>
      <c r="S105" s="39"/>
      <c r="T105" s="37"/>
      <c r="U105" s="37"/>
    </row>
    <row r="106" spans="1:21" x14ac:dyDescent="0.25">
      <c r="A106" s="40"/>
      <c r="B106" s="40"/>
      <c r="C106" s="68"/>
      <c r="D106" s="68"/>
      <c r="E106" s="78"/>
      <c r="F106" s="78"/>
      <c r="G106" s="78"/>
      <c r="H106" s="78"/>
      <c r="I106" s="78"/>
      <c r="J106" s="78"/>
      <c r="K106" s="98"/>
      <c r="L106" s="78"/>
      <c r="N106" s="78"/>
      <c r="O106" s="78"/>
      <c r="T106" s="37"/>
      <c r="U106" s="37"/>
    </row>
    <row r="107" spans="1:21" x14ac:dyDescent="0.25">
      <c r="A107" s="118" t="s">
        <v>245</v>
      </c>
      <c r="B107" s="118"/>
      <c r="C107" s="119" t="s">
        <v>245</v>
      </c>
      <c r="D107" s="120"/>
      <c r="E107" s="121">
        <f>+E105-E64</f>
        <v>0</v>
      </c>
      <c r="F107" s="121">
        <f>+F105-F64</f>
        <v>0</v>
      </c>
      <c r="G107" s="121">
        <f>+G105-G64</f>
        <v>-0.3433956503868103</v>
      </c>
      <c r="H107" s="121">
        <f>+H105-H64</f>
        <v>0</v>
      </c>
      <c r="I107" s="121"/>
      <c r="J107" s="121">
        <f>+J105-J64</f>
        <v>0</v>
      </c>
      <c r="K107" s="121"/>
      <c r="L107" s="122">
        <f>+L105-L64</f>
        <v>0</v>
      </c>
      <c r="N107" s="121">
        <f>+N105-N64</f>
        <v>-45621031.134371996</v>
      </c>
      <c r="O107" s="121"/>
      <c r="T107" s="37"/>
      <c r="U107" s="37"/>
    </row>
    <row r="108" spans="1:21" x14ac:dyDescent="0.25">
      <c r="A108" s="123"/>
      <c r="B108" s="123"/>
      <c r="E108" s="39"/>
      <c r="F108" s="39"/>
      <c r="G108" s="39"/>
      <c r="H108" s="39"/>
      <c r="I108" s="39"/>
      <c r="J108" s="39"/>
      <c r="N108" s="39">
        <f>+N105-N109</f>
        <v>97510319.26079917</v>
      </c>
      <c r="O108" s="39"/>
      <c r="T108" s="37"/>
      <c r="U108" s="37"/>
    </row>
    <row r="109" spans="1:21" ht="17.25" x14ac:dyDescent="0.25">
      <c r="A109" s="123"/>
      <c r="B109" s="123"/>
      <c r="C109" s="124" t="s">
        <v>246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N109" s="125">
        <v>1888395787.2162611</v>
      </c>
      <c r="O109" s="125"/>
      <c r="T109" s="37"/>
      <c r="U109" s="37"/>
    </row>
    <row r="110" spans="1:21" x14ac:dyDescent="0.25">
      <c r="A110" s="123"/>
      <c r="B110" s="123"/>
      <c r="C110" s="126"/>
      <c r="D110" s="126"/>
      <c r="E110" s="127"/>
      <c r="F110" s="127"/>
      <c r="G110" s="127"/>
      <c r="H110" s="127"/>
      <c r="K110" s="37"/>
      <c r="T110" s="37"/>
      <c r="U110" s="37"/>
    </row>
    <row r="111" spans="1:21" x14ac:dyDescent="0.25">
      <c r="A111" s="123"/>
      <c r="B111" s="123"/>
      <c r="C111" s="128" t="s">
        <v>247</v>
      </c>
      <c r="D111" s="126"/>
      <c r="E111" s="127"/>
      <c r="F111" s="127"/>
      <c r="G111" s="127"/>
      <c r="H111" s="127"/>
      <c r="K111" s="37"/>
      <c r="T111" s="37"/>
      <c r="U111" s="37"/>
    </row>
    <row r="112" spans="1:21" x14ac:dyDescent="0.25">
      <c r="A112" s="123"/>
      <c r="B112" s="123"/>
      <c r="C112" s="129" t="s">
        <v>248</v>
      </c>
      <c r="D112" s="126"/>
      <c r="E112" s="127"/>
      <c r="F112" s="127"/>
      <c r="G112" s="127"/>
      <c r="H112" s="127"/>
      <c r="K112" s="37"/>
      <c r="T112" s="37"/>
      <c r="U112" s="37"/>
    </row>
    <row r="113" spans="1:21" x14ac:dyDescent="0.25">
      <c r="A113" s="123"/>
      <c r="B113" s="123"/>
      <c r="C113" s="129" t="s">
        <v>58</v>
      </c>
      <c r="D113" s="130"/>
      <c r="E113" s="127"/>
      <c r="F113" s="127"/>
      <c r="G113" s="127"/>
      <c r="H113" s="127"/>
      <c r="I113" s="39"/>
      <c r="J113" s="131">
        <f>+J6-H6</f>
        <v>230813.60563129</v>
      </c>
      <c r="K113" s="40"/>
      <c r="L113" s="132">
        <f>+L6</f>
        <v>2963093.4942119098</v>
      </c>
      <c r="M113" s="84">
        <f>+L113-L6</f>
        <v>0</v>
      </c>
      <c r="T113" s="37"/>
      <c r="U113" s="37"/>
    </row>
    <row r="114" spans="1:21" x14ac:dyDescent="0.25">
      <c r="A114" s="123"/>
      <c r="B114" s="123"/>
      <c r="C114" s="129"/>
      <c r="D114" s="130"/>
      <c r="E114" s="127"/>
      <c r="F114" s="127"/>
      <c r="G114" s="127"/>
      <c r="H114" s="127"/>
      <c r="J114" s="130"/>
      <c r="K114" s="40"/>
      <c r="L114" s="130"/>
      <c r="T114" s="37"/>
      <c r="U114" s="37"/>
    </row>
    <row r="115" spans="1:21" x14ac:dyDescent="0.25">
      <c r="A115" s="123"/>
      <c r="B115" s="123"/>
      <c r="C115" s="129" t="s">
        <v>249</v>
      </c>
      <c r="D115" s="126"/>
      <c r="E115" s="127"/>
      <c r="F115" s="127"/>
      <c r="G115" s="127"/>
      <c r="H115" s="127"/>
      <c r="J115" s="133"/>
      <c r="K115" s="40"/>
      <c r="L115" s="133"/>
      <c r="T115" s="37"/>
      <c r="U115" s="37"/>
    </row>
    <row r="116" spans="1:21" ht="14.25" x14ac:dyDescent="0.25">
      <c r="C116" s="129" t="s">
        <v>250</v>
      </c>
      <c r="D116" s="126"/>
      <c r="E116" s="127"/>
      <c r="F116" s="127"/>
      <c r="G116" s="127"/>
      <c r="H116" s="127"/>
      <c r="I116" s="39"/>
      <c r="J116" s="133">
        <f>+J3-H3</f>
        <v>2752875.7642857102</v>
      </c>
      <c r="K116" s="40"/>
      <c r="L116" s="133">
        <f>+L3</f>
        <v>6847000</v>
      </c>
      <c r="M116" s="84">
        <f>+L116-L3</f>
        <v>0</v>
      </c>
      <c r="T116" s="37"/>
      <c r="U116" s="37"/>
    </row>
    <row r="117" spans="1:21" ht="14.25" x14ac:dyDescent="0.25">
      <c r="C117" s="129" t="s">
        <v>251</v>
      </c>
      <c r="D117" s="126"/>
      <c r="E117" s="127"/>
      <c r="F117" s="127"/>
      <c r="G117" s="127"/>
      <c r="H117" s="127"/>
      <c r="J117" s="133"/>
      <c r="K117" s="40"/>
      <c r="L117" s="133"/>
      <c r="T117" s="37"/>
      <c r="U117" s="37"/>
    </row>
    <row r="118" spans="1:21" ht="14.25" x14ac:dyDescent="0.25">
      <c r="C118" s="129" t="s">
        <v>252</v>
      </c>
      <c r="D118" s="126"/>
      <c r="E118" s="127"/>
      <c r="F118" s="127"/>
      <c r="G118" s="127"/>
      <c r="H118" s="127"/>
      <c r="J118" s="133">
        <f>SUM(H56:H63)-SUM(J56:J63)+SUM(J88:J96)-SUM(H88:H96)+J104-H104-I103+H38-J38+J79-H79</f>
        <v>1567834.750083046</v>
      </c>
      <c r="K118" s="84">
        <f>+K104-K102</f>
        <v>2963093.4942119103</v>
      </c>
      <c r="L118" s="134">
        <f>SUM(J56:J63)-SUM(L56:L63)+SUM(L88:L96)-SUM(J88:J96)+L104-J104-K103+J38-L38+L80-J80-L39+J39</f>
        <v>1938787.6040404662</v>
      </c>
      <c r="T118" s="37"/>
      <c r="U118" s="37"/>
    </row>
    <row r="119" spans="1:21" ht="14.25" x14ac:dyDescent="0.25">
      <c r="C119" s="129"/>
      <c r="D119" s="130"/>
      <c r="E119" s="127"/>
      <c r="F119" s="127"/>
      <c r="G119" s="127"/>
      <c r="H119" s="127"/>
      <c r="J119" s="133"/>
      <c r="K119" s="40"/>
      <c r="L119" s="63"/>
      <c r="T119" s="37"/>
      <c r="U119" s="37"/>
    </row>
    <row r="120" spans="1:21" ht="14.25" x14ac:dyDescent="0.25">
      <c r="C120" s="129" t="s">
        <v>253</v>
      </c>
      <c r="D120" s="130"/>
      <c r="E120" s="127"/>
      <c r="F120" s="127"/>
      <c r="G120" s="127"/>
      <c r="H120" s="127"/>
      <c r="J120" s="133"/>
      <c r="K120" s="40"/>
      <c r="L120" s="133"/>
      <c r="T120" s="37"/>
      <c r="U120" s="37"/>
    </row>
    <row r="121" spans="1:21" ht="14.25" x14ac:dyDescent="0.25">
      <c r="C121" s="129"/>
      <c r="D121" s="130"/>
      <c r="E121" s="127"/>
      <c r="F121" s="127"/>
      <c r="G121" s="127"/>
      <c r="H121" s="127"/>
      <c r="J121" s="133"/>
      <c r="K121" s="40"/>
      <c r="L121" s="63"/>
      <c r="T121" s="37"/>
      <c r="U121" s="37"/>
    </row>
    <row r="122" spans="1:21" ht="14.25" x14ac:dyDescent="0.25">
      <c r="C122" s="126"/>
      <c r="D122" s="126"/>
      <c r="E122" s="127"/>
      <c r="F122" s="127"/>
      <c r="G122" s="127"/>
      <c r="H122" s="127"/>
      <c r="J122" s="135"/>
      <c r="K122" s="40"/>
      <c r="L122" s="63"/>
      <c r="T122" s="37"/>
      <c r="U122" s="37"/>
    </row>
    <row r="123" spans="1:21" ht="14.25" x14ac:dyDescent="0.25">
      <c r="C123" s="136" t="s">
        <v>254</v>
      </c>
      <c r="D123" s="136"/>
      <c r="E123" s="127"/>
      <c r="F123" s="127"/>
      <c r="G123" s="127"/>
      <c r="H123" s="127"/>
      <c r="J123" s="137">
        <f>SUM(J113:J122)</f>
        <v>4551524.1200000457</v>
      </c>
      <c r="K123" s="137">
        <f>SUM(K113:K122)</f>
        <v>2963093.4942119103</v>
      </c>
      <c r="L123" s="137">
        <f>SUM(L113:L122)</f>
        <v>11748881.098252377</v>
      </c>
      <c r="M123" s="84"/>
      <c r="T123" s="37"/>
      <c r="U123" s="37"/>
    </row>
    <row r="124" spans="1:21" ht="14.25" x14ac:dyDescent="0.25">
      <c r="C124" s="126"/>
      <c r="D124" s="126"/>
      <c r="E124" s="127"/>
      <c r="F124" s="127"/>
      <c r="G124" s="127"/>
      <c r="H124" s="127"/>
      <c r="J124" s="40"/>
      <c r="K124" s="40"/>
      <c r="L124" s="63"/>
      <c r="T124" s="37"/>
      <c r="U124" s="37"/>
    </row>
    <row r="125" spans="1:21" ht="14.25" x14ac:dyDescent="0.25">
      <c r="C125" s="128" t="s">
        <v>255</v>
      </c>
      <c r="D125" s="126"/>
      <c r="E125" s="127"/>
      <c r="F125" s="127"/>
      <c r="G125" s="127"/>
      <c r="H125" s="127"/>
      <c r="J125" s="40"/>
      <c r="K125" s="84"/>
      <c r="L125" s="63"/>
      <c r="T125" s="37"/>
      <c r="U125" s="37"/>
    </row>
    <row r="126" spans="1:21" ht="14.25" x14ac:dyDescent="0.25">
      <c r="C126" s="129" t="s">
        <v>256</v>
      </c>
      <c r="D126" s="127"/>
      <c r="E126" s="127"/>
      <c r="F126" s="127"/>
      <c r="G126" s="127"/>
      <c r="H126" s="127"/>
      <c r="J126" s="40"/>
      <c r="K126" s="40"/>
      <c r="L126" s="63"/>
      <c r="T126" s="37"/>
      <c r="U126" s="37"/>
    </row>
    <row r="127" spans="1:21" ht="14.25" x14ac:dyDescent="0.25">
      <c r="C127" s="129" t="s">
        <v>257</v>
      </c>
      <c r="D127" s="127"/>
      <c r="E127" s="127"/>
      <c r="F127" s="127"/>
      <c r="G127" s="127"/>
      <c r="H127" s="127"/>
      <c r="J127" s="99" t="e">
        <f>SUM(J24,J25,J27,J26,J28)-SUM(H24,H25,H27,H26,H28)+SUM(H69,H70,H71,H72,#REF!,H73,H74,H75,H76,H77,H78)-SUM(J69,J70,J71,J72,#REF!,J73,J74,J75,J76,J77,J78)</f>
        <v>#REF!</v>
      </c>
      <c r="K127" s="84">
        <f>+SUM(K69:K78)-SUM(K24:K30)</f>
        <v>1807849.2500895751</v>
      </c>
      <c r="L127" s="138" t="e">
        <f>SUM(L24,L25,L26,L28,L27,L29,L30)-SUM(J24,J25,J26,J28,J27,J29,J30)+SUM(J69,J70,J71,J72,#REF!,J73,J74,J75,J76,J77,J78)-SUM(L69,L70,L71,L72,#REF!,L73,L74,L75,L76,L77,L78)</f>
        <v>#REF!</v>
      </c>
      <c r="T127" s="37"/>
      <c r="U127" s="37"/>
    </row>
    <row r="128" spans="1:21" ht="14.25" x14ac:dyDescent="0.25">
      <c r="C128" s="129" t="s">
        <v>258</v>
      </c>
      <c r="D128" s="127"/>
      <c r="E128" s="127"/>
      <c r="F128" s="127"/>
      <c r="G128" s="127"/>
      <c r="H128" s="127"/>
      <c r="J128" s="40"/>
      <c r="K128" s="40"/>
      <c r="L128" s="131"/>
      <c r="T128" s="37"/>
      <c r="U128" s="37"/>
    </row>
    <row r="129" spans="3:21" ht="14.25" x14ac:dyDescent="0.25">
      <c r="C129" s="129" t="s">
        <v>259</v>
      </c>
      <c r="D129" s="127"/>
      <c r="E129" s="127"/>
      <c r="F129" s="127"/>
      <c r="G129" s="127"/>
      <c r="H129" s="127"/>
      <c r="J129" s="84">
        <f>J54-H54+J116</f>
        <v>4551524.1200000308</v>
      </c>
      <c r="K129" s="40"/>
      <c r="L129" s="139">
        <f>L54-J54+L116</f>
        <v>11131135.264200002</v>
      </c>
      <c r="T129" s="37"/>
      <c r="U129" s="37"/>
    </row>
    <row r="130" spans="3:21" ht="14.25" x14ac:dyDescent="0.25">
      <c r="C130" s="129" t="s">
        <v>260</v>
      </c>
      <c r="D130" s="127"/>
      <c r="E130" s="127"/>
      <c r="F130" s="127"/>
      <c r="G130" s="127"/>
      <c r="H130" s="127"/>
      <c r="J130" s="40"/>
      <c r="K130" s="40"/>
      <c r="L130" s="131"/>
      <c r="T130" s="37"/>
      <c r="U130" s="37"/>
    </row>
    <row r="131" spans="3:21" ht="14.25" x14ac:dyDescent="0.25">
      <c r="C131" s="129" t="s">
        <v>261</v>
      </c>
      <c r="D131" s="127"/>
      <c r="E131" s="127"/>
      <c r="F131" s="127"/>
      <c r="G131" s="127"/>
      <c r="H131" s="127"/>
      <c r="J131" s="84">
        <f>H84-J84+J120</f>
        <v>0</v>
      </c>
      <c r="K131" s="40"/>
      <c r="L131" s="140">
        <f>J85-L85+L120</f>
        <v>1334491.6281420197</v>
      </c>
      <c r="T131" s="37"/>
      <c r="U131" s="37"/>
    </row>
    <row r="132" spans="3:21" ht="14.25" x14ac:dyDescent="0.25">
      <c r="C132" s="126"/>
      <c r="D132" s="127"/>
      <c r="E132" s="127"/>
      <c r="F132" s="127"/>
      <c r="G132" s="127"/>
      <c r="H132" s="127"/>
      <c r="J132" s="40"/>
      <c r="K132" s="40"/>
      <c r="L132" s="40"/>
      <c r="T132" s="37"/>
      <c r="U132" s="37"/>
    </row>
    <row r="133" spans="3:21" ht="14.25" x14ac:dyDescent="0.25">
      <c r="C133" s="136" t="s">
        <v>262</v>
      </c>
      <c r="D133" s="136"/>
      <c r="E133" s="127"/>
      <c r="F133" s="127"/>
      <c r="G133" s="127"/>
      <c r="H133" s="127"/>
      <c r="J133" s="137" t="e">
        <f>SUM(J127:J132)</f>
        <v>#REF!</v>
      </c>
      <c r="K133" s="137">
        <f>SUM(K127:K132)</f>
        <v>1807849.2500895751</v>
      </c>
      <c r="L133" s="137" t="e">
        <f>SUM(L127:L132)</f>
        <v>#REF!</v>
      </c>
      <c r="T133" s="37"/>
      <c r="U133" s="37"/>
    </row>
    <row r="134" spans="3:21" ht="14.25" x14ac:dyDescent="0.25">
      <c r="C134" s="126"/>
      <c r="D134" s="127"/>
      <c r="E134" s="127"/>
      <c r="F134" s="127"/>
      <c r="G134" s="127"/>
      <c r="H134" s="127"/>
      <c r="J134" s="40"/>
      <c r="K134" s="40"/>
      <c r="L134" s="63"/>
      <c r="T134" s="37"/>
      <c r="U134" s="37"/>
    </row>
    <row r="135" spans="3:21" ht="14.25" x14ac:dyDescent="0.25">
      <c r="C135" s="141" t="s">
        <v>263</v>
      </c>
      <c r="D135" s="142"/>
      <c r="E135" s="127"/>
      <c r="F135" s="127"/>
      <c r="G135" s="127"/>
      <c r="H135" s="127"/>
      <c r="J135" s="143" t="e">
        <f>+J123-J133</f>
        <v>#REF!</v>
      </c>
      <c r="K135" s="40"/>
      <c r="L135" s="131" t="e">
        <f>+L123-L133</f>
        <v>#REF!</v>
      </c>
      <c r="T135" s="37"/>
      <c r="U135" s="37"/>
    </row>
    <row r="136" spans="3:21" ht="14.25" x14ac:dyDescent="0.25">
      <c r="C136" s="126"/>
      <c r="D136" s="127"/>
      <c r="E136" s="127"/>
      <c r="F136" s="127"/>
      <c r="G136" s="127"/>
      <c r="H136" s="127"/>
      <c r="J136" s="40"/>
      <c r="K136" s="40"/>
      <c r="L136" s="131"/>
      <c r="T136" s="37"/>
      <c r="U136" s="37"/>
    </row>
    <row r="137" spans="3:21" ht="14.25" x14ac:dyDescent="0.25">
      <c r="C137" s="129" t="s">
        <v>264</v>
      </c>
      <c r="D137" s="144"/>
      <c r="E137" s="127"/>
      <c r="F137" s="127"/>
      <c r="G137" s="127"/>
      <c r="H137" s="127"/>
      <c r="J137" s="143">
        <f>+H145</f>
        <v>59505085.259999998</v>
      </c>
      <c r="K137" s="40"/>
      <c r="L137" s="131">
        <f>+J145</f>
        <v>59505085.259999998</v>
      </c>
      <c r="T137" s="37"/>
      <c r="U137" s="37"/>
    </row>
    <row r="138" spans="3:21" ht="14.25" x14ac:dyDescent="0.25">
      <c r="C138" s="126"/>
      <c r="D138" s="126"/>
      <c r="E138" s="127"/>
      <c r="F138" s="127"/>
      <c r="G138" s="127"/>
      <c r="H138" s="127"/>
      <c r="J138" s="40"/>
      <c r="K138" s="40"/>
      <c r="L138" s="131"/>
      <c r="T138" s="37"/>
      <c r="U138" s="37"/>
    </row>
    <row r="139" spans="3:21" ht="14.25" x14ac:dyDescent="0.25">
      <c r="C139" s="136" t="s">
        <v>265</v>
      </c>
      <c r="D139" s="136"/>
      <c r="E139" s="127"/>
      <c r="F139" s="127"/>
      <c r="G139" s="127"/>
      <c r="H139" s="127"/>
      <c r="J139" s="143" t="e">
        <f>+J135+J137</f>
        <v>#REF!</v>
      </c>
      <c r="K139" s="40"/>
      <c r="L139" s="131" t="e">
        <f>+L135+L137</f>
        <v>#REF!</v>
      </c>
      <c r="T139" s="37"/>
      <c r="U139" s="37"/>
    </row>
    <row r="140" spans="3:21" ht="14.25" x14ac:dyDescent="0.25">
      <c r="C140" s="126"/>
      <c r="D140" s="126"/>
      <c r="E140" s="127"/>
      <c r="F140" s="127"/>
      <c r="G140" s="127"/>
      <c r="H140" s="127"/>
      <c r="J140" s="40"/>
      <c r="K140" s="40"/>
      <c r="L140" s="63"/>
      <c r="T140" s="37"/>
      <c r="U140" s="37"/>
    </row>
    <row r="141" spans="3:21" ht="14.25" x14ac:dyDescent="0.25">
      <c r="C141" s="126"/>
      <c r="D141" s="126"/>
      <c r="E141" s="127"/>
      <c r="F141" s="127"/>
      <c r="G141" s="127"/>
      <c r="H141" s="127"/>
      <c r="J141" s="40"/>
      <c r="K141" s="40"/>
      <c r="L141" s="63"/>
      <c r="T141" s="37"/>
      <c r="U141" s="37"/>
    </row>
    <row r="142" spans="3:21" ht="14.25" x14ac:dyDescent="0.25">
      <c r="C142" s="128" t="s">
        <v>266</v>
      </c>
      <c r="D142" s="126"/>
      <c r="E142" s="126"/>
      <c r="F142" s="126"/>
      <c r="G142" s="135"/>
      <c r="H142" s="126"/>
      <c r="J142" s="40"/>
      <c r="K142" s="40"/>
      <c r="L142" s="63"/>
      <c r="T142" s="37"/>
      <c r="U142" s="37"/>
    </row>
    <row r="143" spans="3:21" ht="14.25" x14ac:dyDescent="0.25">
      <c r="C143" s="129" t="s">
        <v>267</v>
      </c>
      <c r="D143" s="126"/>
      <c r="E143" s="126"/>
      <c r="F143" s="126"/>
      <c r="G143" s="126"/>
      <c r="H143" s="145">
        <f>+H22+H23</f>
        <v>27277586.399999999</v>
      </c>
      <c r="J143" s="145">
        <f>+J22+J23</f>
        <v>27277586.399999999</v>
      </c>
      <c r="K143" s="40"/>
      <c r="L143" s="145">
        <f>+L22+L23</f>
        <v>28368689.855999999</v>
      </c>
      <c r="T143" s="37"/>
      <c r="U143" s="37"/>
    </row>
    <row r="144" spans="3:21" ht="14.25" x14ac:dyDescent="0.25">
      <c r="C144" s="129" t="s">
        <v>268</v>
      </c>
      <c r="D144" s="126"/>
      <c r="E144" s="126"/>
      <c r="F144" s="126"/>
      <c r="G144" s="126"/>
      <c r="H144" s="145">
        <f>+H35</f>
        <v>32227498.859999999</v>
      </c>
      <c r="J144" s="145">
        <f>+J35</f>
        <v>32227498.859999999</v>
      </c>
      <c r="K144" s="37"/>
      <c r="L144" s="145">
        <f>+L35</f>
        <v>32227498.859999999</v>
      </c>
      <c r="T144" s="37"/>
      <c r="U144" s="37"/>
    </row>
    <row r="145" spans="3:21" ht="14.25" x14ac:dyDescent="0.2">
      <c r="C145" s="146" t="s">
        <v>269</v>
      </c>
      <c r="D145" s="146"/>
      <c r="E145" s="147"/>
      <c r="F145" s="147"/>
      <c r="G145" s="147"/>
      <c r="H145" s="147">
        <f>SUM(H143:H144)</f>
        <v>59505085.259999998</v>
      </c>
      <c r="I145" s="147"/>
      <c r="J145" s="147">
        <f>SUM(J143:J144)</f>
        <v>59505085.259999998</v>
      </c>
      <c r="K145" s="147"/>
      <c r="L145" s="147">
        <f>SUM(L143:L144)</f>
        <v>60596188.715999998</v>
      </c>
      <c r="T145" s="37"/>
      <c r="U145" s="37"/>
    </row>
    <row r="146" spans="3:21" ht="12.75" x14ac:dyDescent="0.2">
      <c r="K146" s="37"/>
      <c r="L146" s="148"/>
      <c r="T146" s="37"/>
      <c r="U146" s="37"/>
    </row>
    <row r="147" spans="3:21" ht="12.75" x14ac:dyDescent="0.2">
      <c r="J147" s="38" t="e">
        <f>+J139-J145</f>
        <v>#REF!</v>
      </c>
      <c r="K147" s="37"/>
      <c r="L147" s="38" t="e">
        <f>+L139-L145</f>
        <v>#REF!</v>
      </c>
      <c r="T147" s="37"/>
      <c r="U147" s="37"/>
    </row>
    <row r="148" spans="3:21" ht="12.75" x14ac:dyDescent="0.2">
      <c r="T148" s="37"/>
      <c r="U148" s="37"/>
    </row>
  </sheetData>
  <mergeCells count="15">
    <mergeCell ref="I10:I11"/>
    <mergeCell ref="K10:K11"/>
    <mergeCell ref="C22:C23"/>
    <mergeCell ref="D24:D25"/>
    <mergeCell ref="D27:D28"/>
    <mergeCell ref="C28:C31"/>
    <mergeCell ref="C79:C80"/>
    <mergeCell ref="C90:C96"/>
    <mergeCell ref="C100:C102"/>
    <mergeCell ref="C36:C39"/>
    <mergeCell ref="D42:D53"/>
    <mergeCell ref="C56:C63"/>
    <mergeCell ref="C71:C72"/>
    <mergeCell ref="D73:D74"/>
    <mergeCell ref="C75:C7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AF438-085E-43EC-B466-E9834E701966}">
  <ds:schemaRefs>
    <ds:schemaRef ds:uri="http://schemas.microsoft.com/office/2006/metadata/properties"/>
    <ds:schemaRef ds:uri="http://schemas.microsoft.com/office/infopath/2007/PartnerControls"/>
    <ds:schemaRef ds:uri="18dbc17e-cec9-4211-a89f-0bf74a616302"/>
    <ds:schemaRef ds:uri="2819d22d-c924-42b3-954a-d3b43813cc67"/>
  </ds:schemaRefs>
</ds:datastoreItem>
</file>

<file path=customXml/itemProps2.xml><?xml version="1.0" encoding="utf-8"?>
<ds:datastoreItem xmlns:ds="http://schemas.openxmlformats.org/officeDocument/2006/customXml" ds:itemID="{90AB8B2E-F612-4562-B672-B399BF99D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9d22d-c924-42b3-954a-d3b43813cc67"/>
    <ds:schemaRef ds:uri="18dbc17e-cec9-4211-a89f-0bf74a616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E1DDE4-A45D-4AB3-B7E6-3964B0102E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Final Sheet</vt:lpstr>
      <vt:lpstr>GMCB Formulas</vt:lpstr>
      <vt:lpstr>Report Data</vt:lpstr>
      <vt:lpstr>Report Info</vt:lpstr>
      <vt:lpstr>CVMC</vt:lpstr>
      <vt:lpstr>Report</vt:lpstr>
      <vt:lpstr>CVMC (2)</vt:lpstr>
      <vt:lpstr>Report!Print_Area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2024-08-01T18:02:47Z</dcterms:created>
  <dcterms:modified xsi:type="dcterms:W3CDTF">2024-08-15T17:41:58Z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12</vt:i4>
  </property>
  <property fmtid="{D5CDD505-2E9C-101B-9397-08002B2CF9AE}" pid="3" name="ContentTypeId">
    <vt:lpwstr>0x010100D8CAE338EA9D064E9C17BF7952C6204F</vt:lpwstr>
  </property>
  <property fmtid="{D5CDD505-2E9C-101B-9397-08002B2CF9AE}" pid="4" name="MediaServiceImageTags">
    <vt:lpwstr/>
  </property>
</Properties>
</file>