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Groups\Budget\2023 Budget\10_GMCB\Appendices\WithRobUpdatesforTable6\"/>
    </mc:Choice>
  </mc:AlternateContent>
  <bookViews>
    <workbookView xWindow="0" yWindow="0" windowWidth="28800" windowHeight="11175" firstSheet="1" activeTab="1"/>
  </bookViews>
  <sheets>
    <sheet name="Overview" sheetId="17" r:id="rId1"/>
    <sheet name="1. Reconciliation" sheetId="15" r:id="rId2"/>
    <sheet name="2. Charge and NPR Detail" sheetId="13" r:id="rId3"/>
    <sheet name="3. Utilization" sheetId="7" r:id="rId4"/>
    <sheet name="4. Inflation" sheetId="16" r:id="rId5"/>
    <sheet name="5. Value Based Care Participati" sheetId="8" r:id="rId6"/>
    <sheet name="6. COVID-19 Advances, Relief Fu" sheetId="20" r:id="rId7"/>
    <sheet name="Edit of Request Summary" sheetId="4" state="hidden" r:id="rId8"/>
    <sheet name="Non-Financial- Reimb. Ratio"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Reconciliation'!$B$6:$O$113</definedName>
    <definedName name="_xlnm.Print_Area" localSheetId="2">'2. Charge and NPR Detail'!$A$2:$H$69</definedName>
    <definedName name="_xlnm.Print_Area" localSheetId="3">'3. Utilization'!$B$1:$D$19</definedName>
    <definedName name="_xlnm.Print_Area" localSheetId="4">'4. Inflation'!$B$1:$D$24</definedName>
    <definedName name="_xlnm.Print_Area" localSheetId="5">'5. Value Based Care Participati'!$B$2:$F$17</definedName>
    <definedName name="_xlnm.Print_Area" localSheetId="0">Overview!$A$1:$B$11</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8" l="1"/>
  <c r="E16" i="8"/>
  <c r="D16" i="8"/>
  <c r="H70" i="15" l="1"/>
  <c r="G70" i="15"/>
  <c r="F70" i="15"/>
  <c r="E70" i="15"/>
  <c r="H69" i="15"/>
  <c r="G69" i="15"/>
  <c r="F69" i="15"/>
  <c r="E69" i="15"/>
  <c r="C69" i="15" s="1"/>
  <c r="D70" i="15"/>
  <c r="D69" i="15"/>
  <c r="C84" i="15"/>
  <c r="C83" i="15"/>
  <c r="C82" i="15"/>
  <c r="C81" i="15"/>
  <c r="C80" i="15"/>
  <c r="C79" i="15"/>
  <c r="C78" i="15"/>
  <c r="C77" i="15"/>
  <c r="C76" i="15"/>
  <c r="C75" i="15"/>
  <c r="C74" i="15"/>
  <c r="C73" i="15"/>
  <c r="C72" i="15"/>
  <c r="C71" i="15"/>
  <c r="C29" i="15"/>
  <c r="C28" i="15"/>
  <c r="C27" i="15"/>
  <c r="C26" i="15"/>
  <c r="C25" i="15"/>
  <c r="C24" i="15"/>
  <c r="C23" i="15"/>
  <c r="C22" i="15"/>
  <c r="C21" i="15"/>
  <c r="C20" i="15"/>
  <c r="C19" i="15"/>
  <c r="C18" i="15"/>
  <c r="C17" i="15"/>
  <c r="C16" i="15"/>
  <c r="C15" i="15"/>
  <c r="C14" i="15"/>
  <c r="C13" i="15"/>
  <c r="C12" i="15"/>
  <c r="C70" i="15" l="1"/>
  <c r="D54" i="15"/>
  <c r="D53" i="15"/>
  <c r="D52" i="15"/>
  <c r="D51" i="15"/>
  <c r="D50" i="15"/>
  <c r="D49" i="15"/>
  <c r="D48" i="15"/>
  <c r="D47" i="15"/>
  <c r="D46" i="15"/>
  <c r="D45" i="15"/>
  <c r="D44" i="15"/>
  <c r="D43" i="15"/>
  <c r="D42" i="15"/>
  <c r="D41" i="15"/>
  <c r="D40" i="15"/>
  <c r="D39" i="15"/>
  <c r="D55" i="15" l="1"/>
  <c r="D56" i="15" s="1"/>
  <c r="C28" i="20" l="1"/>
  <c r="C18" i="7"/>
  <c r="D18" i="7"/>
  <c r="E15" i="13"/>
  <c r="D107" i="15"/>
  <c r="D106" i="15"/>
  <c r="D105" i="15"/>
  <c r="D104" i="15"/>
  <c r="D103" i="15"/>
  <c r="D102" i="15"/>
  <c r="D101" i="15"/>
  <c r="D100" i="15"/>
  <c r="D99" i="15"/>
  <c r="D98" i="15"/>
  <c r="D97" i="15"/>
  <c r="D96" i="15"/>
  <c r="D95" i="15"/>
  <c r="D94" i="15"/>
  <c r="C56" i="15"/>
  <c r="E20" i="16" l="1"/>
  <c r="C24" i="20"/>
  <c r="E25" i="20"/>
  <c r="F25" i="20"/>
  <c r="D25" i="20"/>
  <c r="E35" i="13"/>
  <c r="C35" i="13"/>
  <c r="E25" i="13"/>
  <c r="C25" i="13"/>
  <c r="G84" i="13"/>
  <c r="D20" i="16" l="1"/>
  <c r="F7" i="16"/>
  <c r="G85" i="15"/>
  <c r="G87" i="15" s="1"/>
  <c r="G88" i="15" s="1"/>
  <c r="G30" i="15"/>
  <c r="G32" i="15" s="1"/>
  <c r="G33" i="15" s="1"/>
  <c r="B10" i="4"/>
  <c r="F85" i="15"/>
  <c r="F87" i="15" s="1"/>
  <c r="F88" i="15" s="1"/>
  <c r="F30" i="15"/>
  <c r="F32" i="15" s="1"/>
  <c r="F33" i="15" s="1"/>
  <c r="B14" i="4"/>
  <c r="B13" i="4"/>
  <c r="B12" i="4"/>
  <c r="B11" i="4"/>
  <c r="K25" i="20"/>
  <c r="J25" i="20"/>
  <c r="G25" i="20"/>
  <c r="H25" i="20"/>
  <c r="I25" i="20"/>
  <c r="F19" i="16"/>
  <c r="F20" i="16"/>
  <c r="D69" i="13"/>
  <c r="C69" i="13"/>
  <c r="C15" i="13"/>
  <c r="H69" i="13"/>
  <c r="G69" i="13"/>
  <c r="F69" i="13"/>
  <c r="E44" i="13"/>
  <c r="C108" i="15"/>
  <c r="C110" i="15" l="1"/>
  <c r="C111" i="15" s="1"/>
  <c r="C73" i="13"/>
  <c r="C25" i="20"/>
  <c r="D73" i="13"/>
  <c r="E69" i="13"/>
  <c r="F73" i="13" s="1"/>
  <c r="H85" i="15"/>
  <c r="H87" i="15" s="1"/>
  <c r="H88" i="15" s="1"/>
  <c r="E85" i="15"/>
  <c r="E87" i="15" s="1"/>
  <c r="E88" i="15" s="1"/>
  <c r="D85" i="15"/>
  <c r="D87" i="15" s="1"/>
  <c r="D88" i="15" s="1"/>
  <c r="C68" i="15"/>
  <c r="E30" i="15"/>
  <c r="E32" i="15" s="1"/>
  <c r="E33" i="15" s="1"/>
  <c r="H30" i="15"/>
  <c r="H32" i="15" s="1"/>
  <c r="H33" i="15" s="1"/>
  <c r="D30" i="15"/>
  <c r="D32" i="15" s="1"/>
  <c r="D33" i="15" s="1"/>
  <c r="C11" i="15"/>
  <c r="C74" i="13" s="1"/>
  <c r="C75" i="13" s="1"/>
  <c r="E73" i="13" l="1"/>
  <c r="B15" i="4"/>
  <c r="C85" i="15"/>
  <c r="C87" i="15" l="1"/>
  <c r="C30" i="15"/>
  <c r="F74" i="13" l="1"/>
  <c r="F75" i="13" s="1"/>
  <c r="C32" i="15"/>
  <c r="C33" i="15" s="1"/>
  <c r="C88" i="15"/>
  <c r="B7" i="4" s="1"/>
  <c r="B5" i="4"/>
  <c r="D108" i="15" l="1"/>
  <c r="D74" i="13" l="1"/>
  <c r="D75" i="13" s="1"/>
  <c r="B6" i="4" l="1"/>
  <c r="E74" i="13"/>
  <c r="E75" i="13" s="1"/>
  <c r="C58" i="15"/>
  <c r="C59" i="15" s="1"/>
</calcChain>
</file>

<file path=xl/sharedStrings.xml><?xml version="1.0" encoding="utf-8"?>
<sst xmlns="http://schemas.openxmlformats.org/spreadsheetml/2006/main" count="378" uniqueCount="263">
  <si>
    <t>Appendices 1-7</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</si>
  <si>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</si>
  <si>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Do not Modify</t>
  </si>
  <si>
    <t>Appendix 1: Reconciliation Tables</t>
  </si>
  <si>
    <t>Appendix 2: Change in Charge</t>
  </si>
  <si>
    <t>Modify</t>
  </si>
  <si>
    <t>Appendix 3: Utilization</t>
  </si>
  <si>
    <t>Appendix 4: Inflation</t>
  </si>
  <si>
    <t>Appendix 1</t>
  </si>
  <si>
    <t>Do not Modify, except for cells labeled "Other"</t>
  </si>
  <si>
    <t>Reconciliation Tables</t>
  </si>
  <si>
    <t>Budget-to-Budget</t>
  </si>
  <si>
    <t>NPR</t>
  </si>
  <si>
    <t>Total</t>
  </si>
  <si>
    <t>Total Medicare</t>
  </si>
  <si>
    <t>Total Medicaid</t>
  </si>
  <si>
    <t>Total Commercial</t>
  </si>
  <si>
    <t>Total Self-Pay/Other</t>
  </si>
  <si>
    <t>DSH</t>
  </si>
  <si>
    <t>Disproportionate Share Payments (DSH)</t>
  </si>
  <si>
    <t>Fixed Prospective Payments</t>
  </si>
  <si>
    <t>Provider Acquisitions/Transfers</t>
  </si>
  <si>
    <t>Changes in Accounting</t>
  </si>
  <si>
    <t>Reimbursement/Payer Mix</t>
  </si>
  <si>
    <t>Bad Debt/Free Care</t>
  </si>
  <si>
    <t>Other (specify)</t>
  </si>
  <si>
    <t>Expenses</t>
  </si>
  <si>
    <t>Amount</t>
  </si>
  <si>
    <t>% over/under</t>
  </si>
  <si>
    <t>Salaries</t>
  </si>
  <si>
    <t>Fringe</t>
  </si>
  <si>
    <t>Travelers (nurses)</t>
  </si>
  <si>
    <t>Locum tenans (MDs)</t>
  </si>
  <si>
    <t>Drugs</t>
  </si>
  <si>
    <t>Health Care Provider Tax</t>
  </si>
  <si>
    <t>Cost Savings</t>
  </si>
  <si>
    <t>Other (specify, add additional rows as necessary)</t>
  </si>
  <si>
    <t>Projection-to-Budget</t>
  </si>
  <si>
    <t>Projection derived as of:</t>
  </si>
  <si>
    <t>Appendix 2</t>
  </si>
  <si>
    <t>Charge and NPR Detail</t>
  </si>
  <si>
    <t>The following tables demonstrate the hospital's charges by payer from your requested charge master increase.</t>
  </si>
  <si>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</si>
  <si>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</si>
  <si>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</si>
  <si>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</si>
  <si>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</si>
  <si>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</si>
  <si>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</si>
  <si>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</si>
  <si>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</si>
  <si>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Gross Revenue ($) Analysis by Payer</t>
  </si>
  <si>
    <t>Budget-to-Budget Variance (%)</t>
  </si>
  <si>
    <t xml:space="preserve">Gross Revenue by Commercial Payer 
</t>
  </si>
  <si>
    <t xml:space="preserve">Gross Revenue by Self-Pay/Other      </t>
  </si>
  <si>
    <t xml:space="preserve">Gross Revenue by Medicaid
</t>
  </si>
  <si>
    <t xml:space="preserve">Gross Revenue by Medicare
</t>
  </si>
  <si>
    <t>In State</t>
  </si>
  <si>
    <t>Other</t>
  </si>
  <si>
    <t>Total Gross Revenues Across All Categories</t>
  </si>
  <si>
    <t>tie to income statement</t>
  </si>
  <si>
    <t>NPR ($) Analysis by Payer</t>
  </si>
  <si>
    <t>Areas of Service</t>
  </si>
  <si>
    <t>Budget-to-Budget Variance ($)</t>
  </si>
  <si>
    <t>FY22 Budget NPR</t>
  </si>
  <si>
    <t xml:space="preserve"> NPR by Commercial Payer</t>
  </si>
  <si>
    <t xml:space="preserve"> NPR by Self-Pay/Other</t>
  </si>
  <si>
    <t>NPR by Medicaid</t>
  </si>
  <si>
    <t>NPR by Medicare</t>
  </si>
  <si>
    <t>Total NPR Across All Categories</t>
  </si>
  <si>
    <t>FPP ($) Analysis by Payer</t>
  </si>
  <si>
    <t xml:space="preserve"> FPP by Commercial Payer (in state only)*</t>
  </si>
  <si>
    <t>FPP by Medicaid</t>
  </si>
  <si>
    <t>FPP by Medicare</t>
  </si>
  <si>
    <t>Reserves</t>
  </si>
  <si>
    <t>Other Reform Payments</t>
  </si>
  <si>
    <t>Total FPP Across All Categories</t>
  </si>
  <si>
    <t>*if possible</t>
  </si>
  <si>
    <t>Total Overall NPR/FPP</t>
  </si>
  <si>
    <t>From 1. Reconciliation tab</t>
  </si>
  <si>
    <t>Variance (should be 0)</t>
  </si>
  <si>
    <t>NPR/FPP value of 1% Overall Change in Charge</t>
  </si>
  <si>
    <t>Appendix 3</t>
  </si>
  <si>
    <t>Utilization</t>
  </si>
  <si>
    <t>Category of Service</t>
  </si>
  <si>
    <t>Total increase in Gross Revenues (%)</t>
  </si>
  <si>
    <t>Total increase in Gross Revenues ($)</t>
  </si>
  <si>
    <t>Does not need to tie to P&amp;L</t>
  </si>
  <si>
    <t>Appendix 4</t>
  </si>
  <si>
    <t>Inflation</t>
  </si>
  <si>
    <t>Expense Category</t>
  </si>
  <si>
    <t>Estimated Inflation</t>
  </si>
  <si>
    <t>Comment</t>
  </si>
  <si>
    <t>% Increase</t>
  </si>
  <si>
    <t>$ Increase</t>
  </si>
  <si>
    <t>Weighted Average 
(Column C * Column E)</t>
  </si>
  <si>
    <t>Example: Wages/Compensation- Medical Staff</t>
  </si>
  <si>
    <t>This is inflation price effect only, does not account for new hires (volume).</t>
  </si>
  <si>
    <t>Non-Medical Supplies</t>
  </si>
  <si>
    <t>Other (Please Specify)</t>
  </si>
  <si>
    <t>%</t>
  </si>
  <si>
    <t>Not intended for systemwide look or comparative analysis</t>
  </si>
  <si>
    <t>Appendix 6</t>
  </si>
  <si>
    <t>Value-Based Care Participation</t>
  </si>
  <si>
    <t>Value-Based Care Program</t>
  </si>
  <si>
    <t xml:space="preserve">Budgeted Number of Attributed Lives (monthly average </t>
  </si>
  <si>
    <t xml:space="preserve">Budgeted Amount of FPP (monthly average </t>
  </si>
  <si>
    <t xml:space="preserve">Budgeted Maximum Upside/Downside Risk </t>
  </si>
  <si>
    <t>(Yes/No)</t>
  </si>
  <si>
    <t>Medicaid</t>
  </si>
  <si>
    <t>Medicare</t>
  </si>
  <si>
    <t>Self-Insured</t>
  </si>
  <si>
    <t>TOTAL</t>
  </si>
  <si>
    <t>Appendix 7</t>
  </si>
  <si>
    <t>Do not Modify, except cells labeled "Other"</t>
  </si>
  <si>
    <t>COVID-19 Advances, Relief Funds, and Other Grants</t>
  </si>
  <si>
    <t>Description</t>
  </si>
  <si>
    <t>Amounts Received</t>
  </si>
  <si>
    <t>Recognized in Revenues</t>
  </si>
  <si>
    <t>Grand Total</t>
  </si>
  <si>
    <t>As of Sept. 30, 2022</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</si>
  <si>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</si>
  <si>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</si>
  <si>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</si>
  <si>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</si>
  <si>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</si>
  <si>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</si>
  <si>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</si>
  <si>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</si>
  <si>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NPR/FPP Rate Impact</t>
  </si>
  <si>
    <t>Utilization (not factored into change in charge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</si>
  <si>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</si>
  <si>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</si>
  <si>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</si>
  <si>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</si>
  <si>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</si>
  <si>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</si>
  <si>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</si>
  <si>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</si>
  <si>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</si>
  <si>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</si>
  <si>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</si>
  <si>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</si>
  <si>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</si>
  <si>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</si>
  <si>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</si>
  <si>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</si>
  <si>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</si>
  <si>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</si>
  <si>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</si>
  <si>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t>Table 1: NPR Variance - FY 2022 Approved Budget to FY 2023 Proposed Budget</t>
  </si>
  <si>
    <t>FY 2022 Approved Budget</t>
  </si>
  <si>
    <t>FY 2023 Proposed Budget</t>
  </si>
  <si>
    <t>$ Change from FY 2022 Approved Budget</t>
  </si>
  <si>
    <t>% Change from FY 2022 Approved Budget</t>
  </si>
  <si>
    <t>Table 2: FY 2022 Approved Expenses to FY 2023 Proposed Budget</t>
  </si>
  <si>
    <t>Table 3: NPR Variance - FY 2022 Projection to FY 2023 Proposed Budget</t>
  </si>
  <si>
    <t>(ex. May 2022 year-to-date)</t>
  </si>
  <si>
    <t>FY 2022 Projection</t>
  </si>
  <si>
    <t>Table 4: FY 2022 Projected Expenses to FY 2023 Proposed Budget</t>
  </si>
  <si>
    <t>% Change from FY 2022 Projection</t>
  </si>
  <si>
    <t>$ Change from FY 2022 Projection</t>
  </si>
  <si>
    <t>FY 23 Budget Total Charge Master Increase ($)</t>
  </si>
  <si>
    <t>FY 23 Budget Total Charge Master Increase (%)</t>
  </si>
  <si>
    <t>FY22 Budget Gross Revenue</t>
  </si>
  <si>
    <t>FY 23 Budget Gross Revenue</t>
  </si>
  <si>
    <t>FY23 Budget NPR</t>
  </si>
  <si>
    <t>FY22 Budget FPP</t>
  </si>
  <si>
    <t>FY23 Total Budget FPP</t>
  </si>
  <si>
    <t>FY23 Budget NPR/FPP</t>
  </si>
  <si>
    <t>$ Change from FY 2022 Approved budget</t>
  </si>
  <si>
    <t>% Change from FY 2022 Approved budget</t>
  </si>
  <si>
    <t xml:space="preserve">Participating in Program in Calendar Year (CY) 2023? </t>
  </si>
  <si>
    <t xml:space="preserve"> for CY 2023)</t>
  </si>
  <si>
    <t xml:space="preserve"> for CY 2023</t>
  </si>
  <si>
    <r>
      <rPr>
        <b/>
        <sz val="11"/>
        <color theme="1"/>
        <rFont val="Calibri"/>
        <family val="2"/>
      </rPr>
      <t>Table 1:</t>
    </r>
    <r>
      <rPr>
        <sz val="11"/>
        <color theme="1"/>
        <rFont val="Calibri"/>
        <family val="2"/>
      </rPr>
      <t xml:space="preserve">  Please provide the requested charge master increase by area of service without utilization and acuity. </t>
    </r>
  </si>
  <si>
    <r>
      <rPr>
        <b/>
        <sz val="11"/>
        <color theme="1"/>
        <rFont val="Calibri"/>
        <family val="2"/>
      </rPr>
      <t>Table 3:</t>
    </r>
    <r>
      <rPr>
        <sz val="11"/>
        <color theme="1"/>
        <rFont val="Calibri"/>
        <family val="2"/>
      </rPr>
      <t xml:space="preserve">  Please provide FY22 budgeted NPR/FPP and FY23 budgeted NPR/FPP by category of service taking into account the gross revenue assumptions in Table 2. </t>
    </r>
  </si>
  <si>
    <t>Supplies</t>
  </si>
  <si>
    <t>Physician Transfer</t>
  </si>
  <si>
    <t>Equipment / Software / Other  Maintenance</t>
  </si>
  <si>
    <t>Purchased Services</t>
  </si>
  <si>
    <t>Payer</t>
  </si>
  <si>
    <t>Per 1%</t>
  </si>
  <si>
    <t xml:space="preserve">Overall </t>
  </si>
  <si>
    <r>
      <rPr>
        <b/>
        <sz val="11"/>
        <color theme="1"/>
        <rFont val="Calibri"/>
        <family val="2"/>
      </rPr>
      <t>Table 4:</t>
    </r>
    <r>
      <rPr>
        <sz val="11"/>
        <color theme="1"/>
        <rFont val="Calibri"/>
        <family val="2"/>
      </rPr>
      <t xml:space="preserve"> Please indicate the NPR/FPP FY2023 dollar value of 1% overall change in charge.</t>
    </r>
  </si>
  <si>
    <r>
      <rPr>
        <b/>
        <sz val="11"/>
        <color theme="1"/>
        <rFont val="Calibri"/>
        <family val="2"/>
      </rPr>
      <t>Table 1a:</t>
    </r>
    <r>
      <rPr>
        <sz val="11"/>
        <color theme="1"/>
        <rFont val="Calibri"/>
        <family val="2"/>
      </rPr>
      <t xml:space="preserve">  Please provide the requested charge master increase by area of service by quarter without utilization and acuity. </t>
    </r>
  </si>
  <si>
    <t>FY 22 Qtr 1</t>
  </si>
  <si>
    <t>FY 22 Qtr 2</t>
  </si>
  <si>
    <t>FY 22 Qtr 3</t>
  </si>
  <si>
    <t>FY 22 Qtr 4</t>
  </si>
  <si>
    <r>
      <rPr>
        <b/>
        <sz val="11"/>
        <color theme="1"/>
        <rFont val="Calibri"/>
        <family val="2"/>
      </rPr>
      <t>Table 1b:</t>
    </r>
    <r>
      <rPr>
        <sz val="11"/>
        <color theme="1"/>
        <rFont val="Calibri"/>
        <family val="2"/>
      </rPr>
      <t xml:space="preserve">  Please provide the requested charge master increase by area of service by quarter without utilization and acuity. </t>
    </r>
  </si>
  <si>
    <t>FY 23 Qtr 1</t>
  </si>
  <si>
    <t>FY 23 Qtr 2</t>
  </si>
  <si>
    <t>FY 23 Qtr 3</t>
  </si>
  <si>
    <t>FY 23 Qtr 4</t>
  </si>
  <si>
    <t>Charge Master Increase Schedule (Charge Increase) FY22</t>
  </si>
  <si>
    <t>Charge Master Increase Schedule (Charge Increase) FY23</t>
  </si>
  <si>
    <t>BlueCross BlueShield</t>
  </si>
  <si>
    <t>MVP</t>
  </si>
  <si>
    <t>Complete the following table if the hospital is participating in one or more of value-based care programs. If the hospital is not participating in value-based care programs, please indicate in the narrative.  We understand that contracts for participation in CY 2023 may be in the process of being finalized; please use best estimates where necessary.</t>
  </si>
  <si>
    <t>As of Sept. 30, 2023</t>
  </si>
  <si>
    <t>Add Source of Funding</t>
  </si>
  <si>
    <t>As of Sept. 30, 2021</t>
  </si>
  <si>
    <t>Recorded as a Liability</t>
  </si>
  <si>
    <r>
      <t xml:space="preserve">Please denote the relief funding sources of amounts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2021, September 30, 2022, and September 30, 2023.</t>
    </r>
  </si>
  <si>
    <t>EXAMPLE:</t>
  </si>
  <si>
    <t>**Column E should equal 100%</t>
  </si>
  <si>
    <t>Appendix 5: Value-Based Care Participation</t>
  </si>
  <si>
    <t>Appendix 6: COVID-19 Advances, Relief Funds, and Other Grants</t>
  </si>
  <si>
    <t>Category % of Total Operating Expense Budget</t>
  </si>
  <si>
    <r>
      <t xml:space="preserve">Identify key categories of operating expense inflation and provide the estimated inflation factor. This is not an assessment of overall growth of the category (i.e.-does not need to tie to the P&amp;L). It should </t>
    </r>
    <r>
      <rPr>
        <b/>
        <u/>
        <sz val="11"/>
        <color theme="1"/>
        <rFont val="Calibri"/>
        <family val="2"/>
        <scheme val="minor"/>
      </rPr>
      <t>focus on price effects only (not utilization growth or new hires)</t>
    </r>
    <r>
      <rPr>
        <sz val="11"/>
        <color theme="1"/>
        <rFont val="Calibri"/>
        <family val="2"/>
        <scheme val="minor"/>
      </rPr>
      <t xml:space="preserve">.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r>
    <r>
      <rPr>
        <b/>
        <sz val="11"/>
        <color theme="1"/>
        <rFont val="Calibri"/>
        <family val="2"/>
        <scheme val="minor"/>
      </rPr>
      <t>TOTAL of D16 ($ Increase) will populate C33 of Table 2 on the Reconciliation tab with inflation expenses.</t>
    </r>
  </si>
  <si>
    <r>
      <t xml:space="preserve">NOTE: Unless the tax rate has changed, </t>
    </r>
    <r>
      <rPr>
        <u/>
        <sz val="11"/>
        <color theme="1"/>
        <rFont val="Calibri"/>
        <family val="2"/>
      </rPr>
      <t>DO NOT INCLUDE</t>
    </r>
    <r>
      <rPr>
        <sz val="11"/>
        <color theme="1"/>
        <rFont val="Calibri"/>
        <family val="2"/>
      </rPr>
      <t xml:space="preserve"> Provider Tax.</t>
    </r>
  </si>
  <si>
    <r>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r>
    <r>
      <rPr>
        <u/>
        <sz val="11"/>
        <color theme="1"/>
        <rFont val="Calibri"/>
        <family val="2"/>
      </rPr>
      <t>without</t>
    </r>
    <r>
      <rPr>
        <sz val="11"/>
        <color theme="1"/>
        <rFont val="Calibri"/>
        <family val="2"/>
      </rPr>
      <t xml:space="preserve"> the request Rate change. </t>
    </r>
  </si>
  <si>
    <t>FY2023 Budget Reporting Requirements</t>
  </si>
  <si>
    <t>FY22 Budget NPR/FPP</t>
  </si>
  <si>
    <t>Staff New Positions</t>
  </si>
  <si>
    <t>Vacancy Change</t>
  </si>
  <si>
    <t>All Other</t>
  </si>
  <si>
    <t>ALOS Initiative</t>
  </si>
  <si>
    <t>GME</t>
  </si>
  <si>
    <t>NOTE: Prior to Provider Tax and Bad Debt</t>
  </si>
  <si>
    <t>Drugs Sold</t>
  </si>
  <si>
    <t>SNF (Woodridge)</t>
  </si>
  <si>
    <t>Medical Group</t>
  </si>
  <si>
    <t>Surgical Day Care</t>
  </si>
  <si>
    <t>Laboratory</t>
  </si>
  <si>
    <t>CAT Scan</t>
  </si>
  <si>
    <t>Operating Room</t>
  </si>
  <si>
    <t>Gross Charge increase</t>
  </si>
  <si>
    <t>Wages/Compensation - Physicians</t>
  </si>
  <si>
    <t>Wages/Compensation - Staff</t>
  </si>
  <si>
    <t>Drugs - All Other</t>
  </si>
  <si>
    <t>Provider Tax</t>
  </si>
  <si>
    <t>Y</t>
  </si>
  <si>
    <t>CARES Act Funding</t>
  </si>
  <si>
    <t>VT Blue Cross Advance</t>
  </si>
  <si>
    <t>VT Healthcare Stabilization Grant</t>
  </si>
  <si>
    <t>VT Medicaid Retainer Funding</t>
  </si>
  <si>
    <t>VT Hazard Pay Grant</t>
  </si>
  <si>
    <t>VT Unemployment Credit - CARES Act</t>
  </si>
  <si>
    <t>CARES Workforce Retention Credit</t>
  </si>
  <si>
    <t>PPP Funds</t>
  </si>
  <si>
    <t>FEMA Funding</t>
  </si>
  <si>
    <t>Other (add rows as necessary)</t>
  </si>
  <si>
    <t>State Vaccine Program (reimb of expenses)</t>
  </si>
  <si>
    <t>Business Insurance Claim</t>
  </si>
  <si>
    <t>BALANCE SHEET ONLY ADVANCES</t>
  </si>
  <si>
    <t>Medicare Advanced - Repayment</t>
  </si>
  <si>
    <t>FY2023 Cost Inflation in FY2023 Net Revenue Rates - All Payers</t>
  </si>
  <si>
    <t>FY2022 Add'l Cost Inflation in FY2023 Commercial Net Revenue Rates</t>
  </si>
  <si>
    <t xml:space="preserve">Adjustment for full year impact of Commercial FY22 Mid-Year Rate increase </t>
  </si>
  <si>
    <t>FY2023 Rate impact on Payer Administrative Write-Offs</t>
  </si>
  <si>
    <t>Utilization - FY2022 to FY2023 Increased Patient Volume prior to rate impact</t>
  </si>
  <si>
    <t>FY2022 to FY2023 Payer Categorization Shift prior to rate impact</t>
  </si>
  <si>
    <t>FY2022 to FY2023 Reimbursement/Payer Mix prior to rate impact</t>
  </si>
  <si>
    <t>FY2023 Estimated Shift from Medicaid population to Commercial prior to rate impact</t>
  </si>
  <si>
    <t>FY2022 to FY2023 Bad Debt/Free Care Adjustments prior to rate impact</t>
  </si>
  <si>
    <t>FY2022 to FY2023 Payer Administrative Write-Offs Adjustments prior to rate impact</t>
  </si>
  <si>
    <t>FY2022 to FY2023 Budget Collection Rate Difference prior to rate impact</t>
  </si>
  <si>
    <t>Epic Revenue Cycle Optimization</t>
  </si>
  <si>
    <t>FY2023 Rate impact on Bad Debt / Free Care</t>
  </si>
  <si>
    <t>FY23 Cost Inflation Increases - All Other</t>
  </si>
  <si>
    <t>FY22 Cost Inflation Not in FY22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</si>
</sst>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2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b/>
      <sz val="20"/>
      <color theme="1"/>
      <name val="Calibri"/>
      <family val="2"/>
      <scheme val="minor"/>
    </font>
    <font>
      <b/>
      <i/>
      <sz val="11"/>
      <color theme="1"/>
      <name val="Calibri"/>
      <family val="2"/>
    </font>
    <font>
      <sz val="11"/>
      <name val="Calibri"/>
      <family val="2"/>
    </font>
    <font>
      <i/>
      <sz val="11"/>
      <color theme="1"/>
      <name val="Calibri"/>
      <family val="2"/>
      <scheme val="minor"/>
    </font>
    <font>
      <sz val="12"/>
      <color theme="1"/>
      <name val="Calibri"/>
      <family val="2"/>
    </font>
    <font>
      <i/>
      <sz val="12"/>
      <color rgb="FFFF0000"/>
      <name val="Calibri"/>
      <family val="2"/>
    </font>
    <font>
      <b/>
      <sz val="11"/>
      <name val="Calibri"/>
      <family val="2"/>
    </font>
    <font>
      <u/>
      <sz val="11"/>
      <color theme="1"/>
      <name val="Calibri"/>
      <family val="2"/>
    </font>
    <font>
      <b/>
      <sz val="11"/>
      <color rgb="FF0000FF"/>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9" tint="0.59999389629810485"/>
        <bgColor indexed="64"/>
      </patternFill>
    </fill>
    <fill>
      <patternFill patternType="solid">
        <fgColor theme="6"/>
        <bgColor indexed="64"/>
      </patternFill>
    </fill>
    <fill>
      <patternFill patternType="solid">
        <fgColor theme="0" tint="-0.14993743705557422"/>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xf numFmtId="0" fontId="4" fillId="0" borderId="0"/>
  </cellStyleXfs>
  <cellXfs count="326">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9" fontId="4" fillId="0" borderId="0" xfId="3" applyFont="1"/>
    <xf numFmtId="0" fontId="0" fillId="5" borderId="0" xfId="0" applyFont="1" applyFill="1" applyBorder="1" applyAlignment="1">
      <alignment horizontal="left"/>
    </xf>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0" fillId="3" borderId="4" xfId="3" applyNumberFormat="1" applyFont="1" applyFill="1" applyBorder="1"/>
    <xf numFmtId="164" fontId="20"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25" xfId="5" applyFill="1" applyBorder="1" applyAlignment="1">
      <alignment wrapText="1"/>
    </xf>
    <xf numFmtId="44" fontId="5" fillId="11" borderId="26" xfId="2" applyFont="1" applyFill="1" applyBorder="1" applyAlignment="1">
      <alignment horizontal="center" wrapText="1"/>
    </xf>
    <xf numFmtId="44" fontId="5" fillId="11" borderId="27"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1" xfId="5" applyFont="1" applyFill="1" applyBorder="1" applyAlignment="1">
      <alignment wrapText="1"/>
    </xf>
    <xf numFmtId="44" fontId="4" fillId="11" borderId="30" xfId="2" applyFont="1" applyFill="1" applyBorder="1"/>
    <xf numFmtId="44" fontId="4" fillId="11" borderId="14" xfId="2" applyFont="1" applyFill="1" applyBorder="1"/>
    <xf numFmtId="9" fontId="4" fillId="11" borderId="14" xfId="2" applyNumberFormat="1" applyFont="1" applyFill="1" applyBorder="1"/>
    <xf numFmtId="44" fontId="4" fillId="11" borderId="31" xfId="2" applyFont="1" applyFill="1" applyBorder="1"/>
    <xf numFmtId="0" fontId="5" fillId="11" borderId="24" xfId="5" applyFont="1" applyFill="1" applyBorder="1" applyAlignment="1">
      <alignment horizontal="left" wrapText="1" indent="3"/>
    </xf>
    <xf numFmtId="44" fontId="4" fillId="14" borderId="28" xfId="2" applyFont="1" applyFill="1" applyBorder="1" applyAlignment="1">
      <alignment horizontal="center" wrapText="1"/>
    </xf>
    <xf numFmtId="44" fontId="4" fillId="14" borderId="29" xfId="2" applyFont="1" applyFill="1" applyBorder="1" applyAlignment="1">
      <alignment horizontal="center" wrapText="1"/>
    </xf>
    <xf numFmtId="44" fontId="0" fillId="0" borderId="4" xfId="2" applyFont="1" applyBorder="1" applyAlignment="1">
      <alignment horizontal="center" wrapText="1"/>
    </xf>
    <xf numFmtId="0" fontId="21" fillId="15" borderId="4" xfId="0" applyFont="1" applyFill="1" applyBorder="1" applyAlignment="1">
      <alignment wrapText="1"/>
    </xf>
    <xf numFmtId="9" fontId="21" fillId="15" borderId="4" xfId="3" applyFont="1" applyFill="1" applyBorder="1" applyAlignment="1">
      <alignment horizontal="center"/>
    </xf>
    <xf numFmtId="44" fontId="21" fillId="15" borderId="4" xfId="2" applyFont="1" applyFill="1" applyBorder="1" applyAlignment="1">
      <alignment horizontal="center"/>
    </xf>
    <xf numFmtId="9" fontId="21" fillId="15" borderId="4" xfId="3" applyFont="1" applyFill="1" applyBorder="1" applyAlignment="1">
      <alignment horizontal="center" wrapText="1"/>
    </xf>
    <xf numFmtId="164" fontId="21" fillId="15"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1" fillId="0" borderId="0" xfId="0" applyFont="1" applyBorder="1"/>
    <xf numFmtId="0" fontId="1" fillId="0" borderId="0" xfId="0" applyFont="1"/>
    <xf numFmtId="0" fontId="1" fillId="0" borderId="17" xfId="0" applyFont="1" applyBorder="1"/>
    <xf numFmtId="0" fontId="1" fillId="0" borderId="14" xfId="0" applyFont="1" applyBorder="1"/>
    <xf numFmtId="0" fontId="1" fillId="0" borderId="10" xfId="0" applyFont="1" applyBorder="1"/>
    <xf numFmtId="0" fontId="2" fillId="0" borderId="34" xfId="0" applyFont="1" applyBorder="1" applyAlignment="1">
      <alignment horizontal="left" indent="3"/>
    </xf>
    <xf numFmtId="44" fontId="1" fillId="0" borderId="32" xfId="2" applyFont="1" applyBorder="1"/>
    <xf numFmtId="44" fontId="1" fillId="0" borderId="33" xfId="2" applyFont="1" applyBorder="1"/>
    <xf numFmtId="0" fontId="2" fillId="0" borderId="18" xfId="0" applyFont="1" applyBorder="1" applyAlignment="1">
      <alignment horizontal="center"/>
    </xf>
    <xf numFmtId="0" fontId="2" fillId="0" borderId="7" xfId="0" applyFont="1" applyBorder="1" applyAlignment="1">
      <alignment horizontal="center"/>
    </xf>
    <xf numFmtId="44" fontId="1" fillId="0" borderId="34" xfId="2" applyFont="1" applyBorder="1"/>
    <xf numFmtId="0" fontId="2" fillId="0" borderId="16" xfId="0" applyFont="1" applyBorder="1" applyAlignment="1">
      <alignment horizontal="center" vertical="center"/>
    </xf>
    <xf numFmtId="0" fontId="2" fillId="0" borderId="35" xfId="0" applyFont="1" applyBorder="1" applyAlignment="1">
      <alignment horizontal="center" vertical="center"/>
    </xf>
    <xf numFmtId="9" fontId="4" fillId="6" borderId="4" xfId="3" applyFont="1" applyFill="1" applyBorder="1"/>
    <xf numFmtId="167" fontId="4" fillId="6" borderId="4" xfId="2" applyNumberFormat="1" applyFont="1" applyFill="1" applyBorder="1"/>
    <xf numFmtId="167" fontId="4" fillId="0" borderId="4" xfId="2" applyNumberFormat="1" applyFont="1" applyBorder="1"/>
    <xf numFmtId="0" fontId="5" fillId="0" borderId="1" xfId="5" applyFont="1" applyBorder="1" applyAlignment="1">
      <alignment horizontal="center" wrapText="1"/>
    </xf>
    <xf numFmtId="0" fontId="0" fillId="9" borderId="0" xfId="0" applyFill="1" applyAlignment="1">
      <alignment horizontal="center"/>
    </xf>
    <xf numFmtId="9" fontId="2" fillId="0" borderId="0" xfId="3" applyFont="1" applyFill="1" applyBorder="1"/>
    <xf numFmtId="0" fontId="0" fillId="0" borderId="0" xfId="0" applyFill="1" applyAlignment="1">
      <alignment horizontal="center"/>
    </xf>
    <xf numFmtId="9" fontId="0" fillId="0" borderId="0" xfId="3" applyFont="1" applyFill="1" applyBorder="1" applyAlignment="1">
      <alignment horizontal="center"/>
    </xf>
    <xf numFmtId="0" fontId="0" fillId="0" borderId="0" xfId="0" applyFill="1"/>
    <xf numFmtId="9" fontId="21" fillId="0" borderId="0" xfId="3" applyFont="1" applyFill="1" applyBorder="1" applyAlignment="1">
      <alignment horizontal="left"/>
    </xf>
    <xf numFmtId="0" fontId="5" fillId="0" borderId="4" xfId="8" applyFont="1" applyBorder="1" applyAlignment="1">
      <alignment horizontal="center"/>
    </xf>
    <xf numFmtId="165" fontId="4" fillId="0" borderId="4" xfId="2" applyNumberFormat="1" applyFont="1" applyBorder="1" applyAlignment="1"/>
    <xf numFmtId="9" fontId="24" fillId="3" borderId="4" xfId="3" applyFont="1" applyFill="1" applyBorder="1"/>
    <xf numFmtId="9" fontId="4" fillId="9" borderId="0" xfId="3" applyFont="1" applyFill="1" applyBorder="1"/>
    <xf numFmtId="0" fontId="8" fillId="4" borderId="9" xfId="5" applyFont="1" applyFill="1" applyBorder="1"/>
    <xf numFmtId="0" fontId="8" fillId="0" borderId="37" xfId="5" applyFont="1" applyBorder="1"/>
    <xf numFmtId="0" fontId="8" fillId="0" borderId="38" xfId="5" applyFont="1" applyBorder="1"/>
    <xf numFmtId="0" fontId="8" fillId="0" borderId="39" xfId="5" applyFont="1" applyBorder="1"/>
    <xf numFmtId="0" fontId="2" fillId="0" borderId="0" xfId="0" applyFont="1" applyFill="1" applyBorder="1" applyAlignment="1">
      <alignment horizontal="center"/>
    </xf>
    <xf numFmtId="0" fontId="8" fillId="9" borderId="12" xfId="5" applyFont="1" applyFill="1" applyBorder="1"/>
    <xf numFmtId="0" fontId="8" fillId="9" borderId="6" xfId="5" applyFont="1" applyFill="1" applyBorder="1"/>
    <xf numFmtId="0" fontId="2" fillId="0" borderId="19" xfId="0" applyFont="1" applyBorder="1" applyAlignment="1">
      <alignment horizontal="center" vertical="center"/>
    </xf>
    <xf numFmtId="165" fontId="1" fillId="0" borderId="0" xfId="0" applyNumberFormat="1" applyFont="1" applyFill="1" applyBorder="1"/>
    <xf numFmtId="0" fontId="2" fillId="0" borderId="18" xfId="0" applyFont="1" applyBorder="1" applyAlignment="1">
      <alignment horizontal="center" vertical="center"/>
    </xf>
    <xf numFmtId="165" fontId="1" fillId="0" borderId="15" xfId="0" applyNumberFormat="1" applyFont="1" applyFill="1" applyBorder="1"/>
    <xf numFmtId="165" fontId="1" fillId="0" borderId="17" xfId="0" applyNumberFormat="1" applyFont="1" applyFill="1" applyBorder="1"/>
    <xf numFmtId="44" fontId="1" fillId="0" borderId="23" xfId="2" applyFont="1" applyFill="1" applyBorder="1"/>
    <xf numFmtId="165" fontId="1" fillId="0" borderId="22" xfId="0" applyNumberFormat="1" applyFont="1" applyFill="1" applyBorder="1"/>
    <xf numFmtId="0" fontId="8" fillId="9" borderId="11" xfId="5" applyFont="1" applyFill="1" applyBorder="1" applyAlignment="1">
      <alignment horizontal="left" indent="2"/>
    </xf>
    <xf numFmtId="0" fontId="8" fillId="9" borderId="5" xfId="5" applyFont="1" applyFill="1" applyBorder="1" applyAlignment="1">
      <alignment horizontal="left" indent="2"/>
    </xf>
    <xf numFmtId="0" fontId="18" fillId="9" borderId="0" xfId="0" applyFont="1" applyFill="1"/>
    <xf numFmtId="0" fontId="2" fillId="9" borderId="18" xfId="0" applyFont="1" applyFill="1" applyBorder="1" applyAlignment="1">
      <alignment horizontal="center"/>
    </xf>
    <xf numFmtId="0" fontId="2" fillId="9" borderId="7" xfId="0" applyFont="1" applyFill="1" applyBorder="1" applyAlignment="1">
      <alignment horizontal="center"/>
    </xf>
    <xf numFmtId="0" fontId="1" fillId="9" borderId="0" xfId="0" applyFont="1" applyFill="1"/>
    <xf numFmtId="0" fontId="1" fillId="9" borderId="17" xfId="0" applyFont="1" applyFill="1" applyBorder="1"/>
    <xf numFmtId="0" fontId="1" fillId="9" borderId="14" xfId="0" applyFont="1" applyFill="1" applyBorder="1"/>
    <xf numFmtId="0" fontId="1" fillId="9" borderId="10" xfId="0" applyFont="1" applyFill="1" applyBorder="1"/>
    <xf numFmtId="44" fontId="1" fillId="9" borderId="32" xfId="2" applyFont="1" applyFill="1" applyBorder="1"/>
    <xf numFmtId="44" fontId="1" fillId="9" borderId="33" xfId="2" applyFont="1" applyFill="1" applyBorder="1"/>
    <xf numFmtId="0" fontId="8" fillId="0" borderId="0" xfId="0" applyFont="1" applyFill="1" applyAlignment="1">
      <alignment vertical="center"/>
    </xf>
    <xf numFmtId="164" fontId="0" fillId="3" borderId="4" xfId="2" applyNumberFormat="1" applyFont="1" applyFill="1" applyBorder="1" applyAlignment="1">
      <alignment horizontal="center"/>
    </xf>
    <xf numFmtId="9" fontId="0" fillId="3" borderId="4" xfId="2" applyNumberFormat="1" applyFont="1" applyFill="1" applyBorder="1" applyAlignment="1">
      <alignment horizontal="center"/>
    </xf>
    <xf numFmtId="0" fontId="0" fillId="5" borderId="0" xfId="0" applyFill="1" applyBorder="1" applyAlignment="1">
      <alignment horizontal="center" wrapText="1"/>
    </xf>
    <xf numFmtId="0" fontId="0" fillId="0" borderId="4" xfId="0" applyFill="1" applyBorder="1" applyAlignment="1" applyProtection="1">
      <alignment horizontal="right"/>
      <protection locked="0"/>
    </xf>
    <xf numFmtId="166" fontId="0" fillId="16" borderId="4" xfId="1" applyNumberFormat="1" applyFont="1" applyFill="1" applyBorder="1" applyProtection="1"/>
    <xf numFmtId="0" fontId="5" fillId="0" borderId="4" xfId="8" applyFont="1" applyBorder="1"/>
    <xf numFmtId="0" fontId="26" fillId="0" borderId="4" xfId="8" applyFont="1" applyBorder="1"/>
    <xf numFmtId="164" fontId="5" fillId="0" borderId="4" xfId="3" applyNumberFormat="1" applyFont="1" applyBorder="1"/>
    <xf numFmtId="166" fontId="8" fillId="0" borderId="12" xfId="1" applyNumberFormat="1" applyFont="1" applyBorder="1"/>
    <xf numFmtId="166" fontId="8" fillId="0" borderId="13" xfId="1" applyNumberFormat="1" applyFont="1" applyBorder="1"/>
    <xf numFmtId="166" fontId="8" fillId="0" borderId="9" xfId="5" applyNumberFormat="1" applyFont="1" applyBorder="1"/>
    <xf numFmtId="0" fontId="17" fillId="0" borderId="0" xfId="0" applyFont="1"/>
    <xf numFmtId="0" fontId="0" fillId="0" borderId="1" xfId="0" applyFont="1" applyBorder="1"/>
    <xf numFmtId="165" fontId="0" fillId="0" borderId="4" xfId="0" applyNumberFormat="1" applyFont="1" applyBorder="1"/>
    <xf numFmtId="166" fontId="0" fillId="0" borderId="2" xfId="1" applyNumberFormat="1" applyFont="1" applyBorder="1"/>
    <xf numFmtId="166" fontId="0" fillId="0" borderId="3" xfId="1" applyNumberFormat="1" applyFont="1" applyBorder="1"/>
    <xf numFmtId="165" fontId="4" fillId="0" borderId="23" xfId="2" applyNumberFormat="1" applyFont="1" applyBorder="1" applyAlignment="1"/>
    <xf numFmtId="164" fontId="4" fillId="0" borderId="4" xfId="3" applyNumberFormat="1" applyFont="1" applyBorder="1"/>
    <xf numFmtId="164" fontId="24" fillId="3" borderId="4" xfId="3" applyNumberFormat="1" applyFont="1" applyFill="1" applyBorder="1"/>
    <xf numFmtId="165" fontId="0" fillId="3" borderId="4" xfId="3" applyNumberFormat="1" applyFont="1" applyFill="1" applyBorder="1" applyProtection="1">
      <protection locked="0"/>
    </xf>
    <xf numFmtId="165" fontId="0" fillId="0" borderId="4" xfId="3" applyNumberFormat="1" applyFont="1" applyFill="1" applyBorder="1" applyProtection="1">
      <protection locked="0"/>
    </xf>
    <xf numFmtId="165" fontId="0" fillId="0" borderId="4" xfId="2" applyNumberFormat="1" applyFont="1" applyFill="1" applyBorder="1" applyProtection="1">
      <protection locked="0"/>
    </xf>
    <xf numFmtId="165" fontId="0" fillId="0" borderId="4" xfId="1" applyNumberFormat="1" applyFont="1" applyBorder="1" applyProtection="1">
      <protection locked="0"/>
    </xf>
    <xf numFmtId="165" fontId="0" fillId="0" borderId="4" xfId="1" quotePrefix="1" applyNumberFormat="1" applyFont="1" applyBorder="1" applyAlignment="1" applyProtection="1">
      <alignment horizontal="right"/>
      <protection locked="0"/>
    </xf>
    <xf numFmtId="165" fontId="0" fillId="0" borderId="0" xfId="3" applyNumberFormat="1" applyFont="1" applyFill="1" applyBorder="1" applyAlignment="1">
      <alignment horizontal="center"/>
    </xf>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4" fillId="0" borderId="1" xfId="8" applyBorder="1" applyAlignment="1">
      <alignment horizontal="left"/>
    </xf>
    <xf numFmtId="0" fontId="4" fillId="0" borderId="2" xfId="8" applyBorder="1" applyAlignment="1">
      <alignment horizontal="left"/>
    </xf>
    <xf numFmtId="0" fontId="4" fillId="0" borderId="3" xfId="8" applyBorder="1" applyAlignment="1">
      <alignment horizontal="left"/>
    </xf>
    <xf numFmtId="0" fontId="4" fillId="0" borderId="34" xfId="5" applyBorder="1" applyAlignment="1">
      <alignment horizontal="left"/>
    </xf>
    <xf numFmtId="0" fontId="4" fillId="0" borderId="32" xfId="5" applyBorder="1" applyAlignment="1">
      <alignment horizontal="left"/>
    </xf>
    <xf numFmtId="0" fontId="4" fillId="0" borderId="33" xfId="5" applyBorder="1" applyAlignment="1">
      <alignment horizontal="left"/>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9" xfId="8" applyFont="1" applyBorder="1" applyAlignment="1">
      <alignment horizontal="left"/>
    </xf>
    <xf numFmtId="0" fontId="5" fillId="0" borderId="18" xfId="8" applyFont="1" applyBorder="1" applyAlignment="1">
      <alignment horizontal="left"/>
    </xf>
    <xf numFmtId="0" fontId="5" fillId="0" borderId="7" xfId="8" applyFont="1" applyBorder="1" applyAlignment="1">
      <alignment horizontal="left"/>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5" fillId="0" borderId="1" xfId="5" applyFont="1" applyBorder="1" applyAlignment="1">
      <alignment horizontal="center" wrapText="1"/>
    </xf>
    <xf numFmtId="0" fontId="5" fillId="0" borderId="3" xfId="5" applyFont="1" applyBorder="1" applyAlignment="1">
      <alignment horizontal="center" wrapText="1"/>
    </xf>
    <xf numFmtId="0" fontId="19"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10" borderId="19" xfId="5" applyFill="1" applyBorder="1" applyAlignment="1">
      <alignment horizontal="center" vertical="center" wrapText="1"/>
    </xf>
    <xf numFmtId="0" fontId="4" fillId="10" borderId="18" xfId="5" applyFill="1" applyBorder="1" applyAlignment="1">
      <alignment horizontal="center" vertical="center" wrapText="1"/>
    </xf>
    <xf numFmtId="0" fontId="4" fillId="10" borderId="7" xfId="5" applyFill="1" applyBorder="1" applyAlignment="1">
      <alignment horizontal="center" vertical="center" wrapText="1"/>
    </xf>
    <xf numFmtId="0" fontId="5" fillId="2" borderId="20" xfId="5" applyFont="1" applyFill="1" applyBorder="1" applyAlignment="1">
      <alignment horizontal="center"/>
    </xf>
    <xf numFmtId="0" fontId="5" fillId="2" borderId="14" xfId="5" applyFont="1" applyFill="1" applyBorder="1" applyAlignment="1">
      <alignment horizontal="center"/>
    </xf>
    <xf numFmtId="0" fontId="5" fillId="2" borderId="10" xfId="5" applyFont="1" applyFill="1" applyBorder="1" applyAlignment="1">
      <alignment horizontal="center"/>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2" fillId="5" borderId="0" xfId="5" applyFont="1" applyFill="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0" borderId="1"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xf numFmtId="166" fontId="8" fillId="9" borderId="12" xfId="1" applyNumberFormat="1" applyFont="1" applyFill="1" applyBorder="1"/>
    <xf numFmtId="166" fontId="8" fillId="9" borderId="13" xfId="1" applyNumberFormat="1" applyFont="1" applyFill="1" applyBorder="1"/>
    <xf numFmtId="166" fontId="8" fillId="9" borderId="6" xfId="1" applyNumberFormat="1" applyFont="1" applyFill="1" applyBorder="1"/>
    <xf numFmtId="166" fontId="8" fillId="9" borderId="36" xfId="1" applyNumberFormat="1" applyFont="1" applyFill="1" applyBorder="1"/>
  </cellXfs>
  <cellStyles count="9">
    <cellStyle name="Comma" xfId="1" builtinId="3"/>
    <cellStyle name="Comma 2" xfId="7"/>
    <cellStyle name="Currency" xfId="2" builtinId="4"/>
    <cellStyle name="Hyperlink" xfId="4" builtinId="8"/>
    <cellStyle name="Hyperlink 2" xfId="6"/>
    <cellStyle name="Normal" xfId="0" builtinId="0"/>
    <cellStyle name="Normal 2" xfId="5"/>
    <cellStyle name="Normal 2 2" xfId="8"/>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tyles" Target="styles.xml"/><Relationship Id="rId35"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297571</xdr:colOff>
      <xdr:row>15</xdr:row>
      <xdr:rowOff>139727</xdr:rowOff>
    </xdr:from>
    <xdr:ext cx="2168345" cy="2855356"/>
    <xdr:sp macro="" textlink="">
      <xdr:nvSpPr>
        <xdr:cNvPr id="2" name="Rectangle 1">
          <a:extLst>
            <a:ext uri="{FF2B5EF4-FFF2-40B4-BE49-F238E27FC236}">
              <a16:creationId xmlns:a16="http://schemas.microsoft.com/office/drawing/2014/main" id="{FF30F2DC-1A81-4427-A507-115D92C298F2}"/>
            </a:ext>
          </a:extLst>
        </xdr:cNvPr>
        <xdr:cNvSpPr/>
      </xdr:nvSpPr>
      <xdr:spPr>
        <a:xfrm>
          <a:off x="7906988" y="4066144"/>
          <a:ext cx="2168345" cy="2855356"/>
        </a:xfrm>
        <a:prstGeom prst="rect">
          <a:avLst/>
        </a:prstGeom>
        <a:noFill/>
      </xdr:spPr>
      <xdr:txBody>
        <a:bodyPr wrap="square" lIns="91440" tIns="45720" rIns="91440" bIns="45720">
          <a:noAutofit/>
        </a:bodyPr>
        <a:lstStyle/>
        <a:p>
          <a:pPr algn="ctr"/>
          <a:endParaRPr lang="en-US" sz="239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7</xdr:col>
      <xdr:colOff>76200</xdr:colOff>
      <xdr:row>51</xdr:row>
      <xdr:rowOff>59267</xdr:rowOff>
    </xdr:to>
    <xdr:pic>
      <xdr:nvPicPr>
        <xdr:cNvPr id="2" name="Picture 1">
          <a:extLst>
            <a:ext uri="{FF2B5EF4-FFF2-40B4-BE49-F238E27FC236}">
              <a16:creationId xmlns:a16="http://schemas.microsoft.com/office/drawing/2014/main" id="{45E4F90D-846B-4774-B9F8-CC6FDF7FF150}"/>
            </a:ext>
          </a:extLst>
        </xdr:cNvPr>
        <xdr:cNvPicPr>
          <a:picLocks noChangeAspect="1"/>
        </xdr:cNvPicPr>
      </xdr:nvPicPr>
      <xdr:blipFill>
        <a:blip xmlns:r="http://schemas.openxmlformats.org/officeDocument/2006/relationships" r:embed="rId1"/>
        <a:stretch>
          <a:fillRect/>
        </a:stretch>
      </xdr:blipFill>
      <xdr:spPr>
        <a:xfrm>
          <a:off x="609600" y="6502400"/>
          <a:ext cx="11675533" cy="4902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sheetData sheetId="1"/>
      <sheetData sheetId="2"/>
      <sheetData sheetId="3"/>
      <sheetData sheetId="4"/>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ow r="7">
          <cell r="L7">
            <v>2</v>
          </cell>
        </row>
        <row r="9">
          <cell r="L9">
            <v>0</v>
          </cell>
        </row>
      </sheetData>
      <sheetData sheetId="1"/>
      <sheetData sheetId="2"/>
      <sheetData sheetId="3"/>
      <sheetData sheetId="4"/>
      <sheetData sheetId="5"/>
      <sheetData sheetId="6"/>
      <sheetData sheetId="7"/>
      <sheetData sheetId="8"/>
      <sheetData sheetId="9"/>
      <sheetData sheetId="10"/>
      <sheetData sheetId="1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C13"/>
  <sheetViews>
    <sheetView workbookViewId="0">
      <selection sqref="A1:B1"/>
    </sheetView>
  </sheetViews>
  <sheetFormatPr defaultRowHeight="15" x14ac:dyDescent="0.25"/>
  <cols>
    <col min="1" max="1" width="16.28515625" customWidth="1"/>
    <col min="2" max="2" width="66.7109375" style="27" customWidth="1"/>
    <col min="3" max="3" width="17.42578125" customWidth="1"/>
  </cols>
  <sheetData>
    <row r="1" spans="1:3" ht="18.75" x14ac:dyDescent="0.3">
      <c r="A1" s="237" t="s">
        <v>213</v>
      </c>
      <c r="B1" s="237"/>
    </row>
    <row r="2" spans="1:3" x14ac:dyDescent="0.25">
      <c r="A2" s="238" t="s">
        <v>0</v>
      </c>
      <c r="B2" s="238"/>
    </row>
    <row r="3" spans="1:3" ht="166.9" customHeight="1" x14ac:dyDescent="0.25">
      <c r="A3" s="236" t="s">
        <v>1</v>
      </c>
      <c r="B3" s="236"/>
    </row>
    <row r="4" spans="1:3" x14ac:dyDescent="0.25">
      <c r="B4" s="45"/>
    </row>
    <row r="5" spans="1:3" ht="15.75" x14ac:dyDescent="0.25">
      <c r="A5" s="109" t="s">
        <v>2</v>
      </c>
      <c r="B5" s="26" t="s">
        <v>3</v>
      </c>
      <c r="C5" s="44"/>
    </row>
    <row r="6" spans="1:3" ht="15.75" x14ac:dyDescent="0.25">
      <c r="A6" s="109" t="s">
        <v>2</v>
      </c>
      <c r="B6" s="44" t="s">
        <v>4</v>
      </c>
      <c r="C6" s="44"/>
    </row>
    <row r="7" spans="1:3" ht="15.75" x14ac:dyDescent="0.25">
      <c r="A7" s="108" t="s">
        <v>5</v>
      </c>
      <c r="B7" s="44" t="s">
        <v>6</v>
      </c>
      <c r="C7" s="44"/>
    </row>
    <row r="8" spans="1:3" ht="15.75" x14ac:dyDescent="0.25">
      <c r="A8" s="109" t="s">
        <v>2</v>
      </c>
      <c r="B8" s="26" t="s">
        <v>7</v>
      </c>
      <c r="C8" s="44"/>
    </row>
    <row r="9" spans="1:3" ht="15.75" x14ac:dyDescent="0.25">
      <c r="A9" s="109" t="s">
        <v>2</v>
      </c>
      <c r="B9" s="26" t="s">
        <v>207</v>
      </c>
      <c r="C9" s="44"/>
    </row>
    <row r="10" spans="1:3" ht="15.75" x14ac:dyDescent="0.25">
      <c r="A10" s="109" t="s">
        <v>2</v>
      </c>
      <c r="B10" s="210" t="s">
        <v>208</v>
      </c>
      <c r="C10" s="44"/>
    </row>
    <row r="11" spans="1:3" x14ac:dyDescent="0.25">
      <c r="C11" s="28"/>
    </row>
    <row r="12" spans="1:3" x14ac:dyDescent="0.25">
      <c r="C12" s="28"/>
    </row>
    <row r="13" spans="1:3" x14ac:dyDescent="0.25">
      <c r="C13"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W112"/>
  <sheetViews>
    <sheetView showGridLines="0" tabSelected="1" zoomScaleNormal="100" zoomScaleSheetLayoutView="80" workbookViewId="0"/>
  </sheetViews>
  <sheetFormatPr defaultRowHeight="15" x14ac:dyDescent="0.25"/>
  <cols>
    <col min="1" max="1" width="14.42578125" customWidth="1"/>
    <col min="2" max="2" width="76.7109375" customWidth="1"/>
    <col min="3" max="5" width="16.42578125" customWidth="1"/>
    <col min="6" max="7" width="18.28515625" customWidth="1"/>
    <col min="8" max="8" width="19.710937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240" t="s">
        <v>8</v>
      </c>
      <c r="C2" s="240"/>
      <c r="D2" s="240"/>
      <c r="E2" s="240"/>
      <c r="F2" s="240"/>
      <c r="G2" s="240"/>
      <c r="H2" s="240"/>
      <c r="I2" s="240"/>
      <c r="J2" s="240"/>
      <c r="K2" s="240"/>
      <c r="L2" s="240"/>
      <c r="M2" s="240"/>
      <c r="N2" s="240"/>
      <c r="O2" s="240"/>
    </row>
    <row r="3" spans="1:15" ht="21" x14ac:dyDescent="0.35">
      <c r="B3" s="241" t="s">
        <v>9</v>
      </c>
      <c r="C3" s="242"/>
      <c r="D3" s="242"/>
      <c r="E3" s="242"/>
      <c r="F3" s="242"/>
      <c r="G3" s="242"/>
      <c r="H3" s="242"/>
      <c r="I3" s="242"/>
      <c r="J3" s="242"/>
      <c r="K3" s="242"/>
      <c r="L3" s="242"/>
      <c r="M3" s="242"/>
      <c r="N3" s="242"/>
      <c r="O3" s="243"/>
    </row>
    <row r="4" spans="1:15" ht="21" x14ac:dyDescent="0.35">
      <c r="B4" s="247" t="s">
        <v>10</v>
      </c>
      <c r="C4" s="248"/>
      <c r="D4" s="248"/>
      <c r="E4" s="248"/>
      <c r="F4" s="248"/>
      <c r="G4" s="248"/>
      <c r="H4" s="248"/>
      <c r="I4" s="248"/>
      <c r="J4" s="248"/>
      <c r="K4" s="248"/>
      <c r="L4" s="248"/>
      <c r="M4" s="248"/>
      <c r="N4" s="248"/>
      <c r="O4" s="249"/>
    </row>
    <row r="6" spans="1:15" ht="18.75" x14ac:dyDescent="0.3">
      <c r="B6" s="244" t="s">
        <v>11</v>
      </c>
      <c r="C6" s="245"/>
      <c r="D6" s="245"/>
      <c r="E6" s="245"/>
      <c r="F6" s="245"/>
      <c r="G6" s="245"/>
      <c r="H6" s="245"/>
      <c r="I6" s="245"/>
      <c r="J6" s="245"/>
      <c r="K6" s="245"/>
      <c r="L6" s="245"/>
      <c r="M6" s="245"/>
      <c r="N6" s="245"/>
      <c r="O6" s="246"/>
    </row>
    <row r="7" spans="1:15" s="55" customFormat="1" ht="18.75" x14ac:dyDescent="0.3">
      <c r="B7" s="54"/>
      <c r="C7" s="54"/>
      <c r="D7" s="54"/>
      <c r="E7" s="54"/>
      <c r="F7" s="54"/>
      <c r="G7" s="54"/>
      <c r="H7" s="54"/>
      <c r="I7" s="54"/>
      <c r="J7" s="54"/>
      <c r="K7" s="54"/>
      <c r="L7" s="54"/>
      <c r="M7" s="54"/>
      <c r="N7" s="54"/>
      <c r="O7" s="54"/>
    </row>
    <row r="8" spans="1:15" ht="18.75" x14ac:dyDescent="0.3">
      <c r="B8" s="93" t="s">
        <v>150</v>
      </c>
      <c r="C8" s="4"/>
    </row>
    <row r="9" spans="1:15" ht="22.15" customHeight="1" x14ac:dyDescent="0.3">
      <c r="B9" s="4"/>
      <c r="C9" s="4"/>
      <c r="E9" s="83"/>
      <c r="F9" s="83"/>
      <c r="G9" s="83"/>
      <c r="H9" s="83"/>
      <c r="I9" s="83"/>
      <c r="K9" s="28"/>
    </row>
    <row r="10" spans="1:15" s="100" customFormat="1" ht="30" x14ac:dyDescent="0.25">
      <c r="B10" s="98" t="s">
        <v>12</v>
      </c>
      <c r="C10" s="98" t="s">
        <v>13</v>
      </c>
      <c r="D10" s="98" t="s">
        <v>14</v>
      </c>
      <c r="E10" s="98" t="s">
        <v>15</v>
      </c>
      <c r="F10" s="98" t="s">
        <v>16</v>
      </c>
      <c r="G10" s="98" t="s">
        <v>17</v>
      </c>
      <c r="H10" s="98" t="s">
        <v>18</v>
      </c>
      <c r="I10" s="99"/>
      <c r="J10" s="101"/>
    </row>
    <row r="11" spans="1:15" x14ac:dyDescent="0.25">
      <c r="B11" s="5" t="s">
        <v>151</v>
      </c>
      <c r="C11" s="88">
        <f>SUM(D11:H11)</f>
        <v>250954726.83981445</v>
      </c>
      <c r="D11" s="230">
        <v>90134130.275663689</v>
      </c>
      <c r="E11" s="88">
        <v>32006807.56415087</v>
      </c>
      <c r="F11" s="88">
        <v>103672228.99999996</v>
      </c>
      <c r="G11" s="88">
        <v>23837511.999999937</v>
      </c>
      <c r="H11" s="88">
        <v>1304048</v>
      </c>
      <c r="J11" s="28"/>
    </row>
    <row r="12" spans="1:15" ht="14.45" customHeight="1" x14ac:dyDescent="0.25">
      <c r="A12" s="250"/>
      <c r="B12" s="8" t="s">
        <v>248</v>
      </c>
      <c r="C12" s="88">
        <f>SUM(D12:H12)</f>
        <v>13388631.144747714</v>
      </c>
      <c r="D12" s="231">
        <v>4507517.516623199</v>
      </c>
      <c r="E12" s="232">
        <v>712668.42728713946</v>
      </c>
      <c r="F12" s="233">
        <v>8288010.2820058158</v>
      </c>
      <c r="G12" s="233">
        <v>-119565.08116844088</v>
      </c>
      <c r="H12" s="233"/>
      <c r="L12" s="22"/>
      <c r="M12" s="23"/>
    </row>
    <row r="13" spans="1:15" x14ac:dyDescent="0.25">
      <c r="A13" s="250"/>
      <c r="B13" s="8" t="s">
        <v>249</v>
      </c>
      <c r="C13" s="88">
        <f t="shared" ref="C13:C29" si="0">SUM(D13:H13)</f>
        <v>3081999.251048536</v>
      </c>
      <c r="D13" s="231"/>
      <c r="E13" s="232"/>
      <c r="F13" s="233">
        <v>3081999.251048536</v>
      </c>
      <c r="G13" s="233"/>
      <c r="H13" s="233"/>
      <c r="L13" s="22"/>
      <c r="M13" s="23"/>
    </row>
    <row r="14" spans="1:15" x14ac:dyDescent="0.25">
      <c r="A14" s="250"/>
      <c r="B14" s="10" t="s">
        <v>250</v>
      </c>
      <c r="C14" s="88">
        <f t="shared" si="0"/>
        <v>1330145.0876712301</v>
      </c>
      <c r="D14" s="231">
        <v>0</v>
      </c>
      <c r="E14" s="232">
        <v>0</v>
      </c>
      <c r="F14" s="234">
        <v>1330145.0876712301</v>
      </c>
      <c r="G14" s="234">
        <v>0</v>
      </c>
      <c r="H14" s="234"/>
      <c r="L14" s="22"/>
      <c r="M14" s="23"/>
    </row>
    <row r="15" spans="1:15" x14ac:dyDescent="0.25">
      <c r="A15" s="250"/>
      <c r="B15" s="8" t="s">
        <v>260</v>
      </c>
      <c r="C15" s="88">
        <f t="shared" si="0"/>
        <v>-790371.01028012461</v>
      </c>
      <c r="D15" s="231">
        <v>-368945.62981382036</v>
      </c>
      <c r="E15" s="232">
        <v>-86958.956607309272</v>
      </c>
      <c r="F15" s="233">
        <v>-208345.08368950698</v>
      </c>
      <c r="G15" s="233">
        <v>-126121.34016948799</v>
      </c>
      <c r="H15" s="233"/>
      <c r="L15" s="22"/>
      <c r="M15" s="23"/>
    </row>
    <row r="16" spans="1:15" x14ac:dyDescent="0.25">
      <c r="A16" s="250"/>
      <c r="B16" s="8" t="s">
        <v>251</v>
      </c>
      <c r="C16" s="88">
        <f t="shared" si="0"/>
        <v>-127233.76</v>
      </c>
      <c r="D16" s="231">
        <v>0</v>
      </c>
      <c r="E16" s="232">
        <v>0</v>
      </c>
      <c r="F16" s="233">
        <v>0</v>
      </c>
      <c r="G16" s="233">
        <v>-127233.76</v>
      </c>
      <c r="H16" s="233"/>
      <c r="L16" s="22"/>
      <c r="M16" s="23"/>
    </row>
    <row r="17" spans="1:16" x14ac:dyDescent="0.25">
      <c r="A17" s="250"/>
      <c r="B17" s="8" t="s">
        <v>19</v>
      </c>
      <c r="C17" s="88">
        <f t="shared" si="0"/>
        <v>231191</v>
      </c>
      <c r="D17" s="231"/>
      <c r="E17" s="232"/>
      <c r="F17" s="233"/>
      <c r="G17" s="233"/>
      <c r="H17" s="233">
        <v>231191</v>
      </c>
      <c r="L17" s="22"/>
      <c r="M17" s="23"/>
    </row>
    <row r="18" spans="1:16" x14ac:dyDescent="0.25">
      <c r="A18" s="250"/>
      <c r="B18" s="10" t="s">
        <v>252</v>
      </c>
      <c r="C18" s="88">
        <f t="shared" si="0"/>
        <v>-2680131.8525246233</v>
      </c>
      <c r="D18" s="231">
        <v>-998078.40146812727</v>
      </c>
      <c r="E18" s="232">
        <v>-307906.9061250501</v>
      </c>
      <c r="F18" s="233">
        <v>-1120252.8892488314</v>
      </c>
      <c r="G18" s="233">
        <v>-253893.65568261454</v>
      </c>
      <c r="H18" s="233"/>
      <c r="L18" s="22"/>
      <c r="M18" s="23"/>
    </row>
    <row r="19" spans="1:16" x14ac:dyDescent="0.25">
      <c r="A19" s="250"/>
      <c r="B19" s="8" t="s">
        <v>20</v>
      </c>
      <c r="C19" s="88">
        <f t="shared" si="0"/>
        <v>0</v>
      </c>
      <c r="D19" s="231"/>
      <c r="E19" s="232"/>
      <c r="F19" s="233"/>
      <c r="G19" s="233"/>
      <c r="H19" s="233"/>
      <c r="L19" s="22"/>
      <c r="M19" s="23"/>
    </row>
    <row r="20" spans="1:16" x14ac:dyDescent="0.25">
      <c r="A20" s="213"/>
      <c r="B20" s="10" t="s">
        <v>21</v>
      </c>
      <c r="C20" s="88">
        <f t="shared" si="0"/>
        <v>0</v>
      </c>
      <c r="D20" s="231"/>
      <c r="E20" s="232"/>
      <c r="F20" s="233"/>
      <c r="G20" s="233"/>
      <c r="H20" s="233"/>
      <c r="L20" s="22"/>
      <c r="M20" s="23"/>
    </row>
    <row r="21" spans="1:16" x14ac:dyDescent="0.25">
      <c r="A21" s="213"/>
      <c r="B21" s="87" t="s">
        <v>253</v>
      </c>
      <c r="C21" s="88">
        <f t="shared" si="0"/>
        <v>0.16278291121125221</v>
      </c>
      <c r="D21" s="231"/>
      <c r="E21" s="232"/>
      <c r="F21" s="233">
        <v>8689062.6707962602</v>
      </c>
      <c r="G21" s="233">
        <v>-8689062.508013349</v>
      </c>
      <c r="H21" s="233"/>
      <c r="L21" s="22"/>
      <c r="M21" s="23"/>
    </row>
    <row r="22" spans="1:16" x14ac:dyDescent="0.25">
      <c r="A22" s="213"/>
      <c r="B22" s="87" t="s">
        <v>254</v>
      </c>
      <c r="C22" s="88">
        <f t="shared" si="0"/>
        <v>-5019187.3054694571</v>
      </c>
      <c r="D22" s="231">
        <v>5575198.990883572</v>
      </c>
      <c r="E22" s="232">
        <v>1402.1468230512546</v>
      </c>
      <c r="F22" s="233">
        <v>-10050599.111170024</v>
      </c>
      <c r="G22" s="233">
        <v>-545189.33200605679</v>
      </c>
      <c r="H22" s="233"/>
      <c r="L22" s="22"/>
      <c r="M22" s="23"/>
    </row>
    <row r="23" spans="1:16" x14ac:dyDescent="0.25">
      <c r="A23" s="213"/>
      <c r="B23" s="87" t="s">
        <v>255</v>
      </c>
      <c r="C23" s="88">
        <f t="shared" si="0"/>
        <v>2499999.9999999995</v>
      </c>
      <c r="D23" s="231">
        <v>0</v>
      </c>
      <c r="E23" s="232">
        <v>-2395164.8171999999</v>
      </c>
      <c r="F23" s="233">
        <v>4710710.5637999997</v>
      </c>
      <c r="G23" s="233">
        <v>184454.25339999999</v>
      </c>
      <c r="H23" s="233"/>
      <c r="L23" s="22"/>
      <c r="M23" s="23"/>
    </row>
    <row r="24" spans="1:16" x14ac:dyDescent="0.25">
      <c r="A24" s="213"/>
      <c r="B24" s="87" t="s">
        <v>256</v>
      </c>
      <c r="C24" s="88">
        <f t="shared" si="0"/>
        <v>2744189.4499067394</v>
      </c>
      <c r="D24" s="231">
        <v>-3340379.0319034709</v>
      </c>
      <c r="E24" s="232">
        <v>-861164.500085723</v>
      </c>
      <c r="F24" s="233">
        <v>-1418664.6376229241</v>
      </c>
      <c r="G24" s="233">
        <v>8364397.6195188565</v>
      </c>
      <c r="H24" s="233"/>
      <c r="L24" s="22"/>
      <c r="M24" s="23"/>
    </row>
    <row r="25" spans="1:16" x14ac:dyDescent="0.25">
      <c r="A25" s="213"/>
      <c r="B25" s="87" t="s">
        <v>257</v>
      </c>
      <c r="C25" s="88">
        <f t="shared" si="0"/>
        <v>-1058167.0171000001</v>
      </c>
      <c r="D25" s="231">
        <v>0</v>
      </c>
      <c r="E25" s="232">
        <v>0</v>
      </c>
      <c r="F25" s="233">
        <v>0</v>
      </c>
      <c r="G25" s="233">
        <v>-1058167.0171000001</v>
      </c>
      <c r="H25" s="233"/>
      <c r="L25" s="22"/>
      <c r="M25" s="23"/>
    </row>
    <row r="26" spans="1:16" x14ac:dyDescent="0.25">
      <c r="A26" s="213"/>
      <c r="B26" s="87" t="s">
        <v>258</v>
      </c>
      <c r="C26" s="88">
        <f t="shared" si="0"/>
        <v>4037198.3770332527</v>
      </c>
      <c r="D26" s="231">
        <v>7450160.962928229</v>
      </c>
      <c r="E26" s="232">
        <v>-2924830.1288647121</v>
      </c>
      <c r="F26" s="233">
        <v>1339046.7319702073</v>
      </c>
      <c r="G26" s="233">
        <v>-1827179.189000472</v>
      </c>
      <c r="H26" s="233"/>
      <c r="L26" s="22"/>
      <c r="M26" s="23"/>
    </row>
    <row r="27" spans="1:16" x14ac:dyDescent="0.25">
      <c r="B27" s="214" t="s">
        <v>218</v>
      </c>
      <c r="C27" s="88">
        <f t="shared" si="0"/>
        <v>1199999.9998999999</v>
      </c>
      <c r="D27" s="231">
        <v>797363.69220000005</v>
      </c>
      <c r="E27" s="232">
        <v>132006.24830000001</v>
      </c>
      <c r="F27" s="234">
        <v>200341.63449999999</v>
      </c>
      <c r="G27" s="234">
        <v>70288.424899999998</v>
      </c>
      <c r="H27" s="234"/>
      <c r="O27" s="22"/>
      <c r="P27" s="23"/>
    </row>
    <row r="28" spans="1:16" x14ac:dyDescent="0.25">
      <c r="B28" s="87" t="s">
        <v>259</v>
      </c>
      <c r="C28" s="88">
        <f t="shared" si="0"/>
        <v>-561601.00009999995</v>
      </c>
      <c r="D28" s="231">
        <v>-227768.99400000001</v>
      </c>
      <c r="E28" s="232">
        <v>-41720.36</v>
      </c>
      <c r="F28" s="234">
        <v>-252146.08749999999</v>
      </c>
      <c r="G28" s="234">
        <v>-39965.558599999997</v>
      </c>
      <c r="H28" s="234"/>
      <c r="O28" s="22"/>
      <c r="P28" s="23"/>
    </row>
    <row r="29" spans="1:16" x14ac:dyDescent="0.25">
      <c r="B29" s="87" t="s">
        <v>25</v>
      </c>
      <c r="C29" s="88">
        <f t="shared" si="0"/>
        <v>0</v>
      </c>
      <c r="D29" s="89"/>
      <c r="E29" s="90"/>
      <c r="F29" s="91"/>
      <c r="G29" s="91"/>
      <c r="H29" s="91"/>
      <c r="O29" s="22"/>
      <c r="P29" s="23"/>
    </row>
    <row r="30" spans="1:16" x14ac:dyDescent="0.25">
      <c r="B30" s="11" t="s">
        <v>152</v>
      </c>
      <c r="C30" s="6">
        <f t="shared" ref="C30:H30" si="1">SUM(C11:C29)</f>
        <v>269231389.36743057</v>
      </c>
      <c r="D30" s="51">
        <f t="shared" si="1"/>
        <v>103529199.38111328</v>
      </c>
      <c r="E30" s="51">
        <f t="shared" si="1"/>
        <v>26235138.717678268</v>
      </c>
      <c r="F30" s="51">
        <f t="shared" si="1"/>
        <v>118261537.41256072</v>
      </c>
      <c r="G30" s="51">
        <f t="shared" si="1"/>
        <v>19670274.856078368</v>
      </c>
      <c r="H30" s="51">
        <f t="shared" si="1"/>
        <v>1535239</v>
      </c>
      <c r="O30" s="22"/>
      <c r="P30" s="23"/>
    </row>
    <row r="31" spans="1:16" x14ac:dyDescent="0.25">
      <c r="C31" s="14"/>
      <c r="D31" s="15"/>
      <c r="O31" s="22"/>
      <c r="P31" s="23"/>
    </row>
    <row r="32" spans="1:16" x14ac:dyDescent="0.25">
      <c r="B32" s="29" t="s">
        <v>153</v>
      </c>
      <c r="C32" s="63">
        <f t="shared" ref="C32:H32" si="2">+C30-C11</f>
        <v>18276662.527616113</v>
      </c>
      <c r="D32" s="19">
        <f t="shared" si="2"/>
        <v>13395069.105449587</v>
      </c>
      <c r="E32" s="19">
        <f t="shared" si="2"/>
        <v>-5771668.8464726023</v>
      </c>
      <c r="F32" s="19">
        <f t="shared" si="2"/>
        <v>14589308.412560761</v>
      </c>
      <c r="G32" s="19">
        <f t="shared" si="2"/>
        <v>-4167237.143921569</v>
      </c>
      <c r="H32" s="19">
        <f t="shared" si="2"/>
        <v>231191</v>
      </c>
      <c r="O32" s="22"/>
      <c r="P32" s="23"/>
    </row>
    <row r="33" spans="2:23" x14ac:dyDescent="0.25">
      <c r="B33" s="52" t="s">
        <v>154</v>
      </c>
      <c r="C33" s="53">
        <f t="shared" ref="C33:H33" si="3">(C32)/C11</f>
        <v>7.2828524721441856E-2</v>
      </c>
      <c r="D33" s="53">
        <f t="shared" si="3"/>
        <v>0.14861261837755005</v>
      </c>
      <c r="E33" s="53">
        <f t="shared" si="3"/>
        <v>-0.18032628949027529</v>
      </c>
      <c r="F33" s="53">
        <f t="shared" si="3"/>
        <v>0.14072532782680661</v>
      </c>
      <c r="G33" s="53">
        <f t="shared" si="3"/>
        <v>-0.17481846024541403</v>
      </c>
      <c r="H33" s="53">
        <f t="shared" si="3"/>
        <v>0.17728718574776389</v>
      </c>
      <c r="O33" s="22"/>
      <c r="P33" s="23"/>
    </row>
    <row r="34" spans="2:23" x14ac:dyDescent="0.25">
      <c r="B34" s="112"/>
      <c r="C34" s="58"/>
      <c r="D34" s="58"/>
      <c r="E34" s="58"/>
      <c r="F34" s="58"/>
      <c r="G34" s="58"/>
      <c r="H34" s="58"/>
      <c r="O34" s="22"/>
      <c r="P34" s="23"/>
    </row>
    <row r="35" spans="2:23" ht="28.15" customHeight="1" x14ac:dyDescent="0.3">
      <c r="B35" s="93" t="s">
        <v>155</v>
      </c>
      <c r="C35" s="4"/>
      <c r="D35" s="15"/>
      <c r="E35" s="15"/>
      <c r="V35" s="22"/>
      <c r="W35" s="23"/>
    </row>
    <row r="36" spans="2:23" ht="18.75" x14ac:dyDescent="0.3">
      <c r="B36" s="93"/>
      <c r="C36" s="4"/>
      <c r="D36" s="15"/>
      <c r="E36" s="15"/>
      <c r="V36" s="22"/>
      <c r="W36" s="23"/>
    </row>
    <row r="37" spans="2:23" s="86" customFormat="1" x14ac:dyDescent="0.25">
      <c r="B37" s="95" t="s">
        <v>26</v>
      </c>
      <c r="C37" s="95" t="s">
        <v>27</v>
      </c>
      <c r="D37" s="95" t="s">
        <v>28</v>
      </c>
      <c r="E37" s="176"/>
      <c r="F37" s="177"/>
      <c r="G37" s="177"/>
      <c r="H37" s="177"/>
      <c r="V37" s="96"/>
      <c r="W37" s="97"/>
    </row>
    <row r="38" spans="2:23" x14ac:dyDescent="0.25">
      <c r="B38" s="5" t="s">
        <v>151</v>
      </c>
      <c r="C38" s="88">
        <v>264316173.0093531</v>
      </c>
      <c r="D38" s="7"/>
      <c r="E38" s="189"/>
      <c r="F38" s="189"/>
      <c r="G38" s="179"/>
      <c r="H38" s="179"/>
      <c r="V38" s="22"/>
      <c r="W38" s="23"/>
    </row>
    <row r="39" spans="2:23" x14ac:dyDescent="0.25">
      <c r="B39" s="8" t="s">
        <v>215</v>
      </c>
      <c r="C39" s="92">
        <v>-1108730.57</v>
      </c>
      <c r="D39" s="9">
        <f t="shared" ref="D39:D54" si="4">+C39/C$38</f>
        <v>-4.1947133138945927E-3</v>
      </c>
      <c r="E39" s="178"/>
      <c r="F39" s="84"/>
      <c r="G39" s="179"/>
      <c r="H39" s="179"/>
      <c r="V39" s="22"/>
    </row>
    <row r="40" spans="2:23" x14ac:dyDescent="0.25">
      <c r="B40" s="10" t="s">
        <v>261</v>
      </c>
      <c r="C40" s="215">
        <v>12471026.035043813</v>
      </c>
      <c r="D40" s="9">
        <f t="shared" si="4"/>
        <v>4.718222836331136E-2</v>
      </c>
      <c r="E40" s="180"/>
      <c r="F40" s="84"/>
      <c r="G40" s="179"/>
      <c r="H40" s="179"/>
      <c r="V40" s="22"/>
    </row>
    <row r="41" spans="2:23" x14ac:dyDescent="0.25">
      <c r="B41" s="10" t="s">
        <v>262</v>
      </c>
      <c r="C41" s="92">
        <v>6809332.3347313814</v>
      </c>
      <c r="D41" s="9">
        <f t="shared" si="4"/>
        <v>2.5762072207705679E-2</v>
      </c>
      <c r="E41" s="178"/>
      <c r="F41" s="178"/>
      <c r="G41" s="179"/>
      <c r="H41" s="179"/>
      <c r="V41" s="22"/>
    </row>
    <row r="42" spans="2:23" x14ac:dyDescent="0.25">
      <c r="B42" s="10" t="s">
        <v>29</v>
      </c>
      <c r="C42" s="92">
        <v>1003886.8106943816</v>
      </c>
      <c r="D42" s="9">
        <f t="shared" si="4"/>
        <v>3.7980529124067562E-3</v>
      </c>
      <c r="E42" s="178"/>
      <c r="F42" s="178"/>
      <c r="G42" s="179"/>
      <c r="H42" s="179"/>
      <c r="V42" s="22"/>
    </row>
    <row r="43" spans="2:23" x14ac:dyDescent="0.25">
      <c r="B43" s="10" t="s">
        <v>30</v>
      </c>
      <c r="C43" s="92">
        <v>-5136890.9798582941</v>
      </c>
      <c r="D43" s="9">
        <f t="shared" si="4"/>
        <v>-1.9434644960891288E-2</v>
      </c>
      <c r="E43" s="178"/>
      <c r="F43" s="178"/>
      <c r="G43" s="179"/>
      <c r="H43" s="179"/>
      <c r="V43" s="22"/>
    </row>
    <row r="44" spans="2:23" x14ac:dyDescent="0.25">
      <c r="B44" s="10" t="s">
        <v>31</v>
      </c>
      <c r="C44" s="92">
        <v>1990440.9683908932</v>
      </c>
      <c r="D44" s="9">
        <f t="shared" si="4"/>
        <v>7.5305303709904247E-3</v>
      </c>
      <c r="E44" s="178"/>
      <c r="F44" s="178"/>
      <c r="G44" s="179"/>
      <c r="H44" s="179"/>
      <c r="V44" s="22"/>
    </row>
    <row r="45" spans="2:23" x14ac:dyDescent="0.25">
      <c r="B45" s="10" t="s">
        <v>32</v>
      </c>
      <c r="C45" s="92">
        <v>1047767.61184715</v>
      </c>
      <c r="D45" s="9">
        <f t="shared" si="4"/>
        <v>3.9640692429746766E-3</v>
      </c>
      <c r="E45" s="178"/>
      <c r="F45" s="178"/>
      <c r="G45" s="179"/>
      <c r="H45" s="179"/>
    </row>
    <row r="46" spans="2:23" x14ac:dyDescent="0.25">
      <c r="B46" s="10" t="s">
        <v>33</v>
      </c>
      <c r="C46" s="92">
        <v>101127.12650979566</v>
      </c>
      <c r="D46" s="9">
        <f t="shared" si="4"/>
        <v>3.8259908714029835E-4</v>
      </c>
      <c r="E46" s="178"/>
      <c r="F46" s="178"/>
      <c r="G46" s="179"/>
      <c r="H46" s="179"/>
    </row>
    <row r="47" spans="2:23" x14ac:dyDescent="0.25">
      <c r="B47" s="10" t="s">
        <v>34</v>
      </c>
      <c r="C47" s="92">
        <v>416507.94124061428</v>
      </c>
      <c r="D47" s="9">
        <f t="shared" si="4"/>
        <v>1.5757943848024604E-3</v>
      </c>
      <c r="E47" s="178"/>
      <c r="F47" s="178"/>
      <c r="G47" s="179"/>
      <c r="H47" s="179"/>
    </row>
    <row r="48" spans="2:23" x14ac:dyDescent="0.25">
      <c r="B48" s="10" t="s">
        <v>35</v>
      </c>
      <c r="C48" s="92">
        <v>0</v>
      </c>
      <c r="D48" s="9">
        <f t="shared" si="4"/>
        <v>0</v>
      </c>
      <c r="E48" s="178"/>
      <c r="F48" s="178"/>
      <c r="G48" s="179"/>
      <c r="H48" s="179"/>
    </row>
    <row r="49" spans="2:23" x14ac:dyDescent="0.25">
      <c r="B49" s="87" t="s">
        <v>177</v>
      </c>
      <c r="C49" s="92">
        <v>-20174.573346927762</v>
      </c>
      <c r="D49" s="9">
        <f t="shared" si="4"/>
        <v>-7.6327426798109186E-5</v>
      </c>
      <c r="E49" s="178"/>
      <c r="F49" s="178"/>
      <c r="G49" s="179"/>
      <c r="H49" s="179"/>
    </row>
    <row r="50" spans="2:23" x14ac:dyDescent="0.25">
      <c r="B50" s="87" t="s">
        <v>178</v>
      </c>
      <c r="C50" s="92">
        <v>0</v>
      </c>
      <c r="D50" s="9">
        <f t="shared" si="4"/>
        <v>0</v>
      </c>
      <c r="E50" s="178"/>
      <c r="F50" s="178"/>
      <c r="G50" s="179"/>
      <c r="H50" s="179"/>
    </row>
    <row r="51" spans="2:23" x14ac:dyDescent="0.25">
      <c r="B51" s="87" t="s">
        <v>179</v>
      </c>
      <c r="C51" s="92">
        <v>-4113716.5346967196</v>
      </c>
      <c r="D51" s="9">
        <f t="shared" si="4"/>
        <v>-1.5563620219906678E-2</v>
      </c>
      <c r="E51" s="178"/>
      <c r="F51" s="178"/>
      <c r="G51" s="179"/>
      <c r="H51" s="179"/>
    </row>
    <row r="52" spans="2:23" x14ac:dyDescent="0.25">
      <c r="B52" s="87" t="s">
        <v>180</v>
      </c>
      <c r="C52" s="92">
        <v>-1860855.34569467</v>
      </c>
      <c r="D52" s="9">
        <f t="shared" si="4"/>
        <v>-7.0402628961672414E-3</v>
      </c>
      <c r="E52" s="178"/>
      <c r="F52" s="178"/>
      <c r="G52" s="179"/>
      <c r="H52" s="179"/>
    </row>
    <row r="53" spans="2:23" x14ac:dyDescent="0.25">
      <c r="B53" s="8" t="s">
        <v>216</v>
      </c>
      <c r="C53" s="92">
        <v>720797.91408571298</v>
      </c>
      <c r="D53" s="9">
        <f t="shared" si="4"/>
        <v>2.7270291707053688E-3</v>
      </c>
      <c r="E53" s="178"/>
      <c r="F53" s="178"/>
      <c r="G53" s="179"/>
      <c r="H53" s="179"/>
    </row>
    <row r="54" spans="2:23" x14ac:dyDescent="0.25">
      <c r="B54" s="87" t="s">
        <v>217</v>
      </c>
      <c r="C54" s="92">
        <v>8325586.8399893325</v>
      </c>
      <c r="D54" s="9">
        <f t="shared" si="4"/>
        <v>3.1498590287529334E-2</v>
      </c>
      <c r="E54" s="178"/>
      <c r="F54" s="178"/>
      <c r="G54" s="179"/>
      <c r="H54" s="179"/>
    </row>
    <row r="55" spans="2:23" x14ac:dyDescent="0.25">
      <c r="B55" s="87" t="s">
        <v>36</v>
      </c>
      <c r="C55" s="92"/>
      <c r="D55" s="9">
        <f>+C55/C$38</f>
        <v>0</v>
      </c>
      <c r="E55" s="178"/>
      <c r="F55" s="178"/>
      <c r="G55" s="179"/>
      <c r="H55" s="179"/>
    </row>
    <row r="56" spans="2:23" x14ac:dyDescent="0.25">
      <c r="B56" s="11" t="s">
        <v>152</v>
      </c>
      <c r="C56" s="12">
        <f>SUM(C38:C55)</f>
        <v>284962278.58828962</v>
      </c>
      <c r="D56" s="13">
        <f>SUM(D39:D55)</f>
        <v>7.8111397209908451E-2</v>
      </c>
      <c r="E56" s="178"/>
      <c r="F56" s="235"/>
      <c r="G56" s="179"/>
      <c r="H56" s="179"/>
    </row>
    <row r="57" spans="2:23" x14ac:dyDescent="0.25">
      <c r="B57" s="84"/>
      <c r="C57" s="85"/>
      <c r="D57" s="76"/>
      <c r="E57" s="76"/>
    </row>
    <row r="58" spans="2:23" x14ac:dyDescent="0.25">
      <c r="B58" s="29" t="s">
        <v>153</v>
      </c>
      <c r="C58" s="63">
        <f>+C56-C38</f>
        <v>20646105.578936517</v>
      </c>
      <c r="D58" s="76"/>
      <c r="E58" s="76"/>
    </row>
    <row r="59" spans="2:23" x14ac:dyDescent="0.25">
      <c r="B59" s="52" t="s">
        <v>154</v>
      </c>
      <c r="C59" s="53">
        <f>(C58)/C38</f>
        <v>7.8111397209908659E-2</v>
      </c>
      <c r="D59" s="76"/>
      <c r="E59" s="76"/>
    </row>
    <row r="60" spans="2:23" x14ac:dyDescent="0.25">
      <c r="B60" s="112"/>
      <c r="C60" s="58"/>
      <c r="D60" s="58"/>
      <c r="E60" s="58"/>
      <c r="F60" s="58"/>
      <c r="G60" s="58"/>
      <c r="H60" s="58"/>
      <c r="O60" s="22"/>
      <c r="P60" s="23"/>
    </row>
    <row r="62" spans="2:23" ht="18.75" x14ac:dyDescent="0.3">
      <c r="B62" s="244" t="s">
        <v>37</v>
      </c>
      <c r="C62" s="245"/>
      <c r="D62" s="245"/>
      <c r="E62" s="245"/>
      <c r="F62" s="245"/>
      <c r="G62" s="245"/>
      <c r="H62" s="245"/>
      <c r="I62" s="245"/>
      <c r="J62" s="245"/>
      <c r="K62" s="245"/>
      <c r="L62" s="245"/>
      <c r="M62" s="245"/>
      <c r="N62" s="245"/>
      <c r="O62" s="246"/>
      <c r="V62" s="22"/>
      <c r="W62" s="23"/>
    </row>
    <row r="63" spans="2:23" x14ac:dyDescent="0.25">
      <c r="B63" s="17"/>
    </row>
    <row r="64" spans="2:23" ht="18.75" x14ac:dyDescent="0.3">
      <c r="B64" s="93" t="s">
        <v>156</v>
      </c>
      <c r="C64" s="4"/>
    </row>
    <row r="65" spans="1:13" ht="18.75" x14ac:dyDescent="0.3">
      <c r="B65" s="93"/>
      <c r="C65" s="4"/>
    </row>
    <row r="66" spans="1:13" ht="18.75" x14ac:dyDescent="0.3">
      <c r="B66" s="93" t="s">
        <v>38</v>
      </c>
      <c r="C66" s="134" t="s">
        <v>157</v>
      </c>
    </row>
    <row r="67" spans="1:13" s="86" customFormat="1" ht="30" x14ac:dyDescent="0.25">
      <c r="B67" s="94" t="s">
        <v>12</v>
      </c>
      <c r="C67" s="94" t="s">
        <v>13</v>
      </c>
      <c r="D67" s="94" t="s">
        <v>14</v>
      </c>
      <c r="E67" s="94" t="s">
        <v>15</v>
      </c>
      <c r="F67" s="94" t="s">
        <v>16</v>
      </c>
      <c r="G67" s="94" t="s">
        <v>17</v>
      </c>
      <c r="H67" s="94" t="s">
        <v>18</v>
      </c>
    </row>
    <row r="68" spans="1:13" x14ac:dyDescent="0.25">
      <c r="B68" s="5" t="s">
        <v>158</v>
      </c>
      <c r="C68" s="88">
        <f>SUM(D68:H68)</f>
        <v>243282640.72676864</v>
      </c>
      <c r="D68" s="230">
        <v>96358678.164426088</v>
      </c>
      <c r="E68" s="88">
        <v>29717114.625787791</v>
      </c>
      <c r="F68" s="88">
        <v>99454648.572894484</v>
      </c>
      <c r="G68" s="88">
        <v>16224436.420803128</v>
      </c>
      <c r="H68" s="88">
        <v>1527762.94285714</v>
      </c>
    </row>
    <row r="69" spans="1:13" ht="14.45" customHeight="1" x14ac:dyDescent="0.25">
      <c r="A69" s="239"/>
      <c r="B69" s="8" t="s">
        <v>248</v>
      </c>
      <c r="C69" s="88">
        <f>SUM(D69:H69)</f>
        <v>13388631.144747714</v>
      </c>
      <c r="D69" s="231">
        <f>D12</f>
        <v>4507517.516623199</v>
      </c>
      <c r="E69" s="231">
        <f t="shared" ref="E69:H69" si="5">E12</f>
        <v>712668.42728713946</v>
      </c>
      <c r="F69" s="231">
        <f t="shared" si="5"/>
        <v>8288010.2820058158</v>
      </c>
      <c r="G69" s="231">
        <f t="shared" si="5"/>
        <v>-119565.08116844088</v>
      </c>
      <c r="H69" s="231">
        <f t="shared" si="5"/>
        <v>0</v>
      </c>
      <c r="L69" s="22"/>
      <c r="M69" s="23"/>
    </row>
    <row r="70" spans="1:13" ht="14.45" customHeight="1" x14ac:dyDescent="0.25">
      <c r="A70" s="239"/>
      <c r="B70" s="8" t="s">
        <v>249</v>
      </c>
      <c r="C70" s="88">
        <f>SUM(D70:H70)</f>
        <v>3081999.251048536</v>
      </c>
      <c r="D70" s="231">
        <f>D13</f>
        <v>0</v>
      </c>
      <c r="E70" s="231">
        <f t="shared" ref="E70:H70" si="6">E13</f>
        <v>0</v>
      </c>
      <c r="F70" s="231">
        <f t="shared" si="6"/>
        <v>3081999.251048536</v>
      </c>
      <c r="G70" s="231">
        <f t="shared" si="6"/>
        <v>0</v>
      </c>
      <c r="H70" s="231">
        <f t="shared" si="6"/>
        <v>0</v>
      </c>
      <c r="L70" s="22"/>
      <c r="M70" s="23"/>
    </row>
    <row r="71" spans="1:13" x14ac:dyDescent="0.25">
      <c r="A71" s="239"/>
      <c r="B71" s="8" t="s">
        <v>260</v>
      </c>
      <c r="C71" s="88">
        <f t="shared" ref="C71:C84" si="7">SUM(D71:H71)</f>
        <v>-790371.01028012461</v>
      </c>
      <c r="D71" s="231">
        <v>-368945.62981382036</v>
      </c>
      <c r="E71" s="232">
        <v>-86958.956607309272</v>
      </c>
      <c r="F71" s="233">
        <v>-208345.08368950698</v>
      </c>
      <c r="G71" s="233">
        <v>-126121.34016948799</v>
      </c>
      <c r="H71" s="233"/>
      <c r="L71" s="22"/>
      <c r="M71" s="23"/>
    </row>
    <row r="72" spans="1:13" x14ac:dyDescent="0.25">
      <c r="A72" s="239"/>
      <c r="B72" s="8" t="s">
        <v>251</v>
      </c>
      <c r="C72" s="88">
        <f t="shared" si="7"/>
        <v>-127233.76</v>
      </c>
      <c r="D72" s="231"/>
      <c r="E72" s="232"/>
      <c r="F72" s="233"/>
      <c r="G72" s="233">
        <v>-127233.76</v>
      </c>
      <c r="H72" s="233"/>
      <c r="L72" s="22"/>
      <c r="M72" s="23"/>
    </row>
    <row r="73" spans="1:13" x14ac:dyDescent="0.25">
      <c r="A73" s="239"/>
      <c r="B73" s="8" t="s">
        <v>19</v>
      </c>
      <c r="C73" s="88">
        <f t="shared" si="7"/>
        <v>7476.0571428600233</v>
      </c>
      <c r="D73" s="231"/>
      <c r="E73" s="232"/>
      <c r="F73" s="233"/>
      <c r="G73" s="233"/>
      <c r="H73" s="233">
        <v>7476.0571428600233</v>
      </c>
      <c r="L73" s="22"/>
      <c r="M73" s="23"/>
    </row>
    <row r="74" spans="1:13" x14ac:dyDescent="0.25">
      <c r="B74" s="10" t="s">
        <v>252</v>
      </c>
      <c r="C74" s="88">
        <f t="shared" si="7"/>
        <v>5185890.0484046685</v>
      </c>
      <c r="D74" s="231">
        <v>1978629.6760379241</v>
      </c>
      <c r="E74" s="232">
        <v>515962.38068706734</v>
      </c>
      <c r="F74" s="234">
        <v>2227163.4689885275</v>
      </c>
      <c r="G74" s="234">
        <v>464134.52269114903</v>
      </c>
      <c r="H74" s="234"/>
      <c r="L74" s="22"/>
      <c r="M74" s="23"/>
    </row>
    <row r="75" spans="1:13" x14ac:dyDescent="0.25">
      <c r="B75" s="10" t="s">
        <v>20</v>
      </c>
      <c r="C75" s="88">
        <f t="shared" si="7"/>
        <v>0</v>
      </c>
      <c r="D75" s="231"/>
      <c r="E75" s="232"/>
      <c r="F75" s="233"/>
      <c r="G75" s="233"/>
      <c r="H75" s="233"/>
      <c r="L75" s="22"/>
      <c r="M75" s="23"/>
    </row>
    <row r="76" spans="1:13" x14ac:dyDescent="0.25">
      <c r="B76" s="10" t="s">
        <v>21</v>
      </c>
      <c r="C76" s="88">
        <f t="shared" si="7"/>
        <v>0</v>
      </c>
      <c r="D76" s="231">
        <v>0</v>
      </c>
      <c r="E76" s="232">
        <v>0</v>
      </c>
      <c r="F76" s="233">
        <v>0</v>
      </c>
      <c r="G76" s="233">
        <v>0</v>
      </c>
      <c r="H76" s="233">
        <v>0</v>
      </c>
      <c r="L76" s="22"/>
      <c r="M76" s="23"/>
    </row>
    <row r="77" spans="1:13" x14ac:dyDescent="0.25">
      <c r="B77" s="87" t="s">
        <v>254</v>
      </c>
      <c r="C77" s="88">
        <f t="shared" si="7"/>
        <v>2574597.2892007763</v>
      </c>
      <c r="D77" s="231">
        <v>671140.01014954329</v>
      </c>
      <c r="E77" s="232">
        <v>-1900010.3850649321</v>
      </c>
      <c r="F77" s="233">
        <v>4517499.3493833933</v>
      </c>
      <c r="G77" s="233">
        <v>-714031.6852672284</v>
      </c>
      <c r="H77" s="233"/>
      <c r="L77" s="22"/>
      <c r="M77" s="23"/>
    </row>
    <row r="78" spans="1:13" x14ac:dyDescent="0.25">
      <c r="B78" s="87" t="s">
        <v>255</v>
      </c>
      <c r="C78" s="88">
        <f t="shared" si="7"/>
        <v>2499999.9999999995</v>
      </c>
      <c r="D78" s="231">
        <v>0</v>
      </c>
      <c r="E78" s="232">
        <v>-2395164.8171999999</v>
      </c>
      <c r="F78" s="233">
        <v>4710710.5637999997</v>
      </c>
      <c r="G78" s="233">
        <v>184454.25339999999</v>
      </c>
      <c r="H78" s="233">
        <v>0</v>
      </c>
      <c r="L78" s="22"/>
      <c r="M78" s="23"/>
    </row>
    <row r="79" spans="1:13" x14ac:dyDescent="0.25">
      <c r="B79" s="87" t="s">
        <v>256</v>
      </c>
      <c r="C79" s="88">
        <f t="shared" si="7"/>
        <v>940297.49498897232</v>
      </c>
      <c r="D79" s="231">
        <v>-3107736.718810359</v>
      </c>
      <c r="E79" s="232">
        <v>-847190.1131731869</v>
      </c>
      <c r="F79" s="233">
        <v>-1024775.0792831772</v>
      </c>
      <c r="G79" s="233">
        <v>5919999.406255695</v>
      </c>
      <c r="H79" s="233"/>
      <c r="L79" s="22"/>
      <c r="M79" s="23"/>
    </row>
    <row r="80" spans="1:13" x14ac:dyDescent="0.25">
      <c r="B80" s="87" t="s">
        <v>257</v>
      </c>
      <c r="C80" s="88">
        <f t="shared" si="7"/>
        <v>-85530.053199999995</v>
      </c>
      <c r="D80" s="231">
        <v>0</v>
      </c>
      <c r="E80" s="232">
        <v>0</v>
      </c>
      <c r="F80" s="233">
        <v>0</v>
      </c>
      <c r="G80" s="233">
        <v>-85530.053199999995</v>
      </c>
      <c r="H80" s="233">
        <v>0</v>
      </c>
      <c r="L80" s="22"/>
      <c r="M80" s="23"/>
    </row>
    <row r="81" spans="2:23" x14ac:dyDescent="0.25">
      <c r="B81" s="87" t="s">
        <v>258</v>
      </c>
      <c r="C81" s="88">
        <f t="shared" si="7"/>
        <v>-1365406.82119139</v>
      </c>
      <c r="D81" s="231">
        <v>2920321.6643006746</v>
      </c>
      <c r="E81" s="232">
        <v>428431.66766169789</v>
      </c>
      <c r="F81" s="233">
        <v>-2733569.4595873193</v>
      </c>
      <c r="G81" s="233">
        <v>-1980590.6935664434</v>
      </c>
      <c r="H81" s="233"/>
      <c r="L81" s="22"/>
      <c r="M81" s="23"/>
    </row>
    <row r="82" spans="2:23" x14ac:dyDescent="0.25">
      <c r="B82" s="214" t="s">
        <v>218</v>
      </c>
      <c r="C82" s="88">
        <f t="shared" si="7"/>
        <v>1199999.9998999999</v>
      </c>
      <c r="D82" s="231">
        <v>797363.69220000005</v>
      </c>
      <c r="E82" s="232">
        <v>132006.24830000001</v>
      </c>
      <c r="F82" s="234">
        <v>200341.63449999999</v>
      </c>
      <c r="G82" s="234">
        <v>70288.424899999998</v>
      </c>
      <c r="H82" s="234">
        <v>0</v>
      </c>
      <c r="L82" s="22"/>
      <c r="M82" s="23"/>
    </row>
    <row r="83" spans="2:23" x14ac:dyDescent="0.25">
      <c r="B83" s="87" t="s">
        <v>259</v>
      </c>
      <c r="C83" s="88">
        <f t="shared" si="7"/>
        <v>-561601.00009999995</v>
      </c>
      <c r="D83" s="231">
        <v>-227768.99400000001</v>
      </c>
      <c r="E83" s="232">
        <v>-41720.36</v>
      </c>
      <c r="F83" s="234">
        <v>-252146.08749999999</v>
      </c>
      <c r="G83" s="234">
        <v>-39965.558599999997</v>
      </c>
      <c r="H83" s="234">
        <v>0</v>
      </c>
      <c r="L83" s="22"/>
      <c r="M83" s="23"/>
    </row>
    <row r="84" spans="2:23" x14ac:dyDescent="0.25">
      <c r="B84" s="87" t="s">
        <v>25</v>
      </c>
      <c r="C84" s="88">
        <f t="shared" si="7"/>
        <v>0</v>
      </c>
      <c r="D84" s="89"/>
      <c r="E84" s="90"/>
      <c r="F84" s="91"/>
      <c r="G84" s="91"/>
      <c r="H84" s="91"/>
      <c r="L84" s="22"/>
      <c r="M84" s="23"/>
    </row>
    <row r="85" spans="2:23" x14ac:dyDescent="0.25">
      <c r="B85" s="11" t="s">
        <v>152</v>
      </c>
      <c r="C85" s="6">
        <f t="shared" ref="C85:H85" si="8">SUM(C68:C84)</f>
        <v>269231389.36743063</v>
      </c>
      <c r="D85" s="51">
        <f t="shared" si="8"/>
        <v>103529199.38111325</v>
      </c>
      <c r="E85" s="51">
        <f t="shared" si="8"/>
        <v>26235138.717678268</v>
      </c>
      <c r="F85" s="51">
        <f t="shared" si="8"/>
        <v>118261537.41256075</v>
      </c>
      <c r="G85" s="51">
        <f t="shared" si="8"/>
        <v>19670274.856078368</v>
      </c>
      <c r="H85" s="51">
        <f t="shared" si="8"/>
        <v>1535239</v>
      </c>
      <c r="L85" s="22"/>
      <c r="M85" s="23"/>
    </row>
    <row r="86" spans="2:23" x14ac:dyDescent="0.25">
      <c r="C86" s="14"/>
      <c r="D86" s="15"/>
      <c r="L86" s="22"/>
      <c r="M86" s="23"/>
    </row>
    <row r="87" spans="2:23" x14ac:dyDescent="0.25">
      <c r="B87" s="29" t="s">
        <v>161</v>
      </c>
      <c r="C87" s="63">
        <f>+C85-C68</f>
        <v>25948748.640661985</v>
      </c>
      <c r="D87" s="63">
        <f t="shared" ref="D87:E87" si="9">+D85-D68</f>
        <v>7170521.2166871578</v>
      </c>
      <c r="E87" s="63">
        <f t="shared" si="9"/>
        <v>-3481975.9081095234</v>
      </c>
      <c r="F87" s="19">
        <f>+F85-F68</f>
        <v>18806888.839666262</v>
      </c>
      <c r="G87" s="19">
        <f>+G85-G68</f>
        <v>3445838.4352752399</v>
      </c>
      <c r="H87" s="19">
        <f>+H85-H68</f>
        <v>7476.0571428600233</v>
      </c>
      <c r="L87" s="22"/>
      <c r="M87" s="23"/>
    </row>
    <row r="88" spans="2:23" x14ac:dyDescent="0.25">
      <c r="B88" s="52" t="s">
        <v>160</v>
      </c>
      <c r="C88" s="53">
        <f>(C87)/C68</f>
        <v>0.10666091326181013</v>
      </c>
      <c r="D88" s="53">
        <f t="shared" ref="D88:H88" si="10">(D87)/D68</f>
        <v>7.4414898100318552E-2</v>
      </c>
      <c r="E88" s="53">
        <f t="shared" si="10"/>
        <v>-0.11717072643008043</v>
      </c>
      <c r="F88" s="53">
        <f t="shared" si="10"/>
        <v>0.1891001487565652</v>
      </c>
      <c r="G88" s="53">
        <f t="shared" si="10"/>
        <v>0.21238570917982413</v>
      </c>
      <c r="H88" s="53">
        <f t="shared" si="10"/>
        <v>4.8934667369786465E-3</v>
      </c>
      <c r="L88" s="22"/>
      <c r="M88" s="23"/>
    </row>
    <row r="89" spans="2:23" x14ac:dyDescent="0.25">
      <c r="B89" s="112"/>
      <c r="C89" s="58"/>
      <c r="D89" s="15"/>
      <c r="E89" s="15"/>
      <c r="K89" s="23"/>
      <c r="L89" s="23"/>
      <c r="M89" s="14"/>
      <c r="N89" s="24"/>
      <c r="V89" s="22"/>
      <c r="W89" s="23"/>
    </row>
    <row r="90" spans="2:23" ht="19.899999999999999" customHeight="1" x14ac:dyDescent="0.3">
      <c r="B90" s="93" t="s">
        <v>159</v>
      </c>
      <c r="C90" s="4"/>
      <c r="D90" s="15"/>
      <c r="E90" s="15"/>
      <c r="V90" s="22"/>
      <c r="W90" s="23"/>
    </row>
    <row r="91" spans="2:23" ht="18.75" x14ac:dyDescent="0.3">
      <c r="B91" s="93"/>
      <c r="C91" s="4"/>
      <c r="D91" s="15"/>
      <c r="E91" s="15"/>
      <c r="V91" s="22"/>
      <c r="W91" s="23"/>
    </row>
    <row r="92" spans="2:23" x14ac:dyDescent="0.25">
      <c r="B92" s="95" t="s">
        <v>26</v>
      </c>
      <c r="C92" s="95" t="s">
        <v>27</v>
      </c>
      <c r="D92" s="95" t="s">
        <v>28</v>
      </c>
      <c r="E92" s="59"/>
      <c r="V92" s="22"/>
      <c r="W92" s="23"/>
    </row>
    <row r="93" spans="2:23" x14ac:dyDescent="0.25">
      <c r="B93" s="5" t="s">
        <v>158</v>
      </c>
      <c r="C93" s="88">
        <v>281712694.01748323</v>
      </c>
      <c r="D93" s="7"/>
      <c r="E93" s="58"/>
      <c r="V93" s="22"/>
      <c r="W93" s="23"/>
    </row>
    <row r="94" spans="2:23" x14ac:dyDescent="0.25">
      <c r="B94" s="8" t="s">
        <v>215</v>
      </c>
      <c r="C94" s="92">
        <v>5033034.4944663988</v>
      </c>
      <c r="D94" s="9">
        <f>+C94/C$93</f>
        <v>1.7865842048828819E-2</v>
      </c>
      <c r="E94" s="60"/>
      <c r="V94" s="22"/>
    </row>
    <row r="95" spans="2:23" x14ac:dyDescent="0.25">
      <c r="B95" s="10" t="s">
        <v>261</v>
      </c>
      <c r="C95" s="92">
        <v>12471026.035043813</v>
      </c>
      <c r="D95" s="9">
        <f t="shared" ref="D95:D107" si="11">+C95/C$93</f>
        <v>4.4268598113899174E-2</v>
      </c>
      <c r="E95" s="60"/>
      <c r="V95" s="22"/>
    </row>
    <row r="96" spans="2:23" x14ac:dyDescent="0.25">
      <c r="B96" s="10" t="s">
        <v>29</v>
      </c>
      <c r="C96" s="92">
        <v>-6069114.0423852177</v>
      </c>
      <c r="D96" s="9">
        <f t="shared" si="11"/>
        <v>-2.1543629986402264E-2</v>
      </c>
      <c r="E96" s="60"/>
      <c r="V96" s="22"/>
    </row>
    <row r="97" spans="2:22" x14ac:dyDescent="0.25">
      <c r="B97" s="10" t="s">
        <v>30</v>
      </c>
      <c r="C97" s="92">
        <v>1019943.8550564835</v>
      </c>
      <c r="D97" s="9">
        <f t="shared" si="11"/>
        <v>3.6205108137341703E-3</v>
      </c>
      <c r="E97" s="60"/>
      <c r="V97" s="22"/>
    </row>
    <row r="98" spans="2:22" x14ac:dyDescent="0.25">
      <c r="B98" s="10" t="s">
        <v>31</v>
      </c>
      <c r="C98" s="92">
        <v>-15499576.908777602</v>
      </c>
      <c r="D98" s="9">
        <f t="shared" si="11"/>
        <v>-5.5019092990590227E-2</v>
      </c>
      <c r="E98" s="60"/>
      <c r="V98" s="22"/>
    </row>
    <row r="99" spans="2:22" x14ac:dyDescent="0.25">
      <c r="B99" s="10" t="s">
        <v>32</v>
      </c>
      <c r="C99" s="92">
        <v>110036.11470428899</v>
      </c>
      <c r="D99" s="9">
        <f t="shared" si="11"/>
        <v>3.9059693454019539E-4</v>
      </c>
      <c r="E99" s="60"/>
      <c r="V99" s="22"/>
    </row>
    <row r="100" spans="2:22" x14ac:dyDescent="0.25">
      <c r="B100" s="10" t="s">
        <v>33</v>
      </c>
      <c r="C100" s="92">
        <v>439711.44074813649</v>
      </c>
      <c r="D100" s="9">
        <f t="shared" si="11"/>
        <v>1.5608506470810568E-3</v>
      </c>
      <c r="E100" s="60"/>
    </row>
    <row r="101" spans="2:22" x14ac:dyDescent="0.25">
      <c r="B101" s="10" t="s">
        <v>34</v>
      </c>
      <c r="C101" s="92">
        <v>1660065.7764364704</v>
      </c>
      <c r="D101" s="9">
        <f t="shared" si="11"/>
        <v>5.8927617096780375E-3</v>
      </c>
      <c r="E101" s="60"/>
    </row>
    <row r="102" spans="2:22" x14ac:dyDescent="0.25">
      <c r="B102" s="10" t="s">
        <v>35</v>
      </c>
      <c r="C102" s="92">
        <v>0</v>
      </c>
      <c r="D102" s="9">
        <f t="shared" si="11"/>
        <v>0</v>
      </c>
      <c r="E102" s="60"/>
    </row>
    <row r="103" spans="2:22" x14ac:dyDescent="0.25">
      <c r="B103" s="87" t="s">
        <v>177</v>
      </c>
      <c r="C103" s="92">
        <v>170711.22869654989</v>
      </c>
      <c r="D103" s="9">
        <f t="shared" si="11"/>
        <v>6.0597634512683861E-4</v>
      </c>
      <c r="E103" s="60"/>
    </row>
    <row r="104" spans="2:22" x14ac:dyDescent="0.25">
      <c r="B104" s="87" t="s">
        <v>178</v>
      </c>
      <c r="C104" s="92">
        <v>0</v>
      </c>
      <c r="D104" s="9">
        <f t="shared" si="11"/>
        <v>0</v>
      </c>
      <c r="E104" s="60"/>
    </row>
    <row r="105" spans="2:22" x14ac:dyDescent="0.25">
      <c r="B105" s="87" t="s">
        <v>179</v>
      </c>
      <c r="C105" s="92">
        <v>-1141331.313836664</v>
      </c>
      <c r="D105" s="9">
        <f t="shared" si="11"/>
        <v>-4.0514017936509189E-3</v>
      </c>
      <c r="E105" s="60"/>
    </row>
    <row r="106" spans="2:22" x14ac:dyDescent="0.25">
      <c r="B106" s="87" t="s">
        <v>180</v>
      </c>
      <c r="C106" s="92">
        <v>-778896.19722709747</v>
      </c>
      <c r="D106" s="9">
        <f t="shared" si="11"/>
        <v>-2.7648601350521987E-3</v>
      </c>
      <c r="E106" s="60"/>
    </row>
    <row r="107" spans="2:22" x14ac:dyDescent="0.25">
      <c r="B107" s="87" t="s">
        <v>217</v>
      </c>
      <c r="C107" s="92">
        <v>5833974.0889332853</v>
      </c>
      <c r="D107" s="9">
        <f t="shared" si="11"/>
        <v>2.0708949979269396E-2</v>
      </c>
      <c r="E107" s="60"/>
    </row>
    <row r="108" spans="2:22" x14ac:dyDescent="0.25">
      <c r="B108" s="11" t="s">
        <v>152</v>
      </c>
      <c r="C108" s="12">
        <f>SUM(C93:C107)</f>
        <v>284962278.58934206</v>
      </c>
      <c r="D108" s="13">
        <f>SUM(D94:D107)</f>
        <v>1.1535101686462088E-2</v>
      </c>
      <c r="E108" s="60"/>
    </row>
    <row r="109" spans="2:22" x14ac:dyDescent="0.25">
      <c r="E109" s="55"/>
    </row>
    <row r="110" spans="2:22" x14ac:dyDescent="0.25">
      <c r="B110" s="29" t="s">
        <v>161</v>
      </c>
      <c r="C110" s="63">
        <f>+C108-C93</f>
        <v>3249584.5718588233</v>
      </c>
      <c r="E110" s="55"/>
    </row>
    <row r="111" spans="2:22" x14ac:dyDescent="0.25">
      <c r="B111" s="52" t="s">
        <v>160</v>
      </c>
      <c r="C111" s="53">
        <f>(C110)/C93</f>
        <v>1.1535101686461997E-2</v>
      </c>
      <c r="E111" s="55"/>
    </row>
    <row r="112" spans="2:22" x14ac:dyDescent="0.25">
      <c r="B112" s="112"/>
      <c r="C112" s="58"/>
      <c r="D112" s="58"/>
      <c r="E112" s="58"/>
      <c r="F112" s="58"/>
      <c r="G112" s="58"/>
      <c r="H112" s="58"/>
      <c r="O112" s="22"/>
      <c r="P112" s="23"/>
    </row>
  </sheetData>
  <mergeCells count="7">
    <mergeCell ref="A69:A73"/>
    <mergeCell ref="B2:O2"/>
    <mergeCell ref="B3:O3"/>
    <mergeCell ref="B6:O6"/>
    <mergeCell ref="B4:O4"/>
    <mergeCell ref="B62:O62"/>
    <mergeCell ref="A12:A19"/>
  </mergeCells>
  <pageMargins left="0.7" right="0.7" top="0.5" bottom="0.5" header="0.3" footer="0.3"/>
  <pageSetup scale="48" fitToHeight="4" orientation="landscape" r:id="rId1"/>
  <headerFooter>
    <oddFooter>&amp;L&amp;D&amp;R&amp;F,&amp;A</oddFooter>
  </headerFooter>
  <rowBreaks count="1" manualBreakCount="1">
    <brk id="61"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2:K87"/>
  <sheetViews>
    <sheetView showGridLines="0" topLeftCell="A4" zoomScale="90" zoomScaleNormal="90" workbookViewId="0">
      <selection activeCell="F11" sqref="F11:F15"/>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1" customWidth="1"/>
    <col min="9" max="11" width="17.7109375" style="1" customWidth="1"/>
    <col min="12" max="16384" width="8.85546875" style="1"/>
  </cols>
  <sheetData>
    <row r="2" spans="2:9" x14ac:dyDescent="0.25">
      <c r="B2" s="240" t="s">
        <v>39</v>
      </c>
      <c r="C2" s="240"/>
      <c r="D2" s="240"/>
      <c r="E2" s="240"/>
      <c r="F2" s="240"/>
      <c r="G2" s="240"/>
      <c r="H2" s="240"/>
      <c r="I2" s="240"/>
    </row>
    <row r="3" spans="2:9" ht="18.75" x14ac:dyDescent="0.3">
      <c r="B3" s="274" t="s">
        <v>9</v>
      </c>
      <c r="C3" s="275"/>
      <c r="D3" s="275"/>
      <c r="E3" s="275"/>
      <c r="F3" s="275"/>
      <c r="G3" s="275"/>
      <c r="H3" s="275"/>
      <c r="I3" s="276"/>
    </row>
    <row r="4" spans="2:9" ht="18.75" x14ac:dyDescent="0.3">
      <c r="B4" s="277" t="s">
        <v>40</v>
      </c>
      <c r="C4" s="278"/>
      <c r="D4" s="278"/>
      <c r="E4" s="278"/>
      <c r="F4" s="278"/>
      <c r="G4" s="278"/>
      <c r="H4" s="278"/>
      <c r="I4" s="279"/>
    </row>
    <row r="5" spans="2:9" ht="34.9" customHeight="1" x14ac:dyDescent="0.25">
      <c r="B5" s="273" t="s">
        <v>41</v>
      </c>
      <c r="C5" s="273"/>
      <c r="D5" s="273"/>
      <c r="E5" s="273"/>
      <c r="F5" s="273"/>
      <c r="G5" s="273"/>
      <c r="H5" s="113"/>
    </row>
    <row r="6" spans="2:9" x14ac:dyDescent="0.25">
      <c r="B6" s="114"/>
      <c r="C6" s="114"/>
      <c r="D6" s="114"/>
      <c r="E6" s="114"/>
      <c r="F6" s="114"/>
      <c r="G6" s="114"/>
      <c r="H6" s="113"/>
    </row>
    <row r="7" spans="2:9" ht="29.45" customHeight="1" x14ac:dyDescent="0.25">
      <c r="B7" s="280" t="s">
        <v>175</v>
      </c>
      <c r="C7" s="281"/>
      <c r="D7" s="281"/>
      <c r="E7" s="281"/>
      <c r="F7" s="282"/>
      <c r="H7" s="1"/>
    </row>
    <row r="8" spans="2:9" x14ac:dyDescent="0.25">
      <c r="B8" s="283" t="s">
        <v>42</v>
      </c>
      <c r="C8" s="284"/>
      <c r="D8" s="284"/>
      <c r="E8" s="284"/>
      <c r="F8" s="285"/>
      <c r="H8" s="1"/>
    </row>
    <row r="9" spans="2:9" ht="42.75" customHeight="1" x14ac:dyDescent="0.25">
      <c r="B9" s="3" t="s">
        <v>43</v>
      </c>
      <c r="C9" s="47" t="s">
        <v>44</v>
      </c>
      <c r="D9" s="47" t="s">
        <v>45</v>
      </c>
      <c r="E9" s="47" t="s">
        <v>162</v>
      </c>
      <c r="F9" s="47" t="s">
        <v>163</v>
      </c>
      <c r="H9" s="1"/>
    </row>
    <row r="10" spans="2:9" x14ac:dyDescent="0.25">
      <c r="B10" s="3"/>
      <c r="C10" s="3"/>
      <c r="D10" s="47"/>
      <c r="E10" s="3"/>
      <c r="F10" s="47"/>
      <c r="H10" s="1"/>
    </row>
    <row r="11" spans="2:9" x14ac:dyDescent="0.25">
      <c r="B11" s="3" t="s">
        <v>46</v>
      </c>
      <c r="C11" s="135">
        <v>8354289.4950999999</v>
      </c>
      <c r="D11" s="48">
        <v>7.3783848443556302E-2</v>
      </c>
      <c r="E11" s="135">
        <v>14219066.831700001</v>
      </c>
      <c r="F11" s="228">
        <v>0.119674406634911</v>
      </c>
      <c r="H11" s="1"/>
    </row>
    <row r="12" spans="2:9" x14ac:dyDescent="0.25">
      <c r="B12" s="3" t="s">
        <v>47</v>
      </c>
      <c r="C12" s="135">
        <v>21916519.2216</v>
      </c>
      <c r="D12" s="48">
        <v>7.3866551033699102E-2</v>
      </c>
      <c r="E12" s="135">
        <v>29488317.143599998</v>
      </c>
      <c r="F12" s="228">
        <v>9.2616728736854503E-2</v>
      </c>
      <c r="H12" s="1"/>
    </row>
    <row r="13" spans="2:9" x14ac:dyDescent="0.25">
      <c r="B13" s="3" t="s">
        <v>48</v>
      </c>
      <c r="C13" s="135">
        <v>6328579.1469999999</v>
      </c>
      <c r="D13" s="48">
        <v>7.4001937267932902E-2</v>
      </c>
      <c r="E13" s="135">
        <v>8931212.3506000005</v>
      </c>
      <c r="F13" s="228">
        <v>0.1</v>
      </c>
      <c r="H13" s="1"/>
    </row>
    <row r="14" spans="2:9" x14ac:dyDescent="0.25">
      <c r="B14" s="3" t="s">
        <v>25</v>
      </c>
      <c r="C14" s="135">
        <v>0</v>
      </c>
      <c r="D14" s="48"/>
      <c r="E14" s="135">
        <v>0</v>
      </c>
      <c r="F14" s="228">
        <v>0</v>
      </c>
      <c r="H14" s="1"/>
    </row>
    <row r="15" spans="2:9" ht="30" x14ac:dyDescent="0.25">
      <c r="B15" s="57" t="s">
        <v>49</v>
      </c>
      <c r="C15" s="136">
        <f>SUM(C11:C14)</f>
        <v>36599387.863700002</v>
      </c>
      <c r="D15" s="183">
        <v>7.3871019661889886E-2</v>
      </c>
      <c r="E15" s="136">
        <f>SUM(E11:E14)</f>
        <v>52638596.325900003</v>
      </c>
      <c r="F15" s="229">
        <v>9.9975007292795653E-2</v>
      </c>
      <c r="H15" s="1"/>
    </row>
    <row r="16" spans="2:9" s="61" customFormat="1" x14ac:dyDescent="0.25">
      <c r="B16" s="115"/>
      <c r="C16" s="62"/>
      <c r="D16" s="62"/>
      <c r="E16" s="62"/>
      <c r="F16" s="62"/>
      <c r="G16" s="62"/>
      <c r="H16" s="62"/>
    </row>
    <row r="17" spans="2:11" s="61" customFormat="1" hidden="1" x14ac:dyDescent="0.25">
      <c r="B17" s="280" t="s">
        <v>185</v>
      </c>
      <c r="C17" s="281"/>
      <c r="D17" s="281"/>
      <c r="E17" s="281"/>
      <c r="F17" s="282"/>
      <c r="G17" s="184"/>
      <c r="H17" s="184"/>
      <c r="I17" s="106"/>
      <c r="J17" s="106"/>
      <c r="K17" s="106"/>
    </row>
    <row r="18" spans="2:11" s="61" customFormat="1" hidden="1" x14ac:dyDescent="0.25">
      <c r="B18" s="283" t="s">
        <v>195</v>
      </c>
      <c r="C18" s="284"/>
      <c r="D18" s="284"/>
      <c r="E18" s="284"/>
      <c r="F18" s="285"/>
      <c r="G18" s="184"/>
      <c r="H18" s="184"/>
      <c r="I18" s="106"/>
      <c r="J18" s="106"/>
      <c r="K18" s="106"/>
    </row>
    <row r="19" spans="2:11" s="61" customFormat="1" hidden="1" x14ac:dyDescent="0.25">
      <c r="B19" s="3" t="s">
        <v>43</v>
      </c>
      <c r="C19" s="47" t="s">
        <v>186</v>
      </c>
      <c r="D19" s="47" t="s">
        <v>187</v>
      </c>
      <c r="E19" s="47" t="s">
        <v>188</v>
      </c>
      <c r="F19" s="47" t="s">
        <v>189</v>
      </c>
      <c r="G19" s="184"/>
      <c r="H19" s="184"/>
      <c r="I19" s="106"/>
      <c r="J19" s="106"/>
      <c r="K19" s="106"/>
    </row>
    <row r="20" spans="2:11" s="61" customFormat="1" hidden="1" x14ac:dyDescent="0.25">
      <c r="B20" s="3"/>
      <c r="C20" s="3"/>
      <c r="D20" s="47"/>
      <c r="E20" s="3"/>
      <c r="F20" s="47"/>
      <c r="G20" s="184"/>
      <c r="H20" s="184"/>
      <c r="I20" s="106"/>
      <c r="J20" s="106"/>
      <c r="K20" s="106"/>
    </row>
    <row r="21" spans="2:11" s="61" customFormat="1" hidden="1" x14ac:dyDescent="0.25">
      <c r="B21" s="3" t="s">
        <v>46</v>
      </c>
      <c r="C21" s="135">
        <v>0</v>
      </c>
      <c r="D21" s="135">
        <v>0</v>
      </c>
      <c r="E21" s="135">
        <v>0</v>
      </c>
      <c r="F21" s="135">
        <v>0</v>
      </c>
      <c r="G21" s="184"/>
      <c r="H21" s="184"/>
      <c r="I21" s="106"/>
      <c r="J21" s="106"/>
      <c r="K21" s="106"/>
    </row>
    <row r="22" spans="2:11" s="61" customFormat="1" hidden="1" x14ac:dyDescent="0.25">
      <c r="B22" s="3" t="s">
        <v>47</v>
      </c>
      <c r="C22" s="135">
        <v>0</v>
      </c>
      <c r="D22" s="135">
        <v>0</v>
      </c>
      <c r="E22" s="135">
        <v>0</v>
      </c>
      <c r="F22" s="135">
        <v>0</v>
      </c>
      <c r="G22" s="184"/>
      <c r="H22" s="184"/>
      <c r="I22" s="106"/>
      <c r="J22" s="106"/>
      <c r="K22" s="106"/>
    </row>
    <row r="23" spans="2:11" s="61" customFormat="1" hidden="1" x14ac:dyDescent="0.25">
      <c r="B23" s="3" t="s">
        <v>48</v>
      </c>
      <c r="C23" s="135">
        <v>0</v>
      </c>
      <c r="D23" s="135">
        <v>0</v>
      </c>
      <c r="E23" s="135">
        <v>0</v>
      </c>
      <c r="F23" s="135">
        <v>0</v>
      </c>
      <c r="G23" s="184"/>
      <c r="H23" s="184"/>
      <c r="I23" s="106"/>
      <c r="J23" s="106"/>
      <c r="K23" s="106"/>
    </row>
    <row r="24" spans="2:11" s="61" customFormat="1" hidden="1" x14ac:dyDescent="0.25">
      <c r="B24" s="3" t="s">
        <v>25</v>
      </c>
      <c r="C24" s="135">
        <v>0</v>
      </c>
      <c r="D24" s="135">
        <v>0</v>
      </c>
      <c r="E24" s="135">
        <v>0</v>
      </c>
      <c r="F24" s="135">
        <v>0</v>
      </c>
      <c r="G24" s="184"/>
      <c r="H24" s="184"/>
      <c r="I24" s="106"/>
      <c r="J24" s="106"/>
      <c r="K24" s="106"/>
    </row>
    <row r="25" spans="2:11" s="61" customFormat="1" ht="30" hidden="1" x14ac:dyDescent="0.25">
      <c r="B25" s="57" t="s">
        <v>49</v>
      </c>
      <c r="C25" s="136">
        <f>SUM(C21:C24)</f>
        <v>0</v>
      </c>
      <c r="D25" s="136">
        <v>0</v>
      </c>
      <c r="E25" s="136">
        <f>SUM(E21:E24)</f>
        <v>0</v>
      </c>
      <c r="F25" s="136">
        <v>0</v>
      </c>
      <c r="G25" s="184"/>
      <c r="H25" s="184"/>
      <c r="I25" s="106"/>
      <c r="J25" s="106"/>
      <c r="K25" s="106"/>
    </row>
    <row r="26" spans="2:11" s="61" customFormat="1" hidden="1" x14ac:dyDescent="0.25">
      <c r="B26" s="115"/>
      <c r="C26" s="62"/>
      <c r="D26" s="62"/>
      <c r="E26" s="62"/>
      <c r="F26" s="62"/>
      <c r="G26" s="184"/>
      <c r="H26" s="184"/>
      <c r="I26" s="106"/>
      <c r="J26" s="106"/>
      <c r="K26" s="106"/>
    </row>
    <row r="27" spans="2:11" s="61" customFormat="1" hidden="1" x14ac:dyDescent="0.25">
      <c r="B27" s="280" t="s">
        <v>190</v>
      </c>
      <c r="C27" s="281"/>
      <c r="D27" s="281"/>
      <c r="E27" s="281"/>
      <c r="F27" s="282"/>
      <c r="G27" s="184"/>
      <c r="H27" s="184"/>
      <c r="I27" s="106"/>
      <c r="J27" s="106"/>
      <c r="K27" s="106"/>
    </row>
    <row r="28" spans="2:11" s="61" customFormat="1" hidden="1" x14ac:dyDescent="0.25">
      <c r="B28" s="283" t="s">
        <v>196</v>
      </c>
      <c r="C28" s="284"/>
      <c r="D28" s="284"/>
      <c r="E28" s="284"/>
      <c r="F28" s="285"/>
      <c r="G28" s="184"/>
      <c r="H28" s="184"/>
      <c r="I28" s="106"/>
      <c r="J28" s="106"/>
      <c r="K28" s="106"/>
    </row>
    <row r="29" spans="2:11" s="61" customFormat="1" hidden="1" x14ac:dyDescent="0.25">
      <c r="B29" s="3" t="s">
        <v>43</v>
      </c>
      <c r="C29" s="47" t="s">
        <v>191</v>
      </c>
      <c r="D29" s="47" t="s">
        <v>192</v>
      </c>
      <c r="E29" s="47" t="s">
        <v>193</v>
      </c>
      <c r="F29" s="47" t="s">
        <v>194</v>
      </c>
      <c r="G29" s="184"/>
      <c r="H29" s="184"/>
      <c r="I29" s="106"/>
      <c r="J29" s="106"/>
      <c r="K29" s="106"/>
    </row>
    <row r="30" spans="2:11" s="61" customFormat="1" hidden="1" x14ac:dyDescent="0.25">
      <c r="B30" s="3"/>
      <c r="C30" s="3"/>
      <c r="D30" s="47"/>
      <c r="E30" s="3"/>
      <c r="F30" s="47"/>
      <c r="G30" s="184"/>
      <c r="H30" s="184"/>
      <c r="I30" s="106"/>
      <c r="J30" s="106"/>
      <c r="K30" s="106"/>
    </row>
    <row r="31" spans="2:11" s="61" customFormat="1" hidden="1" x14ac:dyDescent="0.25">
      <c r="B31" s="3" t="s">
        <v>46</v>
      </c>
      <c r="C31" s="135">
        <v>0</v>
      </c>
      <c r="D31" s="135">
        <v>0</v>
      </c>
      <c r="E31" s="135">
        <v>0</v>
      </c>
      <c r="F31" s="135">
        <v>0</v>
      </c>
      <c r="G31" s="184"/>
      <c r="H31" s="184"/>
      <c r="I31" s="106"/>
      <c r="J31" s="106"/>
      <c r="K31" s="106"/>
    </row>
    <row r="32" spans="2:11" s="61" customFormat="1" hidden="1" x14ac:dyDescent="0.25">
      <c r="B32" s="3" t="s">
        <v>47</v>
      </c>
      <c r="C32" s="135">
        <v>0</v>
      </c>
      <c r="D32" s="135">
        <v>0</v>
      </c>
      <c r="E32" s="135">
        <v>0</v>
      </c>
      <c r="F32" s="135">
        <v>0</v>
      </c>
      <c r="G32" s="184"/>
      <c r="H32" s="184"/>
      <c r="I32" s="106"/>
      <c r="J32" s="106"/>
      <c r="K32" s="106"/>
    </row>
    <row r="33" spans="2:11" s="61" customFormat="1" hidden="1" x14ac:dyDescent="0.25">
      <c r="B33" s="3" t="s">
        <v>48</v>
      </c>
      <c r="C33" s="135">
        <v>0</v>
      </c>
      <c r="D33" s="135">
        <v>0</v>
      </c>
      <c r="E33" s="135">
        <v>0</v>
      </c>
      <c r="F33" s="135">
        <v>0</v>
      </c>
      <c r="G33" s="184"/>
      <c r="H33" s="184"/>
      <c r="I33" s="106"/>
      <c r="J33" s="106"/>
      <c r="K33" s="106"/>
    </row>
    <row r="34" spans="2:11" s="61" customFormat="1" hidden="1" x14ac:dyDescent="0.25">
      <c r="B34" s="3" t="s">
        <v>25</v>
      </c>
      <c r="C34" s="135">
        <v>0</v>
      </c>
      <c r="D34" s="135">
        <v>0</v>
      </c>
      <c r="E34" s="135">
        <v>0</v>
      </c>
      <c r="F34" s="135">
        <v>0</v>
      </c>
      <c r="G34" s="184"/>
      <c r="H34" s="184"/>
      <c r="I34" s="106"/>
      <c r="J34" s="106"/>
      <c r="K34" s="106"/>
    </row>
    <row r="35" spans="2:11" s="61" customFormat="1" ht="30" hidden="1" x14ac:dyDescent="0.25">
      <c r="B35" s="57" t="s">
        <v>49</v>
      </c>
      <c r="C35" s="136">
        <f>SUM(C31:C34)</f>
        <v>0</v>
      </c>
      <c r="D35" s="136">
        <v>0</v>
      </c>
      <c r="E35" s="136">
        <f>SUM(E31:E34)</f>
        <v>0</v>
      </c>
      <c r="F35" s="136">
        <v>0</v>
      </c>
      <c r="G35" s="184"/>
      <c r="H35" s="184"/>
      <c r="I35" s="106"/>
      <c r="J35" s="106"/>
      <c r="K35" s="106"/>
    </row>
    <row r="36" spans="2:11" s="61" customFormat="1" x14ac:dyDescent="0.25">
      <c r="B36" s="115"/>
      <c r="C36" s="62"/>
      <c r="D36" s="62"/>
      <c r="E36" s="62"/>
      <c r="F36" s="62"/>
      <c r="G36" s="62"/>
      <c r="H36" s="62"/>
    </row>
    <row r="37" spans="2:11" ht="45" customHeight="1" x14ac:dyDescent="0.25">
      <c r="B37" s="268" t="s">
        <v>50</v>
      </c>
      <c r="C37" s="269"/>
      <c r="D37" s="269"/>
      <c r="E37" s="269"/>
      <c r="F37" s="269"/>
      <c r="G37" s="269"/>
      <c r="H37" s="269"/>
      <c r="I37" s="269"/>
      <c r="J37" s="270"/>
    </row>
    <row r="38" spans="2:11" x14ac:dyDescent="0.25">
      <c r="B38" s="257" t="s">
        <v>51</v>
      </c>
      <c r="C38" s="258"/>
      <c r="D38" s="258"/>
      <c r="E38" s="258"/>
      <c r="F38" s="258"/>
      <c r="G38" s="258"/>
      <c r="H38" s="258"/>
      <c r="I38" s="258"/>
      <c r="J38" s="259"/>
    </row>
    <row r="39" spans="2:11" ht="42.75" customHeight="1" x14ac:dyDescent="0.25">
      <c r="B39" s="3" t="s">
        <v>43</v>
      </c>
      <c r="C39" s="47" t="s">
        <v>164</v>
      </c>
      <c r="D39" s="47" t="s">
        <v>52</v>
      </c>
      <c r="E39" s="47" t="s">
        <v>165</v>
      </c>
      <c r="F39" s="266" t="s">
        <v>53</v>
      </c>
      <c r="G39" s="267"/>
      <c r="H39" s="116" t="s">
        <v>54</v>
      </c>
      <c r="I39" s="116" t="s">
        <v>55</v>
      </c>
      <c r="J39" s="116" t="s">
        <v>56</v>
      </c>
    </row>
    <row r="40" spans="2:11" x14ac:dyDescent="0.25">
      <c r="B40" s="3"/>
      <c r="C40" s="47"/>
      <c r="D40" s="117"/>
      <c r="E40" s="47"/>
      <c r="F40" s="47" t="s">
        <v>57</v>
      </c>
      <c r="G40" s="47" t="s">
        <v>58</v>
      </c>
      <c r="H40" s="47"/>
      <c r="I40" s="47"/>
      <c r="J40" s="47"/>
    </row>
    <row r="41" spans="2:11" x14ac:dyDescent="0.25">
      <c r="B41" s="3" t="s">
        <v>46</v>
      </c>
      <c r="C41" s="118">
        <v>121580824.4526</v>
      </c>
      <c r="D41" s="119">
        <v>9.4199418992795492E-2</v>
      </c>
      <c r="E41" s="81">
        <v>133033667.47669999</v>
      </c>
      <c r="F41" s="81">
        <v>15669118.959000001</v>
      </c>
      <c r="G41" s="81">
        <v>0</v>
      </c>
      <c r="H41" s="81">
        <v>11931661.831800001</v>
      </c>
      <c r="I41" s="81">
        <v>25850423.257199999</v>
      </c>
      <c r="J41" s="81">
        <v>79582463.4287</v>
      </c>
    </row>
    <row r="42" spans="2:11" x14ac:dyDescent="0.25">
      <c r="B42" s="3" t="s">
        <v>47</v>
      </c>
      <c r="C42" s="118">
        <v>318620763.76700002</v>
      </c>
      <c r="D42" s="119">
        <v>9.182823846689403E-2</v>
      </c>
      <c r="E42" s="81">
        <v>347879147.24269998</v>
      </c>
      <c r="F42" s="81">
        <v>108508612.39830001</v>
      </c>
      <c r="G42" s="81">
        <v>0</v>
      </c>
      <c r="H42" s="81">
        <v>30126117.274900001</v>
      </c>
      <c r="I42" s="81">
        <v>40196176.824000001</v>
      </c>
      <c r="J42" s="81">
        <v>169048240.74540001</v>
      </c>
      <c r="K42" s="111"/>
    </row>
    <row r="43" spans="2:11" x14ac:dyDescent="0.25">
      <c r="B43" s="3" t="s">
        <v>48</v>
      </c>
      <c r="C43" s="118">
        <v>91847680.141399994</v>
      </c>
      <c r="D43" s="119">
        <v>6.9633285293148939E-2</v>
      </c>
      <c r="E43" s="81">
        <v>98243335.856199995</v>
      </c>
      <c r="F43" s="81">
        <v>41199379.8015</v>
      </c>
      <c r="G43" s="81">
        <v>0</v>
      </c>
      <c r="H43" s="81">
        <v>10020344.5724</v>
      </c>
      <c r="I43" s="81">
        <v>18197223.890700001</v>
      </c>
      <c r="J43" s="81">
        <v>28826387.591600001</v>
      </c>
    </row>
    <row r="44" spans="2:11" x14ac:dyDescent="0.25">
      <c r="B44" s="3" t="s">
        <v>25</v>
      </c>
      <c r="C44" s="118">
        <v>0</v>
      </c>
      <c r="D44" s="119"/>
      <c r="E44" s="81">
        <f t="shared" ref="E44" si="0">SUM(F44:J44)</f>
        <v>0</v>
      </c>
      <c r="F44" s="81"/>
      <c r="G44" s="81"/>
      <c r="H44" s="81"/>
      <c r="I44" s="81"/>
      <c r="J44" s="81"/>
    </row>
    <row r="45" spans="2:11" ht="30" x14ac:dyDescent="0.25">
      <c r="B45" s="57" t="s">
        <v>59</v>
      </c>
      <c r="C45" s="120">
        <v>532049268.361</v>
      </c>
      <c r="D45" s="121">
        <v>8.8538571549425793E-2</v>
      </c>
      <c r="E45" s="120">
        <v>579156150.57560003</v>
      </c>
      <c r="F45" s="82">
        <v>165377111.15880001</v>
      </c>
      <c r="G45" s="82">
        <v>0</v>
      </c>
      <c r="H45" s="82">
        <v>52078123.679100007</v>
      </c>
      <c r="I45" s="82">
        <v>84243823.971900001</v>
      </c>
      <c r="J45" s="82">
        <v>277457091.76569998</v>
      </c>
    </row>
    <row r="46" spans="2:11" s="61" customFormat="1" x14ac:dyDescent="0.25">
      <c r="B46" s="115"/>
      <c r="C46" s="62" t="s">
        <v>60</v>
      </c>
      <c r="D46" s="62"/>
      <c r="E46" s="62" t="s">
        <v>60</v>
      </c>
      <c r="F46" s="62"/>
      <c r="G46" s="62"/>
      <c r="H46" s="62"/>
    </row>
    <row r="47" spans="2:11" s="61" customFormat="1" x14ac:dyDescent="0.25">
      <c r="B47" s="115"/>
      <c r="C47" s="62"/>
      <c r="D47" s="62"/>
      <c r="E47" s="62"/>
      <c r="F47" s="62"/>
      <c r="G47" s="62"/>
      <c r="H47" s="62"/>
    </row>
    <row r="48" spans="2:11" s="61" customFormat="1" ht="23.45" customHeight="1" x14ac:dyDescent="0.25">
      <c r="B48" s="268" t="s">
        <v>176</v>
      </c>
      <c r="C48" s="269"/>
      <c r="D48" s="269"/>
      <c r="E48" s="269"/>
      <c r="F48" s="269"/>
      <c r="G48" s="269"/>
      <c r="H48" s="269"/>
      <c r="I48" s="269"/>
      <c r="J48" s="270"/>
    </row>
    <row r="49" spans="2:10" x14ac:dyDescent="0.25">
      <c r="B49" s="257" t="s">
        <v>61</v>
      </c>
      <c r="C49" s="258"/>
      <c r="D49" s="258"/>
      <c r="E49" s="258"/>
      <c r="F49" s="258"/>
      <c r="G49" s="258"/>
      <c r="H49" s="258"/>
      <c r="I49" s="258"/>
      <c r="J49" s="259"/>
    </row>
    <row r="50" spans="2:10" ht="42.75" customHeight="1" x14ac:dyDescent="0.25">
      <c r="B50" s="3" t="s">
        <v>62</v>
      </c>
      <c r="C50" s="3" t="s">
        <v>64</v>
      </c>
      <c r="D50" s="47" t="s">
        <v>63</v>
      </c>
      <c r="E50" s="47" t="s">
        <v>166</v>
      </c>
      <c r="F50" s="271" t="s">
        <v>65</v>
      </c>
      <c r="G50" s="272"/>
      <c r="H50" s="47" t="s">
        <v>66</v>
      </c>
      <c r="I50" s="47" t="s">
        <v>67</v>
      </c>
      <c r="J50" s="47" t="s">
        <v>68</v>
      </c>
    </row>
    <row r="51" spans="2:10" ht="15.75" customHeight="1" x14ac:dyDescent="0.25">
      <c r="B51" s="3"/>
      <c r="C51" s="3"/>
      <c r="D51" s="3"/>
      <c r="E51" s="47"/>
      <c r="F51" s="47" t="s">
        <v>57</v>
      </c>
      <c r="G51" s="47" t="s">
        <v>58</v>
      </c>
      <c r="H51" s="47"/>
      <c r="I51" s="47"/>
      <c r="J51" s="47"/>
    </row>
    <row r="52" spans="2:10" x14ac:dyDescent="0.25">
      <c r="B52" s="216" t="s">
        <v>46</v>
      </c>
      <c r="C52" s="118">
        <v>49532198.325599998</v>
      </c>
      <c r="D52" s="118">
        <v>4176572.8994000033</v>
      </c>
      <c r="E52" s="122">
        <v>53708771.225000001</v>
      </c>
      <c r="F52" s="122">
        <v>13438218.6107</v>
      </c>
      <c r="G52" s="122">
        <v>0</v>
      </c>
      <c r="H52" s="122">
        <v>6934647.6947999997</v>
      </c>
      <c r="I52" s="122">
        <v>9844519.1059000008</v>
      </c>
      <c r="J52" s="122">
        <v>23491385.813499998</v>
      </c>
    </row>
    <row r="53" spans="2:10" x14ac:dyDescent="0.25">
      <c r="B53" s="216" t="s">
        <v>47</v>
      </c>
      <c r="C53" s="118">
        <v>126866547.76090001</v>
      </c>
      <c r="D53" s="118">
        <v>4195222.2826000005</v>
      </c>
      <c r="E53" s="122">
        <v>131061770.04350001</v>
      </c>
      <c r="F53" s="122">
        <v>87095049.222000003</v>
      </c>
      <c r="G53" s="122">
        <v>0</v>
      </c>
      <c r="H53" s="122">
        <v>10911735.1513</v>
      </c>
      <c r="I53" s="122">
        <v>1644542.6494</v>
      </c>
      <c r="J53" s="122">
        <v>31410443.0209</v>
      </c>
    </row>
    <row r="54" spans="2:10" x14ac:dyDescent="0.25">
      <c r="B54" s="216" t="s">
        <v>48</v>
      </c>
      <c r="C54" s="118">
        <v>38230469.437600002</v>
      </c>
      <c r="D54" s="118">
        <v>-5041873.5235000029</v>
      </c>
      <c r="E54" s="122">
        <v>33188595.914099999</v>
      </c>
      <c r="F54" s="122">
        <v>19795318.736299999</v>
      </c>
      <c r="G54" s="122">
        <v>0</v>
      </c>
      <c r="H54" s="122">
        <v>3217806.4367</v>
      </c>
      <c r="I54" s="122">
        <v>2282840.0411</v>
      </c>
      <c r="J54" s="122">
        <v>7892630.7000000002</v>
      </c>
    </row>
    <row r="55" spans="2:10" x14ac:dyDescent="0.25">
      <c r="B55" s="217" t="s">
        <v>24</v>
      </c>
      <c r="C55" s="118">
        <v>-10647952.8916</v>
      </c>
      <c r="D55" s="118">
        <v>1953818.4397</v>
      </c>
      <c r="E55" s="122">
        <v>-8694134.4518999998</v>
      </c>
      <c r="F55" s="122">
        <v>-2353353.1565</v>
      </c>
      <c r="G55" s="122">
        <v>0</v>
      </c>
      <c r="H55" s="122">
        <v>-1393914.4268</v>
      </c>
      <c r="I55" s="122">
        <v>-950066.03870000003</v>
      </c>
      <c r="J55" s="122">
        <v>-3996800.83</v>
      </c>
    </row>
    <row r="56" spans="2:10" x14ac:dyDescent="0.25">
      <c r="B56" s="217" t="s">
        <v>19</v>
      </c>
      <c r="C56" s="118">
        <v>1304048</v>
      </c>
      <c r="D56" s="118">
        <v>231191</v>
      </c>
      <c r="E56" s="122">
        <v>1535239</v>
      </c>
      <c r="F56" s="122">
        <v>0</v>
      </c>
      <c r="G56" s="122">
        <v>0</v>
      </c>
      <c r="H56" s="122">
        <v>0</v>
      </c>
      <c r="I56" s="122">
        <v>1535239</v>
      </c>
      <c r="J56" s="122">
        <v>0</v>
      </c>
    </row>
    <row r="57" spans="2:10" x14ac:dyDescent="0.25">
      <c r="B57" s="217" t="s">
        <v>219</v>
      </c>
      <c r="C57" s="3">
        <v>0</v>
      </c>
      <c r="D57" s="3">
        <v>0</v>
      </c>
      <c r="E57" s="122">
        <v>0</v>
      </c>
      <c r="F57" s="122">
        <v>0</v>
      </c>
      <c r="G57" s="122">
        <v>0</v>
      </c>
      <c r="H57" s="122">
        <v>0</v>
      </c>
      <c r="I57" s="122">
        <v>0</v>
      </c>
      <c r="J57" s="122">
        <v>0</v>
      </c>
    </row>
    <row r="58" spans="2:10" x14ac:dyDescent="0.25">
      <c r="B58" s="3"/>
      <c r="C58" s="3"/>
      <c r="D58" s="3"/>
      <c r="E58" s="122"/>
      <c r="F58" s="122"/>
      <c r="G58" s="122"/>
      <c r="H58" s="122"/>
      <c r="I58" s="122"/>
      <c r="J58" s="122"/>
    </row>
    <row r="59" spans="2:10" x14ac:dyDescent="0.25">
      <c r="B59" s="57" t="s">
        <v>69</v>
      </c>
      <c r="C59" s="123">
        <v>205285310.63249999</v>
      </c>
      <c r="D59" s="123">
        <v>5514931.0982000008</v>
      </c>
      <c r="E59" s="123">
        <v>210800241.73069999</v>
      </c>
      <c r="F59" s="123">
        <v>117975233.41250001</v>
      </c>
      <c r="G59" s="123">
        <v>0</v>
      </c>
      <c r="H59" s="123">
        <v>19670274.855999999</v>
      </c>
      <c r="I59" s="123">
        <v>14357074.7577</v>
      </c>
      <c r="J59" s="123">
        <v>58797658.704400003</v>
      </c>
    </row>
    <row r="60" spans="2:10" s="61" customFormat="1" x14ac:dyDescent="0.25">
      <c r="C60" s="62"/>
      <c r="D60" s="62"/>
      <c r="E60" s="62"/>
      <c r="F60" s="124"/>
      <c r="G60" s="124"/>
      <c r="H60" s="124"/>
    </row>
    <row r="61" spans="2:10" s="61" customFormat="1" x14ac:dyDescent="0.25">
      <c r="C61" s="62"/>
      <c r="D61" s="62"/>
      <c r="E61" s="62"/>
      <c r="F61" s="124"/>
      <c r="G61" s="124"/>
      <c r="H61" s="124"/>
    </row>
    <row r="62" spans="2:10" s="61" customFormat="1" x14ac:dyDescent="0.25">
      <c r="B62" s="257" t="s">
        <v>70</v>
      </c>
      <c r="C62" s="258"/>
      <c r="D62" s="258"/>
      <c r="E62" s="258"/>
      <c r="F62" s="258"/>
      <c r="G62" s="258"/>
      <c r="H62" s="259"/>
    </row>
    <row r="63" spans="2:10" s="61" customFormat="1" ht="42.6" customHeight="1" x14ac:dyDescent="0.25">
      <c r="B63" s="3" t="s">
        <v>62</v>
      </c>
      <c r="C63" s="3" t="s">
        <v>167</v>
      </c>
      <c r="D63" s="47" t="s">
        <v>63</v>
      </c>
      <c r="E63" s="47" t="s">
        <v>168</v>
      </c>
      <c r="F63" s="174" t="s">
        <v>71</v>
      </c>
      <c r="G63" s="47" t="s">
        <v>72</v>
      </c>
      <c r="H63" s="47" t="s">
        <v>73</v>
      </c>
    </row>
    <row r="64" spans="2:10" s="61" customFormat="1" x14ac:dyDescent="0.25">
      <c r="B64" s="3" t="s">
        <v>46</v>
      </c>
      <c r="C64" s="118">
        <v>18363134.050700001</v>
      </c>
      <c r="D64" s="118">
        <v>7858565.7859999985</v>
      </c>
      <c r="E64" s="122">
        <v>26221699.8367</v>
      </c>
      <c r="F64" s="122">
        <v>-30629</v>
      </c>
      <c r="G64" s="122">
        <v>2892701.88</v>
      </c>
      <c r="H64" s="122">
        <v>23359626.956700001</v>
      </c>
    </row>
    <row r="65" spans="2:10" s="61" customFormat="1" x14ac:dyDescent="0.25">
      <c r="B65" s="3" t="s">
        <v>47</v>
      </c>
      <c r="C65" s="118">
        <v>16927233.234099999</v>
      </c>
      <c r="D65" s="118">
        <v>2812210.8659000024</v>
      </c>
      <c r="E65" s="122">
        <v>19739444.100000001</v>
      </c>
      <c r="F65" s="122">
        <v>-183766</v>
      </c>
      <c r="G65" s="122">
        <v>7043101.7800000003</v>
      </c>
      <c r="H65" s="122">
        <v>12880108.32</v>
      </c>
    </row>
    <row r="66" spans="2:10" s="61" customFormat="1" x14ac:dyDescent="0.25">
      <c r="B66" s="3" t="s">
        <v>48</v>
      </c>
      <c r="C66" s="118">
        <v>8762719.4853000008</v>
      </c>
      <c r="D66" s="118">
        <v>1485169.2146999985</v>
      </c>
      <c r="E66" s="122">
        <v>10247888.699999999</v>
      </c>
      <c r="F66" s="122">
        <v>-40839</v>
      </c>
      <c r="G66" s="122">
        <v>2641163.2999999998</v>
      </c>
      <c r="H66" s="122">
        <v>7647564.4000000004</v>
      </c>
    </row>
    <row r="67" spans="2:10" s="61" customFormat="1" x14ac:dyDescent="0.25">
      <c r="B67" s="3" t="s">
        <v>74</v>
      </c>
      <c r="C67" s="118">
        <v>0</v>
      </c>
      <c r="D67" s="118">
        <v>0</v>
      </c>
      <c r="E67" s="122">
        <v>0</v>
      </c>
      <c r="F67" s="122">
        <v>0</v>
      </c>
      <c r="G67" s="122">
        <v>0</v>
      </c>
      <c r="H67" s="122">
        <v>0</v>
      </c>
    </row>
    <row r="68" spans="2:10" s="61" customFormat="1" x14ac:dyDescent="0.25">
      <c r="B68" s="3" t="s">
        <v>75</v>
      </c>
      <c r="C68" s="118">
        <v>1616329.6</v>
      </c>
      <c r="D68" s="118">
        <v>605785.39999999991</v>
      </c>
      <c r="E68" s="122">
        <v>2222115</v>
      </c>
      <c r="F68" s="122">
        <v>541538</v>
      </c>
      <c r="G68" s="122">
        <v>836336</v>
      </c>
      <c r="H68" s="122">
        <v>844241</v>
      </c>
    </row>
    <row r="69" spans="2:10" s="61" customFormat="1" x14ac:dyDescent="0.25">
      <c r="B69" s="57" t="s">
        <v>76</v>
      </c>
      <c r="C69" s="123">
        <f>SUM(C64:C68)</f>
        <v>45669416.370099999</v>
      </c>
      <c r="D69" s="123">
        <f>SUM(D64:D68)</f>
        <v>12761731.2666</v>
      </c>
      <c r="E69" s="123">
        <f>SUM(E64:E68)</f>
        <v>58431147.636700004</v>
      </c>
      <c r="F69" s="123">
        <f t="shared" ref="F69:H69" si="1">SUM(F64:F68)</f>
        <v>286304</v>
      </c>
      <c r="G69" s="123">
        <f t="shared" si="1"/>
        <v>13413302.960000001</v>
      </c>
      <c r="H69" s="123">
        <f t="shared" si="1"/>
        <v>44731540.676700003</v>
      </c>
    </row>
    <row r="70" spans="2:10" s="61" customFormat="1" x14ac:dyDescent="0.25">
      <c r="C70" s="62"/>
      <c r="D70" s="62"/>
      <c r="E70" s="62"/>
      <c r="F70" s="61" t="s">
        <v>77</v>
      </c>
      <c r="G70" s="124"/>
      <c r="H70" s="124"/>
    </row>
    <row r="71" spans="2:10" s="61" customFormat="1" ht="15.75" thickBot="1" x14ac:dyDescent="0.3">
      <c r="B71" s="113"/>
      <c r="C71" s="124"/>
      <c r="D71" s="124"/>
      <c r="E71" s="124"/>
      <c r="F71" s="124"/>
      <c r="G71" s="124"/>
      <c r="H71" s="124"/>
    </row>
    <row r="72" spans="2:10" s="61" customFormat="1" ht="30" x14ac:dyDescent="0.25">
      <c r="B72" s="125"/>
      <c r="C72" s="126" t="s">
        <v>214</v>
      </c>
      <c r="D72" s="126" t="s">
        <v>63</v>
      </c>
      <c r="E72" s="126" t="s">
        <v>52</v>
      </c>
      <c r="F72" s="127" t="s">
        <v>169</v>
      </c>
      <c r="G72" s="124"/>
      <c r="H72" s="124"/>
      <c r="I72" s="124"/>
    </row>
    <row r="73" spans="2:10" s="61" customFormat="1" x14ac:dyDescent="0.25">
      <c r="B73" s="138" t="s">
        <v>78</v>
      </c>
      <c r="C73" s="137">
        <f>C59+C69</f>
        <v>250954727.00259998</v>
      </c>
      <c r="D73" s="137">
        <f>D59+D69</f>
        <v>18276662.364799999</v>
      </c>
      <c r="E73" s="137">
        <f>D73/C73</f>
        <v>7.2828524025413732E-2</v>
      </c>
      <c r="F73" s="139">
        <f>E59+E69</f>
        <v>269231389.36739999</v>
      </c>
      <c r="G73" s="124"/>
      <c r="H73" s="124"/>
      <c r="I73" s="124"/>
    </row>
    <row r="74" spans="2:10" s="61" customFormat="1" x14ac:dyDescent="0.25">
      <c r="B74" s="138" t="s">
        <v>79</v>
      </c>
      <c r="C74" s="140">
        <f>'1. Reconciliation'!C11</f>
        <v>250954726.83981445</v>
      </c>
      <c r="D74" s="140">
        <f>'1. Reconciliation'!C32</f>
        <v>18276662.527616113</v>
      </c>
      <c r="E74" s="141">
        <f>'1. Reconciliation'!C33</f>
        <v>7.2828524721441856E-2</v>
      </c>
      <c r="F74" s="142">
        <f>'1. Reconciliation'!C30</f>
        <v>269231389.36743057</v>
      </c>
      <c r="G74" s="124"/>
      <c r="H74" s="124"/>
      <c r="I74" s="124"/>
    </row>
    <row r="75" spans="2:10" s="61" customFormat="1" ht="18" customHeight="1" thickBot="1" x14ac:dyDescent="0.3">
      <c r="B75" s="143" t="s">
        <v>80</v>
      </c>
      <c r="C75" s="144">
        <f>C73-C74</f>
        <v>0.16278553009033203</v>
      </c>
      <c r="D75" s="144">
        <f t="shared" ref="D75:F75" si="2">D73-D74</f>
        <v>-0.1628161147236824</v>
      </c>
      <c r="E75" s="144">
        <f t="shared" si="2"/>
        <v>-6.9602812402536074E-10</v>
      </c>
      <c r="F75" s="145">
        <f t="shared" si="2"/>
        <v>-3.0577182769775391E-5</v>
      </c>
      <c r="G75" s="124"/>
      <c r="H75" s="124"/>
      <c r="I75" s="124"/>
    </row>
    <row r="76" spans="2:10" s="61" customFormat="1" x14ac:dyDescent="0.25">
      <c r="G76" s="124"/>
      <c r="H76" s="124"/>
      <c r="I76" s="124"/>
      <c r="J76" s="1"/>
    </row>
    <row r="77" spans="2:10" x14ac:dyDescent="0.25">
      <c r="B77" s="128"/>
      <c r="C77" s="129"/>
      <c r="D77" s="130"/>
      <c r="E77" s="131"/>
      <c r="F77" s="131"/>
      <c r="G77" s="131"/>
      <c r="H77" s="132"/>
    </row>
    <row r="78" spans="2:10" x14ac:dyDescent="0.25">
      <c r="B78" s="260" t="s">
        <v>184</v>
      </c>
      <c r="C78" s="261"/>
      <c r="D78" s="261"/>
      <c r="E78" s="261"/>
      <c r="F78" s="261"/>
      <c r="G78" s="262"/>
      <c r="H78" s="132"/>
    </row>
    <row r="79" spans="2:10" x14ac:dyDescent="0.25">
      <c r="B79" s="257" t="s">
        <v>81</v>
      </c>
      <c r="C79" s="258"/>
      <c r="D79" s="258"/>
      <c r="E79" s="258"/>
      <c r="F79" s="258"/>
      <c r="G79" s="259"/>
      <c r="H79" s="133"/>
    </row>
    <row r="80" spans="2:10" x14ac:dyDescent="0.25">
      <c r="B80" s="263" t="s">
        <v>181</v>
      </c>
      <c r="C80" s="264"/>
      <c r="D80" s="264"/>
      <c r="E80" s="264"/>
      <c r="F80" s="265"/>
      <c r="G80" s="181" t="s">
        <v>182</v>
      </c>
    </row>
    <row r="81" spans="2:7" x14ac:dyDescent="0.25">
      <c r="B81" s="251" t="s">
        <v>134</v>
      </c>
      <c r="C81" s="252"/>
      <c r="D81" s="252"/>
      <c r="E81" s="252"/>
      <c r="F81" s="253"/>
      <c r="G81" s="182">
        <v>783058.50778610935</v>
      </c>
    </row>
    <row r="82" spans="2:7" x14ac:dyDescent="0.25">
      <c r="B82" s="251" t="s">
        <v>110</v>
      </c>
      <c r="C82" s="252"/>
      <c r="D82" s="252"/>
      <c r="E82" s="252"/>
      <c r="F82" s="253"/>
      <c r="G82" s="182">
        <v>826668.24440855719</v>
      </c>
    </row>
    <row r="83" spans="2:7" x14ac:dyDescent="0.25">
      <c r="B83" s="251" t="s">
        <v>109</v>
      </c>
      <c r="C83" s="252"/>
      <c r="D83" s="252"/>
      <c r="E83" s="252"/>
      <c r="F83" s="253"/>
      <c r="G83" s="182">
        <v>138843.64762113057</v>
      </c>
    </row>
    <row r="84" spans="2:7" ht="15.75" thickBot="1" x14ac:dyDescent="0.3">
      <c r="B84" s="254" t="s">
        <v>183</v>
      </c>
      <c r="C84" s="255"/>
      <c r="D84" s="255"/>
      <c r="E84" s="255"/>
      <c r="F84" s="256"/>
      <c r="G84" s="227">
        <f>SUM(G81:G83)</f>
        <v>1748570.3998157971</v>
      </c>
    </row>
    <row r="85" spans="2:7" ht="15.75" thickTop="1" x14ac:dyDescent="0.25">
      <c r="B85" s="1" t="s">
        <v>220</v>
      </c>
    </row>
    <row r="87" spans="2:7" x14ac:dyDescent="0.25">
      <c r="C87" s="20"/>
    </row>
  </sheetData>
  <mergeCells count="24">
    <mergeCell ref="B5:G5"/>
    <mergeCell ref="B2:I2"/>
    <mergeCell ref="B3:I3"/>
    <mergeCell ref="B4:I4"/>
    <mergeCell ref="B37:J37"/>
    <mergeCell ref="B17:F17"/>
    <mergeCell ref="B18:F18"/>
    <mergeCell ref="B27:F27"/>
    <mergeCell ref="B28:F28"/>
    <mergeCell ref="B7:F7"/>
    <mergeCell ref="B8:F8"/>
    <mergeCell ref="F39:G39"/>
    <mergeCell ref="B48:J48"/>
    <mergeCell ref="B38:J38"/>
    <mergeCell ref="B49:J49"/>
    <mergeCell ref="F50:G50"/>
    <mergeCell ref="B82:F82"/>
    <mergeCell ref="B83:F83"/>
    <mergeCell ref="B84:F84"/>
    <mergeCell ref="B62:H62"/>
    <mergeCell ref="B78:G78"/>
    <mergeCell ref="B79:G79"/>
    <mergeCell ref="B80:F80"/>
    <mergeCell ref="B81:F81"/>
  </mergeCells>
  <pageMargins left="0.7" right="0.7" top="0.75" bottom="0.75" header="0.3" footer="0.3"/>
  <pageSetup scale="66" orientation="landscape" r:id="rId1"/>
  <headerFooter>
    <oddFooter>&amp;L&amp;D&amp;R&amp;F,&amp;A,</oddFooter>
  </headerFooter>
  <ignoredErrors>
    <ignoredError sqref="E73:E75"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D22"/>
  <sheetViews>
    <sheetView showGridLines="0" zoomScale="90" zoomScaleNormal="90" workbookViewId="0">
      <selection activeCell="C9" sqref="C9"/>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16384" width="8.85546875" style="1"/>
  </cols>
  <sheetData>
    <row r="1" spans="2:4" x14ac:dyDescent="0.25">
      <c r="B1" s="286" t="s">
        <v>82</v>
      </c>
      <c r="C1" s="286"/>
      <c r="D1" s="286"/>
    </row>
    <row r="2" spans="2:4" ht="21" x14ac:dyDescent="0.35">
      <c r="B2" s="287" t="s">
        <v>5</v>
      </c>
      <c r="C2" s="288"/>
      <c r="D2" s="289"/>
    </row>
    <row r="3" spans="2:4" ht="18.75" x14ac:dyDescent="0.3">
      <c r="B3" s="291" t="s">
        <v>83</v>
      </c>
      <c r="C3" s="292"/>
      <c r="D3" s="293"/>
    </row>
    <row r="4" spans="2:4" ht="74.25" customHeight="1" x14ac:dyDescent="0.25">
      <c r="B4" s="290" t="s">
        <v>212</v>
      </c>
      <c r="C4" s="290"/>
      <c r="D4" s="290"/>
    </row>
    <row r="5" spans="2:4" x14ac:dyDescent="0.25">
      <c r="B5" s="21"/>
      <c r="C5" s="2"/>
      <c r="D5" s="2"/>
    </row>
    <row r="6" spans="2:4" x14ac:dyDescent="0.25">
      <c r="B6" s="295" t="s">
        <v>84</v>
      </c>
      <c r="C6" s="294" t="s">
        <v>85</v>
      </c>
      <c r="D6" s="294" t="s">
        <v>86</v>
      </c>
    </row>
    <row r="7" spans="2:4" x14ac:dyDescent="0.25">
      <c r="B7" s="295"/>
      <c r="C7" s="294"/>
      <c r="D7" s="294"/>
    </row>
    <row r="8" spans="2:4" x14ac:dyDescent="0.25">
      <c r="B8" s="79" t="s">
        <v>151</v>
      </c>
      <c r="C8" s="171"/>
      <c r="D8" s="172">
        <v>532049268.36106169</v>
      </c>
    </row>
    <row r="9" spans="2:4" x14ac:dyDescent="0.25">
      <c r="B9" s="110" t="s">
        <v>221</v>
      </c>
      <c r="C9" s="48">
        <v>-1.0892962614547129E-2</v>
      </c>
      <c r="D9" s="173">
        <v>-5795592.7893541977</v>
      </c>
    </row>
    <row r="10" spans="2:4" x14ac:dyDescent="0.25">
      <c r="B10" s="110" t="s">
        <v>222</v>
      </c>
      <c r="C10" s="48">
        <v>-8.952785019250474E-3</v>
      </c>
      <c r="D10" s="173">
        <v>-4763322.7192860879</v>
      </c>
    </row>
    <row r="11" spans="2:4" x14ac:dyDescent="0.25">
      <c r="B11" s="3" t="s">
        <v>223</v>
      </c>
      <c r="C11" s="48">
        <v>-7.0813141083829268E-3</v>
      </c>
      <c r="D11" s="173">
        <v>-3767607.9904</v>
      </c>
    </row>
    <row r="12" spans="2:4" x14ac:dyDescent="0.25">
      <c r="B12" s="3" t="s">
        <v>224</v>
      </c>
      <c r="C12" s="48">
        <v>-4.6381627537528331E-3</v>
      </c>
      <c r="D12" s="173">
        <v>-2467731.0996737219</v>
      </c>
    </row>
    <row r="13" spans="2:4" x14ac:dyDescent="0.25">
      <c r="B13" s="3" t="s">
        <v>225</v>
      </c>
      <c r="C13" s="48">
        <v>8.4420605700738713E-3</v>
      </c>
      <c r="D13" s="173">
        <v>4491592.1497675702</v>
      </c>
    </row>
    <row r="14" spans="2:4" x14ac:dyDescent="0.25">
      <c r="B14" s="3" t="s">
        <v>226</v>
      </c>
      <c r="C14" s="48">
        <v>9.0888692210591617E-3</v>
      </c>
      <c r="D14" s="173">
        <v>4835726.2192938998</v>
      </c>
    </row>
    <row r="15" spans="2:4" x14ac:dyDescent="0.25">
      <c r="B15" s="3" t="s">
        <v>227</v>
      </c>
      <c r="C15" s="48">
        <v>9.2480299750872519E-3</v>
      </c>
      <c r="D15" s="173">
        <v>4920407.5820263401</v>
      </c>
    </row>
    <row r="16" spans="2:4" x14ac:dyDescent="0.25">
      <c r="B16" s="3" t="s">
        <v>217</v>
      </c>
      <c r="C16" s="48">
        <v>-5.6107312635118528E-3</v>
      </c>
      <c r="D16" s="173">
        <v>-2985185.4637220167</v>
      </c>
    </row>
    <row r="17" spans="2:4" x14ac:dyDescent="0.25">
      <c r="B17" s="3" t="s">
        <v>228</v>
      </c>
      <c r="C17" s="48">
        <v>9.8935567542558861E-2</v>
      </c>
      <c r="D17" s="173">
        <v>52638596.325904846</v>
      </c>
    </row>
    <row r="18" spans="2:4" x14ac:dyDescent="0.25">
      <c r="B18" s="79" t="s">
        <v>152</v>
      </c>
      <c r="C18" s="171">
        <f>SUM(C8:C17)</f>
        <v>8.8538571549333936E-2</v>
      </c>
      <c r="D18" s="172">
        <f t="shared" ref="D18" si="0">SUM(D8:D17)</f>
        <v>579156150.57561827</v>
      </c>
    </row>
    <row r="19" spans="2:4" x14ac:dyDescent="0.25">
      <c r="B19" s="75"/>
      <c r="C19" s="43"/>
      <c r="D19" s="43"/>
    </row>
    <row r="20" spans="2:4" x14ac:dyDescent="0.25">
      <c r="B20" s="29" t="s">
        <v>170</v>
      </c>
      <c r="C20" s="102"/>
      <c r="D20" s="80">
        <v>47106882.214556634</v>
      </c>
    </row>
    <row r="21" spans="2:4" x14ac:dyDescent="0.25">
      <c r="B21" s="29" t="s">
        <v>171</v>
      </c>
      <c r="C21" s="218">
        <v>8.8538571549333867E-2</v>
      </c>
      <c r="D21" s="103"/>
    </row>
    <row r="22" spans="2:4" x14ac:dyDescent="0.25">
      <c r="B22" s="75" t="s">
        <v>87</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43"/>
  <sheetViews>
    <sheetView showGridLines="0" zoomScale="90" zoomScaleNormal="90" workbookViewId="0">
      <selection activeCell="C9" sqref="C9"/>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 min="13" max="13" width="14.5703125" bestFit="1" customWidth="1"/>
  </cols>
  <sheetData>
    <row r="1" spans="2:7" x14ac:dyDescent="0.25">
      <c r="B1" s="240" t="s">
        <v>88</v>
      </c>
      <c r="C1" s="240"/>
      <c r="D1" s="240"/>
      <c r="E1" s="240"/>
      <c r="F1" s="240"/>
      <c r="G1" s="240"/>
    </row>
    <row r="2" spans="2:7" ht="18.75" x14ac:dyDescent="0.3">
      <c r="B2" s="297" t="s">
        <v>9</v>
      </c>
      <c r="C2" s="298"/>
      <c r="D2" s="298"/>
      <c r="E2" s="298"/>
      <c r="F2" s="298"/>
      <c r="G2" s="299"/>
    </row>
    <row r="3" spans="2:7" ht="18.75" x14ac:dyDescent="0.3">
      <c r="B3" s="291" t="s">
        <v>89</v>
      </c>
      <c r="C3" s="292"/>
      <c r="D3" s="292"/>
      <c r="E3" s="292"/>
      <c r="F3" s="292"/>
      <c r="G3" s="293"/>
    </row>
    <row r="4" spans="2:7" ht="63" customHeight="1" x14ac:dyDescent="0.25">
      <c r="B4" s="300" t="s">
        <v>210</v>
      </c>
      <c r="C4" s="301"/>
      <c r="D4" s="301"/>
      <c r="E4" s="301"/>
      <c r="F4" s="301"/>
      <c r="G4" s="302"/>
    </row>
    <row r="5" spans="2:7" ht="17.45" customHeight="1" x14ac:dyDescent="0.25">
      <c r="B5" s="46" t="s">
        <v>90</v>
      </c>
      <c r="C5" s="303" t="s">
        <v>91</v>
      </c>
      <c r="D5" s="304"/>
      <c r="E5" s="304"/>
      <c r="F5" s="305"/>
      <c r="G5" s="56" t="s">
        <v>92</v>
      </c>
    </row>
    <row r="6" spans="2:7" ht="31.5" customHeight="1" x14ac:dyDescent="0.25">
      <c r="B6" s="16"/>
      <c r="C6" s="49" t="s">
        <v>93</v>
      </c>
      <c r="D6" s="50" t="s">
        <v>94</v>
      </c>
      <c r="E6" s="146" t="s">
        <v>209</v>
      </c>
      <c r="F6" s="146" t="s">
        <v>95</v>
      </c>
      <c r="G6" s="16"/>
    </row>
    <row r="7" spans="2:7" ht="31.5" customHeight="1" x14ac:dyDescent="0.25">
      <c r="B7" s="147" t="s">
        <v>96</v>
      </c>
      <c r="C7" s="148">
        <v>0.02</v>
      </c>
      <c r="D7" s="149">
        <v>500000</v>
      </c>
      <c r="E7" s="150">
        <v>0.6</v>
      </c>
      <c r="F7" s="151">
        <f>C7*E7</f>
        <v>1.2E-2</v>
      </c>
      <c r="G7" s="147" t="s">
        <v>97</v>
      </c>
    </row>
    <row r="8" spans="2:7" ht="27" customHeight="1" x14ac:dyDescent="0.25">
      <c r="B8" s="16" t="s">
        <v>229</v>
      </c>
      <c r="C8" s="49">
        <v>2.4622229196345054E-2</v>
      </c>
      <c r="D8" s="50">
        <v>745094.49722421914</v>
      </c>
      <c r="E8" s="49">
        <v>0.11105328793238527</v>
      </c>
      <c r="F8" s="9">
        <v>2.7343795084788904E-3</v>
      </c>
      <c r="G8" s="16"/>
    </row>
    <row r="9" spans="2:7" ht="27" customHeight="1" x14ac:dyDescent="0.25">
      <c r="B9" s="16" t="s">
        <v>230</v>
      </c>
      <c r="C9" s="49">
        <v>6.3412725122652516E-2</v>
      </c>
      <c r="D9" s="50">
        <v>6130192.8786024516</v>
      </c>
      <c r="E9" s="49">
        <v>0.354768585906373</v>
      </c>
      <c r="F9" s="9">
        <v>2.2496842820232968E-2</v>
      </c>
      <c r="G9" s="16"/>
    </row>
    <row r="10" spans="2:7" ht="27" customHeight="1" x14ac:dyDescent="0.25">
      <c r="B10" s="16" t="s">
        <v>231</v>
      </c>
      <c r="C10" s="49">
        <v>6.9999999999997078E-2</v>
      </c>
      <c r="D10" s="50">
        <v>1676955.4980523027</v>
      </c>
      <c r="E10" s="49">
        <v>8.7916609764418702E-2</v>
      </c>
      <c r="F10" s="9">
        <v>6.1541626835090527E-3</v>
      </c>
      <c r="G10" s="16"/>
    </row>
    <row r="11" spans="2:7" ht="27" customHeight="1" x14ac:dyDescent="0.25">
      <c r="B11" s="16" t="s">
        <v>177</v>
      </c>
      <c r="C11" s="49">
        <v>4.855048937002783E-2</v>
      </c>
      <c r="D11" s="50">
        <v>770900.95932870754</v>
      </c>
      <c r="E11" s="49">
        <v>5.8270991673512691E-2</v>
      </c>
      <c r="F11" s="9">
        <v>2.8290851618258581E-3</v>
      </c>
      <c r="G11" s="16"/>
    </row>
    <row r="12" spans="2:7" ht="27" customHeight="1" x14ac:dyDescent="0.25">
      <c r="B12" s="16" t="s">
        <v>98</v>
      </c>
      <c r="C12" s="49">
        <v>0</v>
      </c>
      <c r="D12" s="50">
        <v>0</v>
      </c>
      <c r="E12" s="49">
        <v>0</v>
      </c>
      <c r="F12" s="9">
        <v>0</v>
      </c>
      <c r="G12" s="16"/>
    </row>
    <row r="13" spans="2:7" ht="27" customHeight="1" x14ac:dyDescent="0.25">
      <c r="B13" s="30" t="s">
        <v>31</v>
      </c>
      <c r="C13" s="49">
        <v>0</v>
      </c>
      <c r="D13" s="50">
        <v>0</v>
      </c>
      <c r="E13" s="49">
        <v>3.001549334251339E-2</v>
      </c>
      <c r="F13" s="9">
        <v>0</v>
      </c>
      <c r="G13" s="16"/>
    </row>
    <row r="14" spans="2:7" ht="27" customHeight="1" x14ac:dyDescent="0.25">
      <c r="B14" s="30" t="s">
        <v>30</v>
      </c>
      <c r="C14" s="49">
        <v>3.8447576250874901E-2</v>
      </c>
      <c r="D14" s="50">
        <v>1263662.6911449539</v>
      </c>
      <c r="E14" s="49">
        <v>0.12061730795269364</v>
      </c>
      <c r="F14" s="9">
        <v>4.6374431446864484E-3</v>
      </c>
      <c r="G14" s="16"/>
    </row>
    <row r="15" spans="2:7" ht="27" customHeight="1" x14ac:dyDescent="0.25">
      <c r="B15" s="30" t="s">
        <v>179</v>
      </c>
      <c r="C15" s="49">
        <v>4.0912961043046474E-2</v>
      </c>
      <c r="D15" s="50">
        <v>306946.97210952267</v>
      </c>
      <c r="E15" s="49">
        <v>2.7532768048701424E-2</v>
      </c>
      <c r="F15" s="9">
        <v>1.1264470665837561E-3</v>
      </c>
      <c r="G15" s="16"/>
    </row>
    <row r="16" spans="2:7" ht="27" customHeight="1" x14ac:dyDescent="0.25">
      <c r="B16" s="30" t="s">
        <v>232</v>
      </c>
      <c r="C16" s="49">
        <v>5.4925277893897992E-2</v>
      </c>
      <c r="D16" s="50">
        <v>821194.93082534708</v>
      </c>
      <c r="E16" s="49">
        <v>5.4868290799055877E-2</v>
      </c>
      <c r="F16" s="9">
        <v>3.0136561197013504E-3</v>
      </c>
      <c r="G16" s="16"/>
    </row>
    <row r="17" spans="2:7" ht="27" customHeight="1" x14ac:dyDescent="0.25">
      <c r="B17" s="30" t="s">
        <v>180</v>
      </c>
      <c r="C17" s="49">
        <v>3.9999999999999571E-2</v>
      </c>
      <c r="D17" s="50">
        <v>419368.44102519751</v>
      </c>
      <c r="E17" s="49">
        <v>3.8475403989494686E-2</v>
      </c>
      <c r="F17" s="9">
        <v>1.5390161595797709E-3</v>
      </c>
      <c r="G17" s="16"/>
    </row>
    <row r="18" spans="2:7" ht="27" customHeight="1" x14ac:dyDescent="0.25">
      <c r="B18" s="30" t="s">
        <v>217</v>
      </c>
      <c r="C18" s="49">
        <v>1.0608312695709502E-2</v>
      </c>
      <c r="D18" s="50">
        <v>336709.16673111066</v>
      </c>
      <c r="E18" s="49">
        <v>0.11648126059085138</v>
      </c>
      <c r="F18" s="9">
        <v>1.2356696355381757E-3</v>
      </c>
      <c r="G18" s="16"/>
    </row>
    <row r="19" spans="2:7" ht="27" customHeight="1" x14ac:dyDescent="0.25">
      <c r="B19" s="30" t="s">
        <v>99</v>
      </c>
      <c r="C19" s="49"/>
      <c r="D19" s="50"/>
      <c r="E19" s="49"/>
      <c r="F19" s="9">
        <f t="shared" ref="F19" si="0">C19*E19</f>
        <v>0</v>
      </c>
      <c r="G19" s="16"/>
    </row>
    <row r="20" spans="2:7" x14ac:dyDescent="0.25">
      <c r="B20" s="11" t="s">
        <v>13</v>
      </c>
      <c r="C20" s="77" t="s">
        <v>100</v>
      </c>
      <c r="D20" s="78">
        <f>SUM(D8:D19)</f>
        <v>12471026.035043813</v>
      </c>
      <c r="E20" s="212">
        <f>SUM(E8:E19)</f>
        <v>1</v>
      </c>
      <c r="F20" s="211">
        <f>SUM(F8:F19)</f>
        <v>4.5766702300136262E-2</v>
      </c>
      <c r="G20" s="11"/>
    </row>
    <row r="21" spans="2:7" x14ac:dyDescent="0.25">
      <c r="B21" s="18" t="s">
        <v>211</v>
      </c>
      <c r="E21" t="s">
        <v>206</v>
      </c>
    </row>
    <row r="23" spans="2:7" x14ac:dyDescent="0.25">
      <c r="B23" s="296" t="s">
        <v>101</v>
      </c>
      <c r="C23" s="296"/>
      <c r="D23" s="296"/>
      <c r="E23" s="296"/>
      <c r="F23" s="175"/>
    </row>
    <row r="25" spans="2:7" ht="26.25" x14ac:dyDescent="0.4">
      <c r="B25" s="201" t="s">
        <v>205</v>
      </c>
    </row>
    <row r="43" spans="13:13" x14ac:dyDescent="0.25">
      <c r="M43" s="14"/>
    </row>
  </sheetData>
  <mergeCells count="6">
    <mergeCell ref="B23:E23"/>
    <mergeCell ref="B1:G1"/>
    <mergeCell ref="B2:G2"/>
    <mergeCell ref="B4:G4"/>
    <mergeCell ref="C5:F5"/>
    <mergeCell ref="B3:G3"/>
  </mergeCells>
  <pageMargins left="0.7" right="0.7" top="0.75" bottom="0.75" header="0.3" footer="0.3"/>
  <pageSetup orientation="landscape" r:id="rId1"/>
  <headerFooter>
    <oddFooter>&amp;L&amp;D&amp;R&amp;F,&amp;A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F18"/>
  <sheetViews>
    <sheetView showGridLines="0" workbookViewId="0">
      <selection activeCell="A16" sqref="A16"/>
    </sheetView>
  </sheetViews>
  <sheetFormatPr defaultColWidth="8.85546875" defaultRowHeight="15" x14ac:dyDescent="0.25"/>
  <cols>
    <col min="1" max="1" width="8.85546875" style="1"/>
    <col min="2" max="2" width="32.28515625" style="40" customWidth="1"/>
    <col min="3" max="4" width="22.28515625" style="40" customWidth="1"/>
    <col min="5" max="5" width="17.5703125" style="40" customWidth="1"/>
    <col min="6" max="6" width="19.5703125" style="40" customWidth="1"/>
    <col min="7" max="16384" width="8.85546875" style="1"/>
  </cols>
  <sheetData>
    <row r="1" spans="2:6" s="106" customFormat="1" x14ac:dyDescent="0.25">
      <c r="B1" s="107"/>
      <c r="C1" s="107"/>
      <c r="D1" s="107"/>
      <c r="E1" s="107"/>
      <c r="F1" s="107"/>
    </row>
    <row r="2" spans="2:6" ht="15.75" x14ac:dyDescent="0.25">
      <c r="B2" s="307" t="s">
        <v>102</v>
      </c>
      <c r="C2" s="307"/>
      <c r="D2" s="307"/>
      <c r="E2" s="307"/>
      <c r="F2" s="307"/>
    </row>
    <row r="3" spans="2:6" ht="18.75" x14ac:dyDescent="0.3">
      <c r="B3" s="308" t="s">
        <v>2</v>
      </c>
      <c r="C3" s="309"/>
      <c r="D3" s="309"/>
      <c r="E3" s="309"/>
      <c r="F3" s="310"/>
    </row>
    <row r="4" spans="2:6" ht="18.75" x14ac:dyDescent="0.3">
      <c r="B4" s="291" t="s">
        <v>103</v>
      </c>
      <c r="C4" s="292"/>
      <c r="D4" s="292"/>
      <c r="E4" s="292"/>
      <c r="F4" s="293"/>
    </row>
    <row r="5" spans="2:6" ht="15.75" x14ac:dyDescent="0.25">
      <c r="B5" s="31"/>
      <c r="C5" s="31"/>
      <c r="D5" s="31"/>
      <c r="E5" s="31"/>
      <c r="F5" s="31"/>
    </row>
    <row r="6" spans="2:6" ht="67.5" customHeight="1" x14ac:dyDescent="0.25">
      <c r="B6" s="306" t="s">
        <v>199</v>
      </c>
      <c r="C6" s="306"/>
      <c r="D6" s="306"/>
      <c r="E6" s="306"/>
      <c r="F6" s="306"/>
    </row>
    <row r="7" spans="2:6" ht="15.75" x14ac:dyDescent="0.25">
      <c r="B7" s="31"/>
      <c r="C7" s="31"/>
      <c r="D7" s="31"/>
      <c r="E7" s="31"/>
      <c r="F7" s="31"/>
    </row>
    <row r="8" spans="2:6" ht="48" customHeight="1" x14ac:dyDescent="0.25">
      <c r="B8" s="32" t="s">
        <v>104</v>
      </c>
      <c r="C8" s="33" t="s">
        <v>172</v>
      </c>
      <c r="D8" s="33" t="s">
        <v>105</v>
      </c>
      <c r="E8" s="33" t="s">
        <v>106</v>
      </c>
      <c r="F8" s="34" t="s">
        <v>107</v>
      </c>
    </row>
    <row r="9" spans="2:6" ht="25.5" customHeight="1" x14ac:dyDescent="0.25">
      <c r="B9" s="35"/>
      <c r="C9" s="36" t="s">
        <v>108</v>
      </c>
      <c r="D9" s="36" t="s">
        <v>173</v>
      </c>
      <c r="E9" s="36" t="s">
        <v>173</v>
      </c>
      <c r="F9" s="37" t="s">
        <v>174</v>
      </c>
    </row>
    <row r="10" spans="2:6" ht="24" customHeight="1" x14ac:dyDescent="0.25">
      <c r="B10" s="38" t="s">
        <v>109</v>
      </c>
      <c r="C10" s="39" t="s">
        <v>233</v>
      </c>
      <c r="D10" s="219">
        <v>6451</v>
      </c>
      <c r="E10" s="219">
        <v>1102585.83</v>
      </c>
      <c r="F10" s="220">
        <v>704336.81192108104</v>
      </c>
    </row>
    <row r="11" spans="2:6" ht="15.75" x14ac:dyDescent="0.25">
      <c r="B11" s="38" t="s">
        <v>110</v>
      </c>
      <c r="C11" s="39" t="s">
        <v>233</v>
      </c>
      <c r="D11" s="219">
        <v>7150</v>
      </c>
      <c r="E11" s="219">
        <v>3464337.4730585925</v>
      </c>
      <c r="F11" s="220">
        <v>806766.87568976288</v>
      </c>
    </row>
    <row r="12" spans="2:6" ht="15.75" x14ac:dyDescent="0.25">
      <c r="B12" s="38" t="s">
        <v>134</v>
      </c>
      <c r="C12" s="39" t="s">
        <v>233</v>
      </c>
      <c r="D12" s="219">
        <v>12899</v>
      </c>
      <c r="E12" s="219"/>
      <c r="F12" s="220">
        <v>1490114.6987725412</v>
      </c>
    </row>
    <row r="13" spans="2:6" ht="15.75" x14ac:dyDescent="0.25">
      <c r="B13" s="199" t="s">
        <v>197</v>
      </c>
      <c r="C13" s="190"/>
      <c r="D13" s="322">
        <v>12143</v>
      </c>
      <c r="E13" s="190"/>
      <c r="F13" s="323">
        <v>1425109.5236224006</v>
      </c>
    </row>
    <row r="14" spans="2:6" ht="15.75" x14ac:dyDescent="0.25">
      <c r="B14" s="200" t="s">
        <v>198</v>
      </c>
      <c r="C14" s="191"/>
      <c r="D14" s="324">
        <v>756</v>
      </c>
      <c r="E14" s="191"/>
      <c r="F14" s="325">
        <v>65005.175150140603</v>
      </c>
    </row>
    <row r="15" spans="2:6" ht="16.5" thickBot="1" x14ac:dyDescent="0.3">
      <c r="B15" s="188" t="s">
        <v>111</v>
      </c>
      <c r="C15" s="186"/>
      <c r="D15" s="186"/>
      <c r="E15" s="186"/>
      <c r="F15" s="187"/>
    </row>
    <row r="16" spans="2:6" ht="15.75" x14ac:dyDescent="0.25">
      <c r="B16" s="35" t="s">
        <v>112</v>
      </c>
      <c r="C16" s="185"/>
      <c r="D16" s="221">
        <f>SUM(D10:D12)</f>
        <v>26500</v>
      </c>
      <c r="E16" s="221">
        <f t="shared" ref="E16:F16" si="0">SUM(E10:E12)</f>
        <v>4566923.3030585926</v>
      </c>
      <c r="F16" s="221">
        <f t="shared" si="0"/>
        <v>3001218.3863833854</v>
      </c>
    </row>
    <row r="17" spans="2:5" ht="15.75" x14ac:dyDescent="0.25">
      <c r="B17" s="31"/>
    </row>
    <row r="18" spans="2:5" ht="15.75" x14ac:dyDescent="0.25">
      <c r="B18" s="41"/>
      <c r="E18" s="42"/>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2:K28"/>
  <sheetViews>
    <sheetView showGridLines="0" zoomScale="94" zoomScaleNormal="100" zoomScaleSheetLayoutView="55" workbookViewId="0">
      <selection activeCell="C17" sqref="C17"/>
    </sheetView>
  </sheetViews>
  <sheetFormatPr defaultColWidth="9.140625" defaultRowHeight="15" customHeight="1" x14ac:dyDescent="0.25"/>
  <cols>
    <col min="1" max="1" width="3.5703125" style="104" customWidth="1"/>
    <col min="2" max="2" width="39.7109375" style="104" customWidth="1"/>
    <col min="3" max="3" width="24" style="104" customWidth="1"/>
    <col min="4" max="11" width="22.7109375" style="104" customWidth="1"/>
    <col min="12" max="16384" width="9.140625" style="104"/>
  </cols>
  <sheetData>
    <row r="2" spans="2:11" s="1" customFormat="1" ht="15.75" x14ac:dyDescent="0.25">
      <c r="B2" s="307" t="s">
        <v>113</v>
      </c>
      <c r="C2" s="307"/>
      <c r="D2" s="307"/>
      <c r="E2" s="307"/>
      <c r="F2" s="307"/>
      <c r="G2" s="307"/>
      <c r="H2" s="307"/>
      <c r="I2" s="307"/>
      <c r="J2" s="307"/>
      <c r="K2" s="307"/>
    </row>
    <row r="3" spans="2:11" s="1" customFormat="1" ht="18.75" x14ac:dyDescent="0.3">
      <c r="B3" s="308" t="s">
        <v>114</v>
      </c>
      <c r="C3" s="309"/>
      <c r="D3" s="309"/>
      <c r="E3" s="309"/>
      <c r="F3" s="309"/>
      <c r="G3" s="309"/>
      <c r="H3" s="309"/>
      <c r="I3" s="309"/>
      <c r="J3" s="309"/>
      <c r="K3" s="310"/>
    </row>
    <row r="4" spans="2:11" s="1" customFormat="1" ht="18.75" x14ac:dyDescent="0.3">
      <c r="B4" s="291" t="s">
        <v>115</v>
      </c>
      <c r="C4" s="292"/>
      <c r="D4" s="292"/>
      <c r="E4" s="292"/>
      <c r="F4" s="292"/>
      <c r="G4" s="292"/>
      <c r="H4" s="292"/>
      <c r="I4" s="292"/>
      <c r="J4" s="292"/>
      <c r="K4" s="293"/>
    </row>
    <row r="5" spans="2:11" s="106" customFormat="1" ht="18.75" x14ac:dyDescent="0.3">
      <c r="B5" s="153"/>
      <c r="C5" s="153"/>
      <c r="D5" s="153"/>
      <c r="E5" s="153"/>
      <c r="F5" s="153"/>
      <c r="G5" s="153"/>
      <c r="H5" s="153"/>
      <c r="I5" s="153"/>
      <c r="J5" s="153"/>
      <c r="K5" s="153"/>
    </row>
    <row r="6" spans="2:11" s="106" customFormat="1" ht="18.75" customHeight="1" x14ac:dyDescent="0.25">
      <c r="B6" s="313" t="s">
        <v>204</v>
      </c>
      <c r="C6" s="313"/>
      <c r="D6" s="313"/>
      <c r="E6" s="313"/>
      <c r="F6" s="313"/>
      <c r="G6" s="313"/>
      <c r="H6" s="313"/>
      <c r="I6" s="313"/>
      <c r="J6" s="313"/>
      <c r="K6" s="313"/>
    </row>
    <row r="7" spans="2:11" s="106" customFormat="1" ht="18.75" customHeight="1" x14ac:dyDescent="0.25">
      <c r="B7" s="313"/>
      <c r="C7" s="313"/>
      <c r="D7" s="313"/>
      <c r="E7" s="313"/>
      <c r="F7" s="313"/>
      <c r="G7" s="313"/>
      <c r="H7" s="313"/>
      <c r="I7" s="313"/>
      <c r="J7" s="313"/>
      <c r="K7" s="313"/>
    </row>
    <row r="8" spans="2:11" s="106" customFormat="1" ht="18.75" x14ac:dyDescent="0.3">
      <c r="B8" s="105"/>
      <c r="C8" s="105"/>
      <c r="D8" s="105"/>
      <c r="E8" s="105"/>
      <c r="F8" s="105"/>
      <c r="G8" s="105"/>
      <c r="H8" s="105"/>
    </row>
    <row r="9" spans="2:11" s="154" customFormat="1" x14ac:dyDescent="0.25">
      <c r="B9" s="155"/>
      <c r="D9" s="155"/>
      <c r="E9" s="155"/>
      <c r="F9" s="155"/>
      <c r="G9" s="155"/>
      <c r="H9" s="155"/>
      <c r="I9" s="156"/>
      <c r="J9" s="156"/>
      <c r="K9" s="156"/>
    </row>
    <row r="10" spans="2:11" s="152" customFormat="1" ht="15" customHeight="1" x14ac:dyDescent="0.25">
      <c r="B10" s="311" t="s">
        <v>116</v>
      </c>
      <c r="C10" s="170" t="s">
        <v>117</v>
      </c>
      <c r="D10" s="192" t="s">
        <v>117</v>
      </c>
      <c r="E10" s="166" t="s">
        <v>118</v>
      </c>
      <c r="F10" s="167" t="s">
        <v>203</v>
      </c>
      <c r="G10" s="194" t="s">
        <v>117</v>
      </c>
      <c r="H10" s="166" t="s">
        <v>118</v>
      </c>
      <c r="I10" s="167" t="s">
        <v>203</v>
      </c>
      <c r="J10" s="202" t="s">
        <v>118</v>
      </c>
      <c r="K10" s="203" t="s">
        <v>203</v>
      </c>
    </row>
    <row r="11" spans="2:11" s="152" customFormat="1" x14ac:dyDescent="0.25">
      <c r="B11" s="312"/>
      <c r="C11" s="169" t="s">
        <v>119</v>
      </c>
      <c r="D11" s="318" t="s">
        <v>202</v>
      </c>
      <c r="E11" s="314"/>
      <c r="F11" s="315"/>
      <c r="G11" s="314" t="s">
        <v>120</v>
      </c>
      <c r="H11" s="314"/>
      <c r="I11" s="315"/>
      <c r="J11" s="316" t="s">
        <v>200</v>
      </c>
      <c r="K11" s="317"/>
    </row>
    <row r="12" spans="2:11" ht="15" customHeight="1" x14ac:dyDescent="0.25">
      <c r="B12" s="157" t="s">
        <v>234</v>
      </c>
      <c r="C12" s="198">
        <v>5569730.21</v>
      </c>
      <c r="D12" s="195">
        <v>188858</v>
      </c>
      <c r="E12" s="193">
        <v>188858</v>
      </c>
      <c r="F12" s="196">
        <v>0</v>
      </c>
      <c r="G12" s="158">
        <v>5380872.21</v>
      </c>
      <c r="H12" s="159">
        <v>5380872.21</v>
      </c>
      <c r="I12" s="160"/>
      <c r="J12" s="204"/>
      <c r="K12" s="205"/>
    </row>
    <row r="13" spans="2:11" ht="15" customHeight="1" x14ac:dyDescent="0.25">
      <c r="B13" s="157" t="s">
        <v>235</v>
      </c>
      <c r="C13" s="198">
        <v>0</v>
      </c>
      <c r="D13" s="195">
        <v>0</v>
      </c>
      <c r="E13" s="193">
        <v>0</v>
      </c>
      <c r="F13" s="196">
        <v>0</v>
      </c>
      <c r="G13" s="158"/>
      <c r="H13" s="159"/>
      <c r="I13" s="160"/>
      <c r="J13" s="204"/>
      <c r="K13" s="205"/>
    </row>
    <row r="14" spans="2:11" ht="15" customHeight="1" x14ac:dyDescent="0.25">
      <c r="B14" s="157" t="s">
        <v>236</v>
      </c>
      <c r="C14" s="198">
        <v>0</v>
      </c>
      <c r="D14" s="195">
        <v>0</v>
      </c>
      <c r="E14" s="193">
        <v>1250000</v>
      </c>
      <c r="F14" s="196">
        <v>0</v>
      </c>
      <c r="G14" s="158"/>
      <c r="H14" s="159"/>
      <c r="I14" s="160"/>
      <c r="J14" s="204"/>
      <c r="K14" s="205"/>
    </row>
    <row r="15" spans="2:11" ht="15" customHeight="1" x14ac:dyDescent="0.25">
      <c r="B15" s="157" t="s">
        <v>237</v>
      </c>
      <c r="C15" s="198">
        <v>0</v>
      </c>
      <c r="D15" s="195">
        <v>0</v>
      </c>
      <c r="E15" s="193">
        <v>15700</v>
      </c>
      <c r="F15" s="196">
        <v>0</v>
      </c>
      <c r="G15" s="158"/>
      <c r="H15" s="159"/>
      <c r="I15" s="160"/>
      <c r="J15" s="204"/>
      <c r="K15" s="205"/>
    </row>
    <row r="16" spans="2:11" ht="15" customHeight="1" x14ac:dyDescent="0.25">
      <c r="B16" s="157" t="s">
        <v>238</v>
      </c>
      <c r="C16" s="198">
        <v>9200</v>
      </c>
      <c r="D16" s="195">
        <v>9200</v>
      </c>
      <c r="E16" s="193">
        <v>9200</v>
      </c>
      <c r="F16" s="196">
        <v>0</v>
      </c>
      <c r="G16" s="158"/>
      <c r="H16" s="159"/>
      <c r="I16" s="160"/>
      <c r="J16" s="204"/>
      <c r="K16" s="205"/>
    </row>
    <row r="17" spans="2:11" ht="15" customHeight="1" x14ac:dyDescent="0.25">
      <c r="B17" s="157" t="s">
        <v>239</v>
      </c>
      <c r="C17" s="198">
        <v>0</v>
      </c>
      <c r="D17" s="195">
        <v>0</v>
      </c>
      <c r="E17" s="193">
        <v>0</v>
      </c>
      <c r="F17" s="196">
        <v>0</v>
      </c>
      <c r="G17" s="158"/>
      <c r="H17" s="159"/>
      <c r="I17" s="160"/>
      <c r="J17" s="204"/>
      <c r="K17" s="205"/>
    </row>
    <row r="18" spans="2:11" ht="15" customHeight="1" x14ac:dyDescent="0.25">
      <c r="B18" s="157" t="s">
        <v>240</v>
      </c>
      <c r="C18" s="198">
        <v>0</v>
      </c>
      <c r="D18" s="195">
        <v>0</v>
      </c>
      <c r="E18" s="193">
        <v>0</v>
      </c>
      <c r="F18" s="196">
        <v>0</v>
      </c>
      <c r="G18" s="158"/>
      <c r="H18" s="159"/>
      <c r="I18" s="160"/>
      <c r="J18" s="204"/>
      <c r="K18" s="205"/>
    </row>
    <row r="19" spans="2:11" ht="15" customHeight="1" x14ac:dyDescent="0.25">
      <c r="B19" s="157" t="s">
        <v>241</v>
      </c>
      <c r="C19" s="198">
        <v>0</v>
      </c>
      <c r="D19" s="195">
        <v>0</v>
      </c>
      <c r="E19" s="193">
        <v>0</v>
      </c>
      <c r="F19" s="196">
        <v>0</v>
      </c>
      <c r="G19" s="158"/>
      <c r="H19" s="159"/>
      <c r="I19" s="160"/>
      <c r="J19" s="204"/>
      <c r="K19" s="205"/>
    </row>
    <row r="20" spans="2:11" ht="15" customHeight="1" x14ac:dyDescent="0.25">
      <c r="B20" s="157" t="s">
        <v>242</v>
      </c>
      <c r="C20" s="198">
        <v>323432</v>
      </c>
      <c r="D20" s="195">
        <v>242574</v>
      </c>
      <c r="E20" s="193">
        <v>323432</v>
      </c>
      <c r="F20" s="196">
        <v>0</v>
      </c>
      <c r="G20" s="158">
        <v>80858</v>
      </c>
      <c r="H20" s="159"/>
      <c r="I20" s="160"/>
      <c r="J20" s="204"/>
      <c r="K20" s="205"/>
    </row>
    <row r="21" spans="2:11" ht="15" customHeight="1" x14ac:dyDescent="0.25">
      <c r="B21" s="157" t="s">
        <v>243</v>
      </c>
      <c r="C21" s="198">
        <v>53882</v>
      </c>
      <c r="D21" s="195">
        <v>53882</v>
      </c>
      <c r="E21" s="193">
        <v>56998</v>
      </c>
      <c r="F21" s="196">
        <v>0</v>
      </c>
      <c r="G21" s="158"/>
      <c r="H21" s="159">
        <v>2847</v>
      </c>
      <c r="I21" s="160"/>
      <c r="J21" s="204"/>
      <c r="K21" s="205"/>
    </row>
    <row r="22" spans="2:11" ht="15" customHeight="1" x14ac:dyDescent="0.25">
      <c r="B22" s="157" t="s">
        <v>244</v>
      </c>
      <c r="C22" s="198">
        <v>782310</v>
      </c>
      <c r="D22" s="195">
        <v>782310</v>
      </c>
      <c r="E22" s="193">
        <v>782310</v>
      </c>
      <c r="F22" s="196"/>
      <c r="G22" s="158"/>
      <c r="H22" s="159"/>
      <c r="I22" s="160"/>
      <c r="J22" s="204"/>
      <c r="K22" s="205"/>
    </row>
    <row r="23" spans="2:11" ht="15" customHeight="1" x14ac:dyDescent="0.25">
      <c r="B23" s="157" t="s">
        <v>245</v>
      </c>
      <c r="C23" s="198"/>
      <c r="D23" s="195">
        <v>103371</v>
      </c>
      <c r="E23" s="193">
        <v>103371</v>
      </c>
      <c r="F23" s="196"/>
      <c r="G23" s="158"/>
      <c r="H23" s="159"/>
      <c r="I23" s="160"/>
      <c r="J23" s="204"/>
      <c r="K23" s="205"/>
    </row>
    <row r="24" spans="2:11" ht="15" customHeight="1" x14ac:dyDescent="0.25">
      <c r="B24" s="157" t="s">
        <v>201</v>
      </c>
      <c r="C24" s="198">
        <f t="shared" ref="C24" si="0">+D24+G24</f>
        <v>0</v>
      </c>
      <c r="D24" s="195"/>
      <c r="E24" s="193"/>
      <c r="F24" s="196"/>
      <c r="G24" s="161"/>
      <c r="H24" s="161"/>
      <c r="I24" s="162"/>
      <c r="J24" s="206"/>
      <c r="K24" s="207"/>
    </row>
    <row r="25" spans="2:11" ht="15" customHeight="1" thickBot="1" x14ac:dyDescent="0.3">
      <c r="B25" s="163" t="s">
        <v>121</v>
      </c>
      <c r="C25" s="197">
        <f t="shared" ref="C25:K25" si="1">SUM(C12:C24)</f>
        <v>6738554.21</v>
      </c>
      <c r="D25" s="168">
        <f t="shared" si="1"/>
        <v>1380195</v>
      </c>
      <c r="E25" s="164">
        <f t="shared" si="1"/>
        <v>2729869</v>
      </c>
      <c r="F25" s="165">
        <f t="shared" si="1"/>
        <v>0</v>
      </c>
      <c r="G25" s="164">
        <f t="shared" si="1"/>
        <v>5461730.21</v>
      </c>
      <c r="H25" s="164">
        <f t="shared" si="1"/>
        <v>5383719.21</v>
      </c>
      <c r="I25" s="165">
        <f t="shared" si="1"/>
        <v>0</v>
      </c>
      <c r="J25" s="208">
        <f t="shared" si="1"/>
        <v>0</v>
      </c>
      <c r="K25" s="209">
        <f t="shared" si="1"/>
        <v>0</v>
      </c>
    </row>
    <row r="26" spans="2:11" ht="15" customHeight="1" thickTop="1" x14ac:dyDescent="0.25"/>
    <row r="27" spans="2:11" ht="15" customHeight="1" x14ac:dyDescent="0.25">
      <c r="B27" s="222" t="s">
        <v>246</v>
      </c>
    </row>
    <row r="28" spans="2:11" ht="15" customHeight="1" x14ac:dyDescent="0.25">
      <c r="B28" s="223" t="s">
        <v>247</v>
      </c>
      <c r="C28" s="224">
        <f t="shared" ref="C28" si="2">+D28+G28</f>
        <v>-9611433</v>
      </c>
      <c r="D28" s="225">
        <v>-3250000</v>
      </c>
      <c r="E28" s="225">
        <v>0</v>
      </c>
      <c r="F28" s="226">
        <v>6361433</v>
      </c>
      <c r="G28" s="225">
        <v>-6361433</v>
      </c>
      <c r="H28" s="225"/>
      <c r="I28" s="226">
        <v>0</v>
      </c>
      <c r="J28" s="225"/>
      <c r="K28" s="226">
        <v>0</v>
      </c>
    </row>
  </sheetData>
  <mergeCells count="8">
    <mergeCell ref="B4:K4"/>
    <mergeCell ref="B3:K3"/>
    <mergeCell ref="B2:K2"/>
    <mergeCell ref="B10:B11"/>
    <mergeCell ref="B6:K7"/>
    <mergeCell ref="G11:I11"/>
    <mergeCell ref="J11:K11"/>
    <mergeCell ref="D11:F11"/>
  </mergeCells>
  <pageMargins left="0.7" right="0.7" top="0.75" bottom="0.75" header="0.3" footer="0.3"/>
  <pageSetup scale="4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B15"/>
  <sheetViews>
    <sheetView topLeftCell="A3" zoomScale="110" zoomScaleNormal="110" workbookViewId="0">
      <selection activeCell="C24" sqref="C24"/>
    </sheetView>
  </sheetViews>
  <sheetFormatPr defaultRowHeight="15" x14ac:dyDescent="0.25"/>
  <cols>
    <col min="1" max="1" width="42.7109375" style="64" customWidth="1"/>
    <col min="2" max="2" width="13.85546875" style="64" customWidth="1"/>
  </cols>
  <sheetData>
    <row r="2" spans="1:2" x14ac:dyDescent="0.25">
      <c r="A2" s="319" t="s">
        <v>122</v>
      </c>
      <c r="B2" s="319"/>
    </row>
    <row r="3" spans="1:2" ht="15.75" x14ac:dyDescent="0.25">
      <c r="A3" s="320" t="s">
        <v>123</v>
      </c>
      <c r="B3" s="320"/>
    </row>
    <row r="4" spans="1:2" ht="24.6" customHeight="1" x14ac:dyDescent="0.25">
      <c r="A4" s="321" t="s">
        <v>124</v>
      </c>
      <c r="B4" s="321"/>
    </row>
    <row r="5" spans="1:2" x14ac:dyDescent="0.25">
      <c r="A5" s="65" t="s">
        <v>125</v>
      </c>
      <c r="B5" s="66">
        <f>'1. Reconciliation'!C30</f>
        <v>269231389.36743057</v>
      </c>
    </row>
    <row r="6" spans="1:2" x14ac:dyDescent="0.25">
      <c r="A6" s="65" t="s">
        <v>126</v>
      </c>
      <c r="B6" s="67">
        <f>'1. Reconciliation'!C33</f>
        <v>7.2828524721441856E-2</v>
      </c>
    </row>
    <row r="7" spans="1:2" x14ac:dyDescent="0.25">
      <c r="A7" s="65" t="s">
        <v>127</v>
      </c>
      <c r="B7" s="67">
        <f>'1. Reconciliation'!C88</f>
        <v>0.10666091326181013</v>
      </c>
    </row>
    <row r="8" spans="1:2" x14ac:dyDescent="0.25">
      <c r="A8" s="68"/>
      <c r="B8" s="69"/>
    </row>
    <row r="9" spans="1:2" x14ac:dyDescent="0.25">
      <c r="A9" s="70" t="s">
        <v>128</v>
      </c>
      <c r="B9" s="71"/>
    </row>
    <row r="10" spans="1:2" ht="39.6" customHeight="1" x14ac:dyDescent="0.25">
      <c r="A10" s="65" t="s">
        <v>129</v>
      </c>
      <c r="B10" s="72">
        <f>+'1. Reconciliation'!C12</f>
        <v>13388631.144747714</v>
      </c>
    </row>
    <row r="11" spans="1:2" x14ac:dyDescent="0.25">
      <c r="A11" s="65" t="s">
        <v>130</v>
      </c>
      <c r="B11" s="72">
        <f>+'1. Reconciliation'!C15</f>
        <v>-790371.01028012461</v>
      </c>
    </row>
    <row r="12" spans="1:2" x14ac:dyDescent="0.25">
      <c r="A12" s="65" t="s">
        <v>21</v>
      </c>
      <c r="B12" s="72" t="e">
        <f>+'1. Reconciliation'!#REF!</f>
        <v>#REF!</v>
      </c>
    </row>
    <row r="13" spans="1:2" x14ac:dyDescent="0.25">
      <c r="A13" s="65" t="s">
        <v>22</v>
      </c>
      <c r="B13" s="72">
        <f>+'1. Reconciliation'!C17</f>
        <v>231191</v>
      </c>
    </row>
    <row r="14" spans="1:2" ht="44.45" customHeight="1" x14ac:dyDescent="0.25">
      <c r="A14" s="65" t="s">
        <v>23</v>
      </c>
      <c r="B14" s="72">
        <f>+'1. Reconciliation'!C18</f>
        <v>-2680131.8525246233</v>
      </c>
    </row>
    <row r="15" spans="1:2" x14ac:dyDescent="0.25">
      <c r="A15" s="73" t="s">
        <v>131</v>
      </c>
      <c r="B15" s="74" t="e">
        <f>SUM(B10:B14)</f>
        <v>#REF!</v>
      </c>
    </row>
  </sheetData>
  <mergeCells count="3">
    <mergeCell ref="A2:B2"/>
    <mergeCell ref="A3:B3"/>
    <mergeCell ref="A4:B4"/>
  </mergeCell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132</v>
      </c>
    </row>
    <row r="3" spans="2:5" x14ac:dyDescent="0.25">
      <c r="B3" t="s">
        <v>133</v>
      </c>
      <c r="C3" t="s">
        <v>134</v>
      </c>
      <c r="D3" t="s">
        <v>110</v>
      </c>
      <c r="E3" t="s">
        <v>109</v>
      </c>
    </row>
    <row r="4" spans="2:5" x14ac:dyDescent="0.25">
      <c r="B4" s="16" t="s">
        <v>135</v>
      </c>
      <c r="C4" s="25">
        <v>180</v>
      </c>
      <c r="D4" s="25">
        <v>100</v>
      </c>
      <c r="E4" s="16" t="s">
        <v>136</v>
      </c>
    </row>
    <row r="5" spans="2:5" x14ac:dyDescent="0.25">
      <c r="B5" s="16" t="s">
        <v>137</v>
      </c>
      <c r="C5" s="25">
        <v>163</v>
      </c>
      <c r="D5" s="25">
        <v>100</v>
      </c>
      <c r="E5" s="25">
        <v>85</v>
      </c>
    </row>
    <row r="6" spans="2:5" x14ac:dyDescent="0.25">
      <c r="B6" s="16" t="s">
        <v>138</v>
      </c>
      <c r="C6" s="25">
        <v>186</v>
      </c>
      <c r="D6" s="25">
        <v>100</v>
      </c>
      <c r="E6" s="25">
        <v>58</v>
      </c>
    </row>
    <row r="7" spans="2:5" x14ac:dyDescent="0.25">
      <c r="B7" s="16" t="s">
        <v>139</v>
      </c>
      <c r="C7" s="25">
        <v>92</v>
      </c>
      <c r="D7" s="25">
        <v>100</v>
      </c>
      <c r="E7" s="25">
        <v>52</v>
      </c>
    </row>
    <row r="8" spans="2:5" x14ac:dyDescent="0.25">
      <c r="B8" s="16" t="s">
        <v>140</v>
      </c>
      <c r="C8" s="25">
        <v>166</v>
      </c>
      <c r="D8" s="25">
        <v>100</v>
      </c>
      <c r="E8" s="25">
        <v>76</v>
      </c>
    </row>
    <row r="9" spans="2:5" x14ac:dyDescent="0.25">
      <c r="B9" s="16" t="s">
        <v>141</v>
      </c>
      <c r="C9" s="25">
        <v>130</v>
      </c>
      <c r="D9" s="25">
        <v>100</v>
      </c>
      <c r="E9" s="25">
        <v>75</v>
      </c>
    </row>
    <row r="10" spans="2:5" x14ac:dyDescent="0.25">
      <c r="B10" s="16" t="s">
        <v>142</v>
      </c>
      <c r="C10" s="25">
        <v>160</v>
      </c>
      <c r="D10" s="25">
        <v>100</v>
      </c>
      <c r="E10" s="25">
        <v>79</v>
      </c>
    </row>
    <row r="11" spans="2:5" x14ac:dyDescent="0.25">
      <c r="B11" s="16" t="s">
        <v>143</v>
      </c>
      <c r="C11" s="25">
        <v>120</v>
      </c>
      <c r="D11" s="25">
        <v>100</v>
      </c>
      <c r="E11" s="25">
        <v>81</v>
      </c>
    </row>
    <row r="12" spans="2:5" x14ac:dyDescent="0.25">
      <c r="B12" s="16" t="s">
        <v>144</v>
      </c>
      <c r="C12" s="25">
        <v>160</v>
      </c>
      <c r="D12" s="25">
        <v>100</v>
      </c>
      <c r="E12" s="25">
        <v>72</v>
      </c>
    </row>
    <row r="13" spans="2:5" x14ac:dyDescent="0.25">
      <c r="B13" s="16" t="s">
        <v>145</v>
      </c>
      <c r="C13" s="25">
        <v>150</v>
      </c>
      <c r="D13" s="25">
        <v>100</v>
      </c>
      <c r="E13" s="16">
        <v>55</v>
      </c>
    </row>
    <row r="14" spans="2:5" x14ac:dyDescent="0.25">
      <c r="B14" s="16" t="s">
        <v>146</v>
      </c>
      <c r="C14" s="25">
        <v>264</v>
      </c>
      <c r="D14" s="25">
        <v>100</v>
      </c>
      <c r="E14" s="25">
        <v>44</v>
      </c>
    </row>
    <row r="15" spans="2:5" x14ac:dyDescent="0.25">
      <c r="B15" s="16" t="s">
        <v>147</v>
      </c>
      <c r="C15" s="25">
        <v>178</v>
      </c>
      <c r="D15" s="25">
        <v>100</v>
      </c>
      <c r="E15" s="25">
        <v>108</v>
      </c>
    </row>
    <row r="16" spans="2:5" x14ac:dyDescent="0.25">
      <c r="B16" s="16" t="s">
        <v>148</v>
      </c>
      <c r="C16" s="25">
        <v>185</v>
      </c>
      <c r="D16" s="25">
        <v>100</v>
      </c>
      <c r="E16" s="25">
        <v>89</v>
      </c>
    </row>
    <row r="17" spans="2:5" x14ac:dyDescent="0.25">
      <c r="B17" s="16" t="s">
        <v>149</v>
      </c>
      <c r="C17" s="25">
        <v>228</v>
      </c>
      <c r="D17" s="25">
        <v>100</v>
      </c>
      <c r="E17" s="25">
        <v>76</v>
      </c>
    </row>
  </sheetData>
  <sortState ref="B4:E17">
    <sortCondition ref="B4:B1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2" ma:contentTypeDescription="Create a new document." ma:contentTypeScope="" ma:versionID="7e3735d4e864d7ec0691512965e6ef7b">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185533197b816d09e5769a06b0a7be7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35E319-B666-43F5-B785-F40D79B22305}">
  <ds:schemaRefs>
    <ds:schemaRef ds:uri="http://schemas.microsoft.com/sharepoint/v3/contenttype/forms"/>
  </ds:schemaRefs>
</ds:datastoreItem>
</file>

<file path=customXml/itemProps2.xml><?xml version="1.0" encoding="utf-8"?>
<ds:datastoreItem xmlns:ds="http://schemas.openxmlformats.org/officeDocument/2006/customXml" ds:itemID="{80FDD72E-62BB-4083-B4E4-70A11D422880}">
  <ds:schemaRefs>
    <ds:schemaRef ds:uri="18dbc17e-cec9-4211-a89f-0bf74a616302"/>
    <ds:schemaRef ds:uri="http://purl.org/dc/terms/"/>
    <ds:schemaRef ds:uri="http://schemas.microsoft.com/office/2006/documentManagement/types"/>
    <ds:schemaRef ds:uri="http://schemas.microsoft.com/office/2006/metadata/properties"/>
    <ds:schemaRef ds:uri="http://schemas.microsoft.com/office/infopath/2007/PartnerControls"/>
    <ds:schemaRef ds:uri="http://purl.org/dc/elements/1.1/"/>
    <ds:schemaRef ds:uri="2819d22d-c924-42b3-954a-d3b43813cc67"/>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8C383A7-8D29-41AC-904A-D8D13FBDB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1. Reconciliation</vt:lpstr>
      <vt:lpstr>2. Charge and NPR Detail</vt:lpstr>
      <vt:lpstr>3. Utilization</vt:lpstr>
      <vt:lpstr>4. Inflation</vt:lpstr>
      <vt:lpstr>5. Value Based Care Participati</vt:lpstr>
      <vt:lpstr>6.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Clark, William</cp:lastModifiedBy>
  <cp:revision/>
  <dcterms:created xsi:type="dcterms:W3CDTF">2020-01-09T18:52:12Z</dcterms:created>
  <dcterms:modified xsi:type="dcterms:W3CDTF">2022-06-30T18:56:39Z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