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AOA\GMCB\GMCB - Shared\HCA-Special\HOME\HOSP\B2022\Appendix workbook\"/>
    </mc:Choice>
  </mc:AlternateContent>
  <xr:revisionPtr revIDLastSave="0" documentId="8_{4E530045-C6A5-4C18-B085-16B90013190E}" xr6:coauthVersionLast="47" xr6:coauthVersionMax="47" xr10:uidLastSave="{00000000-0000-0000-0000-000000000000}"/>
  <bookViews>
    <workbookView xWindow="28680" yWindow="-120" windowWidth="29040" windowHeight="15840" tabRatio="822" activeTab="1" xr2:uid="{00000000-000D-0000-FFFF-FFFF00000000}"/>
  </bookViews>
  <sheets>
    <sheet name="Overview" sheetId="17" r:id="rId1"/>
    <sheet name="1. Reconciliation" sheetId="15" r:id="rId2"/>
    <sheet name="2. Charge and NPR Detail" sheetId="13" r:id="rId3"/>
    <sheet name="3. Utilization" sheetId="7" r:id="rId4"/>
    <sheet name="4. Inflation" sheetId="16" r:id="rId5"/>
    <sheet name="5. Vaccine Clinics and Testing" sheetId="21" r:id="rId6"/>
    <sheet name="6. Value Based Care Participati" sheetId="8" r:id="rId7"/>
    <sheet name="7. COVID-19 Advances, Relief Fu" sheetId="20" r:id="rId8"/>
    <sheet name="Edit of Request Summary" sheetId="4" state="hidden" r:id="rId9"/>
    <sheet name="Non-Financial- Reimb. Ratio" sheetId="9"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B">#REF!</definedName>
    <definedName name="\D">#REF!</definedName>
    <definedName name="\E">#REF!</definedName>
    <definedName name="\F">#REF!</definedName>
    <definedName name="\H">#REF!</definedName>
    <definedName name="\L">#REF!</definedName>
    <definedName name="\M">#REF!</definedName>
    <definedName name="\S">#REF!</definedName>
    <definedName name="___A66000">[1]opsumm!#REF!</definedName>
    <definedName name="__A66000">[1]opsumm!#REF!</definedName>
    <definedName name="_A66000">[1]opsumm!#REF!</definedName>
    <definedName name="_CAP1">[2]CAP!#REF!</definedName>
    <definedName name="_Key1" hidden="1">'[3]000'!#REF!</definedName>
    <definedName name="_Order1" hidden="1">0</definedName>
    <definedName name="_Order2" hidden="1">0</definedName>
    <definedName name="_Parse_In" hidden="1">#REF!</definedName>
    <definedName name="Access_Load">#REF!</definedName>
    <definedName name="ACCT">[4]Hidden!$F$11</definedName>
    <definedName name="ADC_IP">#REF!</definedName>
    <definedName name="ADCTable">[5]ADC!$W$70:$AM$224</definedName>
    <definedName name="Adjusted_Patient_Days">#REF!</definedName>
    <definedName name="Admissions_Adjusted">#REF!</definedName>
    <definedName name="Admissions_IP">#REF!</definedName>
    <definedName name="AGE">#REF!</definedName>
    <definedName name="AR">#REF!</definedName>
    <definedName name="AREA_COLUMN_LABEL">[6]Evaluation!#REF!</definedName>
    <definedName name="B_BalSht">#REF!</definedName>
    <definedName name="Bal_Acct">#REF!</definedName>
    <definedName name="Bal_MTD">#REF!</definedName>
    <definedName name="Bal_YTD">#REF!</definedName>
    <definedName name="BalSht">#REF!</definedName>
    <definedName name="Budget">#REF!</definedName>
    <definedName name="BudgetInput">'[7]Budget Input'!$C$10:$AN$302</definedName>
    <definedName name="CAP">[2]CAP!#REF!</definedName>
    <definedName name="Capital_Accounts">#REF!</definedName>
    <definedName name="colgroup">[4]Orientation!$G$6</definedName>
    <definedName name="colsegment">[4]Orientation!$F$6</definedName>
    <definedName name="Column1">[8]Options!$A$3:$A$85</definedName>
    <definedName name="Column2">[8]Options!$G$3:$G$120</definedName>
    <definedName name="Comm_AR">#REF!</definedName>
    <definedName name="Complexity_Factor">'[9]Client Profile'!$L$9</definedName>
    <definedName name="Consulting_Complexity_Factor">[9]Assumptions!$L$30</definedName>
    <definedName name="Contract_Complexity_Factor">[9]Assumptions!$K$30</definedName>
    <definedName name="Conversion_Complexity_Factor">[9]Assumptions!$H$30</definedName>
    <definedName name="CostCenter">#REF!</definedName>
    <definedName name="CritO">[10]OPReport!#REF!</definedName>
    <definedName name="Data">#REF!</definedName>
    <definedName name="DEPT">[4]Hidden!$D$11</definedName>
    <definedName name="drlFilter">[4]Settings!$D$27</definedName>
    <definedName name="End">#REF!</definedName>
    <definedName name="filter">[4]Settings!$B$14:$H$25</definedName>
    <definedName name="FM_Data">#REF!</definedName>
    <definedName name="fy2000_budget">'[11]FY Budget Items'!$B$15:$AA$26</definedName>
    <definedName name="FY2001_budget">'[11]FY Budget Items'!$B$2:$AF$13</definedName>
    <definedName name="FY2004_budget">'[11]FY Budget Items'!$B$2:$AS$13</definedName>
    <definedName name="FY2005_budget">'[11]FY Budget Items'!$B$2:$BB$13</definedName>
    <definedName name="GL_Codes">#REF!</definedName>
    <definedName name="Hardware_Complexity_Factor">[9]Assumptions!$C$30</definedName>
    <definedName name="Hardware_Depreciation_Term">[9]Assumptions!$C$20</definedName>
    <definedName name="hide1">[12]Cover!$A$18:$B$29</definedName>
    <definedName name="InSumm">#REF!</definedName>
    <definedName name="Interface_Complexity_Factor">[9]Assumptions!$G$30</definedName>
    <definedName name="IPsumm">#REF!</definedName>
    <definedName name="Level">'[9]Client Profile'!$L$7</definedName>
    <definedName name="LookupTable">'[7]Budget Input'!$H$882:$N$905</definedName>
    <definedName name="master_def">#REF!</definedName>
    <definedName name="Mcaid_AR">#REF!</definedName>
    <definedName name="Mcare_AR">#REF!</definedName>
    <definedName name="MetaSet">[4]Orientation!$C$22</definedName>
    <definedName name="monroe">#REF!</definedName>
    <definedName name="NetGross">'[13]Net to Gross'!$A$6:$L$132</definedName>
    <definedName name="Network_Complexity_Factor">[9]Assumptions!$E$30</definedName>
    <definedName name="NewAR">#REF!</definedName>
    <definedName name="o">#REF!</definedName>
    <definedName name="Operational_Accounts">#REF!</definedName>
    <definedName name="Operational_Accounts2">#REF!</definedName>
    <definedName name="opsumm">#REF!</definedName>
    <definedName name="Options">[14]List!$B$3:$B$52</definedName>
    <definedName name="OutSum">#REF!</definedName>
    <definedName name="Patient_Days_IP">#REF!</definedName>
    <definedName name="PAYER">#REF!</definedName>
    <definedName name="Peripheral_Complexity_Factor">[9]Assumptions!$F$30</definedName>
    <definedName name="Peripheral_Depreciation_Term">[9]Assumptions!$C$22</definedName>
    <definedName name="PL">#REF!</definedName>
    <definedName name="PosChange">'[15]Detailed Changes'!$B$41:$D$52</definedName>
    <definedName name="PPSSummary">#REF!</definedName>
    <definedName name="Prescriptions" hidden="1">{"add",#N/A,FALSE,"code"}</definedName>
    <definedName name="primtbl">[4]Orientation!$C$23</definedName>
    <definedName name="_xlnm.Print_Area" localSheetId="1">'1. Reconciliation'!$B$6:$O$115</definedName>
    <definedName name="_xlnm.Print_Area" localSheetId="2">'2. Charge and NPR Detail'!$A$2:$H$49</definedName>
    <definedName name="_xlnm.Print_Area" localSheetId="3">'3. Utilization'!$B$1:$D$17</definedName>
    <definedName name="_xlnm.Print_Area" localSheetId="4">'4. Inflation'!$B$1:$D$20</definedName>
    <definedName name="_xlnm.Print_Area" localSheetId="5">'5. Vaccine Clinics and Testing'!$B$7:$D$48</definedName>
    <definedName name="_xlnm.Print_Area" localSheetId="6">'6. Value Based Care Participati'!$B$2:$F$15</definedName>
    <definedName name="_xlnm.Print_Area" localSheetId="0">Overview!$A$1:$B$13</definedName>
    <definedName name="_xlnm.Print_Titles" localSheetId="1">'1. Reconciliation'!$2:$4</definedName>
    <definedName name="_xlnm.Print_Titles">#REF!</definedName>
    <definedName name="prof">#REF!</definedName>
    <definedName name="Rate_nmc" hidden="1">#REF!</definedName>
    <definedName name="Rate_nmc1" hidden="1">#REF!</definedName>
    <definedName name="REHAB">'[16]M''care IP DRG'!#REF!</definedName>
    <definedName name="report_type">[4]Orientation!$C$24</definedName>
    <definedName name="REPORT1">#REF!</definedName>
    <definedName name="REPORT11">#REF!</definedName>
    <definedName name="REPORT3">#REF!</definedName>
    <definedName name="REPORT4">#REF!</definedName>
    <definedName name="REPORT5">#REF!</definedName>
    <definedName name="REPORT6">#REF!</definedName>
    <definedName name="REPORT7">#REF!</definedName>
    <definedName name="REPORT8">#REF!</definedName>
    <definedName name="ReportVersion">[4]Settings!$D$5</definedName>
    <definedName name="RevbyPayor">[13]Stats!$A$8:$V$124</definedName>
    <definedName name="Revenue">#REF!</definedName>
    <definedName name="rngCreateLog">[4]Delivery!$B$12</definedName>
    <definedName name="rngFilePassword">[4]Delivery!$B$6</definedName>
    <definedName name="rngSourceTab">[4]Delivery!$E$8</definedName>
    <definedName name="rowgroup">[4]Orientation!$C$17</definedName>
    <definedName name="rowsegment">[4]Orientation!$B$17</definedName>
    <definedName name="ScenGrpList">OFFSET([17]Control!$AG$1,0,0,COUNTIF([17]Control!$AG:$AG,"&gt;"""),1)</definedName>
    <definedName name="Sequential_Group">[4]Settings!$J$6</definedName>
    <definedName name="Sequential_Segment">[4]Settings!$I$6</definedName>
    <definedName name="Sequential_Sort">[4]Settings!$I$10:$J$11</definedName>
    <definedName name="Slicer_Category">#N/A</definedName>
    <definedName name="Software_Complexity_Factor">[9]Assumptions!$D$30</definedName>
    <definedName name="Software_Depreciation_Term">[9]Assumptions!$C$21</definedName>
    <definedName name="sortcol">#REF!</definedName>
    <definedName name="Staff_Complexity_Factor">[9]Assumptions!$I$30</definedName>
    <definedName name="START">#REF!</definedName>
    <definedName name="STAT">[18]List!$A$2:$A$88</definedName>
    <definedName name="Stat2">[18]List!$A$2:$A$88</definedName>
    <definedName name="Supplemental_filter">[4]Settings!$C$31</definedName>
    <definedName name="Time">[8]Options!$L$4:$L$49</definedName>
    <definedName name="timeseries">[4]Orientation!$B$6:$C$13</definedName>
    <definedName name="Types">[19]t!$A$2:$A$7</definedName>
    <definedName name="Vendor_Complexity_Factor">[9]Assumptions!$J$30</definedName>
    <definedName name="w" hidden="1">{"add",#N/A,FALSE,"code"}</definedName>
    <definedName name="WC_AR">#REF!</definedName>
    <definedName name="wrn.rep1." hidden="1">{"add",#N/A,FALSE,"code"}</definedName>
    <definedName name="wrn.rep1._1" hidden="1">{"add",#N/A,FALSE,"code"}</definedName>
    <definedName name="x" hidden="1">#REF!</definedName>
    <definedName name="xperiod">[4]Orientation!$G$15</definedName>
    <definedName name="xtabin">[4]Hidden!$D$10:$H$11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4" l="1"/>
  <c r="C22" i="20" l="1"/>
  <c r="C21" i="20"/>
  <c r="C20" i="20"/>
  <c r="C19" i="20"/>
  <c r="C18" i="20"/>
  <c r="C17" i="20"/>
  <c r="C16" i="20"/>
  <c r="C15" i="20"/>
  <c r="C14" i="20"/>
  <c r="K13" i="20"/>
  <c r="C13" i="20"/>
  <c r="K12" i="20"/>
  <c r="D12" i="20"/>
  <c r="C12" i="20" s="1"/>
  <c r="F11" i="16"/>
  <c r="F10" i="16"/>
  <c r="F9" i="16"/>
  <c r="F8" i="16"/>
  <c r="F7" i="16"/>
  <c r="D7" i="16"/>
  <c r="D8" i="7"/>
  <c r="D16" i="7" s="1"/>
  <c r="C87" i="15" l="1"/>
  <c r="C88" i="15" s="1"/>
  <c r="B12" i="4"/>
  <c r="D16" i="16"/>
  <c r="C19" i="7"/>
  <c r="G84" i="15"/>
  <c r="G85" i="15" s="1"/>
  <c r="G25" i="15"/>
  <c r="G26" i="15" s="1"/>
  <c r="B10" i="4"/>
  <c r="F84" i="15"/>
  <c r="F85" i="15" s="1"/>
  <c r="F25" i="15"/>
  <c r="F26" i="15" s="1"/>
  <c r="B13" i="4"/>
  <c r="B11" i="4"/>
  <c r="K23" i="20"/>
  <c r="J23" i="20"/>
  <c r="I23" i="20"/>
  <c r="H23" i="20"/>
  <c r="G23" i="20"/>
  <c r="D23" i="20"/>
  <c r="E23" i="20"/>
  <c r="F23" i="20"/>
  <c r="C113" i="15"/>
  <c r="C114" i="15" s="1"/>
  <c r="C57" i="15"/>
  <c r="C110" i="15" l="1"/>
  <c r="C111" i="15" s="1"/>
  <c r="C53" i="13"/>
  <c r="C23" i="20"/>
  <c r="D53" i="13"/>
  <c r="F53" i="13"/>
  <c r="D45" i="21"/>
  <c r="C28" i="15"/>
  <c r="C46" i="21"/>
  <c r="C45" i="21"/>
  <c r="D46" i="21"/>
  <c r="D18" i="7"/>
  <c r="H84" i="15"/>
  <c r="H85" i="15" s="1"/>
  <c r="E84" i="15"/>
  <c r="E85" i="15" s="1"/>
  <c r="D84" i="15"/>
  <c r="D85" i="15" s="1"/>
  <c r="E25" i="15"/>
  <c r="E26" i="15" s="1"/>
  <c r="H25" i="15"/>
  <c r="H26" i="15" s="1"/>
  <c r="D25" i="15"/>
  <c r="D26" i="15" s="1"/>
  <c r="C54" i="13"/>
  <c r="C55" i="13" l="1"/>
  <c r="E53" i="13"/>
  <c r="B15" i="4"/>
  <c r="C84" i="15" l="1"/>
  <c r="F54" i="13" l="1"/>
  <c r="F55" i="13" s="1"/>
  <c r="C29" i="15"/>
  <c r="C31" i="15" s="1"/>
  <c r="C32" i="15" s="1"/>
  <c r="C25" i="15"/>
  <c r="C26" i="15" s="1"/>
  <c r="C85" i="15"/>
  <c r="B7" i="4" s="1"/>
  <c r="B5" i="4"/>
  <c r="D54" i="13" l="1"/>
  <c r="D55" i="13" s="1"/>
  <c r="C58" i="15"/>
  <c r="C60" i="15" s="1"/>
  <c r="C61" i="15" s="1"/>
  <c r="B6" i="4" l="1"/>
  <c r="E54" i="13"/>
  <c r="E55" i="13" s="1"/>
  <c r="C54" i="15"/>
  <c r="C55" i="15" s="1"/>
</calcChain>
</file>

<file path=xl/sharedStrings.xml><?xml version="1.0" encoding="utf-8"?>
<sst xmlns="http://schemas.openxmlformats.org/spreadsheetml/2006/main" count="402" uniqueCount="269">
  <si>
    <t>FY2022 Budget Reporting Requirements</t>
  </si>
  <si>
    <t>Appendices 1-7</t>
  </si>
  <si>
    <t>Do not Modify</t>
  </si>
  <si>
    <t>Appendix 1: Reconciliation Tables</t>
  </si>
  <si>
    <t>Appendix 2: Change in Charge</t>
  </si>
  <si>
    <t>Modify</t>
  </si>
  <si>
    <t>Appendix 3: Utilization</t>
  </si>
  <si>
    <t>Appendix 4: Inflation</t>
  </si>
  <si>
    <t>Appendix 5: Vaccine Clinics and Testing</t>
  </si>
  <si>
    <t>Appendix 6: Value-Based Care Participation</t>
  </si>
  <si>
    <t>Appendix 7: COVID-19 Advances, Relief Funds, and Other Grants</t>
  </si>
  <si>
    <t>Request Summary (automatically populated)</t>
  </si>
  <si>
    <t>Appendix 1</t>
  </si>
  <si>
    <t>Do not Modify, except for cells labeled "Other"</t>
  </si>
  <si>
    <t>Reconciliation Tables</t>
  </si>
  <si>
    <t>Budget-to-Budget</t>
  </si>
  <si>
    <t>Table 1: NPR Variance - FY 2021 Approved Budget to FY 2022 Proposed Budget</t>
  </si>
  <si>
    <t>NPR</t>
  </si>
  <si>
    <t>Total</t>
  </si>
  <si>
    <t>Total Medicare</t>
  </si>
  <si>
    <t>Total Medicaid</t>
  </si>
  <si>
    <t>Total Commercial</t>
  </si>
  <si>
    <t>FY 2021 Approved Budget</t>
  </si>
  <si>
    <t>NPR/FPP Rate Impact</t>
  </si>
  <si>
    <t>Utilization (not factored into change in charge request)</t>
  </si>
  <si>
    <t>Provider Acquisitions/Transfers</t>
  </si>
  <si>
    <t>Changes in Accounting</t>
  </si>
  <si>
    <t>Reimbursement/Payer Mix</t>
  </si>
  <si>
    <t>Other (specify)</t>
  </si>
  <si>
    <t>FY 2022 Proposed Budget</t>
  </si>
  <si>
    <t>$ Change from FY 2021 Approved Budget</t>
  </si>
  <si>
    <t>% Change from FY 2021 Approved Budget</t>
  </si>
  <si>
    <t>Impact of COVID-19 vaccination clinics and testing</t>
  </si>
  <si>
    <t>FY 2022 Proposed Budget without COVID-19 vaccination clinics and testing</t>
  </si>
  <si>
    <t>$ Change from FY 2021 Approved Budget to Adjusted FY 2022</t>
  </si>
  <si>
    <t>% Change from FY 2021 Approved Budget to Adjusted FY 2022</t>
  </si>
  <si>
    <t>Table 2: FY 2021 Approved Expenses to FY 2022 Proposed Budget</t>
  </si>
  <si>
    <t>Expenses</t>
  </si>
  <si>
    <t>Amount</t>
  </si>
  <si>
    <t>% over/under</t>
  </si>
  <si>
    <t>FY 21 Approved Budget</t>
  </si>
  <si>
    <t>New Positions</t>
  </si>
  <si>
    <t>Inflation Increases</t>
  </si>
  <si>
    <t>Salaries</t>
  </si>
  <si>
    <t>Fringe</t>
  </si>
  <si>
    <t>Travelers (nurses)</t>
  </si>
  <si>
    <t>Locum tenans (MDs)</t>
  </si>
  <si>
    <t>Drugs</t>
  </si>
  <si>
    <t>Health Care Provider Tax</t>
  </si>
  <si>
    <t>Cost Savings</t>
  </si>
  <si>
    <t>Other (specify, add additional rows as necessary)</t>
  </si>
  <si>
    <t>FY 22 Proposed Budget</t>
  </si>
  <si>
    <t>Projection-to-Budget</t>
  </si>
  <si>
    <t>Table 3: NPR Variance - FY 2021 Projection to FY 2022 Proposed Budget</t>
  </si>
  <si>
    <t>Projection derived as of:</t>
  </si>
  <si>
    <t>(ex. May 2021 year-to-date)</t>
  </si>
  <si>
    <t>FY 2021 Projection</t>
  </si>
  <si>
    <t>Rate Effect</t>
  </si>
  <si>
    <t>Disproportionate Share Payments (DSH)</t>
  </si>
  <si>
    <t>Utilization (not factoring in change in charge request)</t>
  </si>
  <si>
    <t>Fixed Prospective Payments</t>
  </si>
  <si>
    <t>Bad Debt/Free Care</t>
  </si>
  <si>
    <t>$ Change from FY 2021 Projection</t>
  </si>
  <si>
    <t>% Change from FY 2021 Projection</t>
  </si>
  <si>
    <t>$ Change from FY 2021 Projection to Adjusted FY 2022</t>
  </si>
  <si>
    <t>% Change from FY 2021 Projection to Adjusted FY 2022</t>
  </si>
  <si>
    <t>Table 4: FY 2021 Projected Expenses to FY 2022 Proposed Budget</t>
  </si>
  <si>
    <t>Appendix 2</t>
  </si>
  <si>
    <t>Charge and NPR Detail</t>
  </si>
  <si>
    <t>The following tables demonstrate the hospital's charges by payer from your requested charge master increase.</t>
  </si>
  <si>
    <r>
      <rPr>
        <b/>
        <sz val="11"/>
        <color theme="1"/>
        <rFont val="Calibri"/>
        <family val="2"/>
      </rPr>
      <t>Table 1:</t>
    </r>
    <r>
      <rPr>
        <sz val="11"/>
        <color theme="1"/>
        <rFont val="Calibri"/>
        <family val="2"/>
      </rPr>
      <t xml:space="preserve">  Please provide the requested charge master increase by area of service without of utilization and acuity. </t>
    </r>
  </si>
  <si>
    <t>Charge Master Increase Schedule (Charge Increase)</t>
  </si>
  <si>
    <t>Area of Service</t>
  </si>
  <si>
    <t>FY 22 Budget Total Charge Master Increase ($)</t>
  </si>
  <si>
    <t>FY 22 Budget Total Charge Master Increase (%)</t>
  </si>
  <si>
    <t>Hospital Inpatient (Incl. SNF &amp; Rehab)</t>
  </si>
  <si>
    <t>Hospital Outpatient</t>
  </si>
  <si>
    <t>Professional Services</t>
  </si>
  <si>
    <t>Overall Increase in Gross Revenues Across All Categories</t>
  </si>
  <si>
    <t>Budget-to-Budget Variance (%)</t>
  </si>
  <si>
    <t>In State</t>
  </si>
  <si>
    <t>Other</t>
  </si>
  <si>
    <r>
      <rPr>
        <b/>
        <sz val="11"/>
        <color theme="1"/>
        <rFont val="Calibri"/>
        <family val="2"/>
      </rPr>
      <t>Table 3:</t>
    </r>
    <r>
      <rPr>
        <sz val="11"/>
        <color theme="1"/>
        <rFont val="Calibri"/>
        <family val="2"/>
      </rPr>
      <t xml:space="preserve">  Please provide FY21 budgeted NPR/FPP and FY22 budgeted NPR/FPP by category of service taking into account the gross revenue assumptions in Table 2. </t>
    </r>
  </si>
  <si>
    <t>Areas of Service</t>
  </si>
  <si>
    <t>FY21 Budget NPR</t>
  </si>
  <si>
    <t>Budget-to-Budget Variance ($)</t>
  </si>
  <si>
    <t>FY22 Budget NPR</t>
  </si>
  <si>
    <t>FY21 Budget FPP</t>
  </si>
  <si>
    <t>FY22 Total Budget FPP</t>
  </si>
  <si>
    <t>Reserves</t>
  </si>
  <si>
    <t>Other Reform Payments</t>
  </si>
  <si>
    <t>FY21 Budget NPR/FPP</t>
  </si>
  <si>
    <t>FY22 Budget NPR/FPP</t>
  </si>
  <si>
    <t>Total Overall NPR/FPP</t>
  </si>
  <si>
    <t>From 1. Reconciliation tab</t>
  </si>
  <si>
    <t>Variance (should be 0)</t>
  </si>
  <si>
    <r>
      <rPr>
        <b/>
        <sz val="11"/>
        <color theme="1"/>
        <rFont val="Calibri"/>
        <family val="2"/>
      </rPr>
      <t>Table 4:</t>
    </r>
    <r>
      <rPr>
        <sz val="11"/>
        <color theme="1"/>
        <rFont val="Calibri"/>
        <family val="2"/>
      </rPr>
      <t xml:space="preserve"> Please indicate the NPR/FPP FY2022 dollar value of 1% overall change in charge.</t>
    </r>
  </si>
  <si>
    <t>NPR/FPP value of 1% Overall Change in Charge</t>
  </si>
  <si>
    <t>Appendix 3</t>
  </si>
  <si>
    <t>Utilization</t>
  </si>
  <si>
    <t>Category of Service</t>
  </si>
  <si>
    <t>Total increase in Gross Revenues (%)</t>
  </si>
  <si>
    <t>Total increase in Gross Revenues ($)</t>
  </si>
  <si>
    <t>$ Change from FY 2021 Approved budget</t>
  </si>
  <si>
    <t>% Change from FY 2021 Approved budget</t>
  </si>
  <si>
    <t>Does not need to tie to P&amp;L</t>
  </si>
  <si>
    <t>Appendix 4</t>
  </si>
  <si>
    <t>Inflation</t>
  </si>
  <si>
    <t>Expense Category</t>
  </si>
  <si>
    <t>Estimated Inflation</t>
  </si>
  <si>
    <t>Comment</t>
  </si>
  <si>
    <t>% Increase</t>
  </si>
  <si>
    <t>$ Increase</t>
  </si>
  <si>
    <t>Category % of Operating Expense Budget</t>
  </si>
  <si>
    <t>Medical Supplies</t>
  </si>
  <si>
    <t>%</t>
  </si>
  <si>
    <t>*should be 100%</t>
  </si>
  <si>
    <t>Not intended for systemwide look or comparative analysis</t>
  </si>
  <si>
    <t>Appendix 5</t>
  </si>
  <si>
    <t>Vaccine Clinics and Testing</t>
  </si>
  <si>
    <t>Where is your hospital reporting Vaccine/Testing Revenues and Expenses?</t>
  </si>
  <si>
    <t>Fiscal Year 2022 Budget Analysis</t>
  </si>
  <si>
    <t>INCOME STATEMENT</t>
  </si>
  <si>
    <t>2021 Projection Vaccine/Testing Income Statement Supplement</t>
  </si>
  <si>
    <t>2022 Budget Vaccine/Testing Income Statement Supplement</t>
  </si>
  <si>
    <t>Revenues</t>
  </si>
  <si>
    <t>Gross Patient Care Revenue</t>
  </si>
  <si>
    <t>Disproportionate Share Payments</t>
  </si>
  <si>
    <t>Graduate Medical Education (UVMMC only)</t>
  </si>
  <si>
    <t>Bad Debt</t>
  </si>
  <si>
    <t>Free Care</t>
  </si>
  <si>
    <t>Deductions from Revenue</t>
  </si>
  <si>
    <t>Net Patient Care Revenue</t>
  </si>
  <si>
    <t>Fixed Prospective Payments, Reserves &amp; Other</t>
  </si>
  <si>
    <t>Total NPR &amp; FPP</t>
  </si>
  <si>
    <t>COVID-19 Stimulus and Other Grant Funding</t>
  </si>
  <si>
    <t>Other Operating Revenue</t>
  </si>
  <si>
    <t>Total Operating Revenue</t>
  </si>
  <si>
    <t>Salaries, Fringe Benefits, Physician Fees, Contracts</t>
  </si>
  <si>
    <t>Medical/Surgical Drugs and Supplies</t>
  </si>
  <si>
    <t>Depreciation/Amortization</t>
  </si>
  <si>
    <t>Interest - Short and Long Term</t>
  </si>
  <si>
    <t>Other Operating Expenses (includes ACO Participation Fees)</t>
  </si>
  <si>
    <t>Operating Expense</t>
  </si>
  <si>
    <t>Net Operating Income</t>
  </si>
  <si>
    <t>Non Operating Revenue</t>
  </si>
  <si>
    <t>Excess (Deficit) of Rev over Exp</t>
  </si>
  <si>
    <t>Income Statement Metrics</t>
  </si>
  <si>
    <t>Operating Margin %</t>
  </si>
  <si>
    <t>Total Margin %</t>
  </si>
  <si>
    <t>edit from P&amp;L</t>
  </si>
  <si>
    <t>Appendix 6</t>
  </si>
  <si>
    <t>Value-Based Care Participation</t>
  </si>
  <si>
    <t>Complete the following table if the hospital is participating in one or more of value-based care programs. If the hospital is not participating in value-based care programs, please indicate in the narrative.</t>
  </si>
  <si>
    <t>Value-Based Care Program</t>
  </si>
  <si>
    <t xml:space="preserve">Participating in Program in Calendar Year (CY) 2022? </t>
  </si>
  <si>
    <t xml:space="preserve">Budgeted Number of Attributed Lives (monthly average </t>
  </si>
  <si>
    <t xml:space="preserve">Budgeted Amount of FPP (monthly average </t>
  </si>
  <si>
    <t xml:space="preserve">Budgeted Maximum Upside/Downside Risk </t>
  </si>
  <si>
    <t>(Yes/No)</t>
  </si>
  <si>
    <t xml:space="preserve"> for CY 2022)</t>
  </si>
  <si>
    <t xml:space="preserve"> for CY 2022</t>
  </si>
  <si>
    <t>Medicaid</t>
  </si>
  <si>
    <t>Medicare</t>
  </si>
  <si>
    <t>Self-Insured</t>
  </si>
  <si>
    <t>TOTAL</t>
  </si>
  <si>
    <t>Appendix 7</t>
  </si>
  <si>
    <t>Do not Modify, except cells labeled "Other"</t>
  </si>
  <si>
    <t>COVID-19 Advances, Relief Funds, and Other Grants</t>
  </si>
  <si>
    <t>Description</t>
  </si>
  <si>
    <t>Amounts Received</t>
  </si>
  <si>
    <t>Recognized in Revenues</t>
  </si>
  <si>
    <t>Recorded as a liability</t>
  </si>
  <si>
    <t>As of Sept. 30, 2020</t>
  </si>
  <si>
    <t>As of Sept. 30, 2021</t>
  </si>
  <si>
    <t>As of Sept. 30, 2022</t>
  </si>
  <si>
    <t>CARES Act Funding</t>
  </si>
  <si>
    <t>Medicare Advance - Repayment</t>
  </si>
  <si>
    <t>VT Blue Cross Advance</t>
  </si>
  <si>
    <t>VT Healthcare Stabilization Grant</t>
  </si>
  <si>
    <t>VT Medicaid Retainer Funding</t>
  </si>
  <si>
    <t>VT Hazard Pay Grant</t>
  </si>
  <si>
    <t>VT Unemployment Credit - CARES Act</t>
  </si>
  <si>
    <t>CARES Workforce Retention Credit</t>
  </si>
  <si>
    <t>Other (add rows as necessary)</t>
  </si>
  <si>
    <t>Totals</t>
  </si>
  <si>
    <t>EDIT Summary of Budget Request</t>
  </si>
  <si>
    <t>Do not Modify- Do not Populate</t>
  </si>
  <si>
    <t>This worksheet is formula driven and will automatically populate with data provided in "1. Reconciliation"</t>
  </si>
  <si>
    <t>FY 2022 NPR/FPP</t>
  </si>
  <si>
    <t>% Increase over FY 2021 Approved Budget</t>
  </si>
  <si>
    <t>% Increase over FY 2021 Projection</t>
  </si>
  <si>
    <t>Components of Request</t>
  </si>
  <si>
    <t>Total NPR/FPP change</t>
  </si>
  <si>
    <t>Non-financial reporting</t>
  </si>
  <si>
    <t>Hosptial</t>
  </si>
  <si>
    <t>Commercial</t>
  </si>
  <si>
    <t>BMH</t>
  </si>
  <si>
    <t>DNR</t>
  </si>
  <si>
    <t>COP**</t>
  </si>
  <si>
    <t>CVMC***</t>
  </si>
  <si>
    <t>GCH</t>
  </si>
  <si>
    <t>GMC</t>
  </si>
  <si>
    <t>MAHHC</t>
  </si>
  <si>
    <t>NCH</t>
  </si>
  <si>
    <t>NMC</t>
  </si>
  <si>
    <t>NVRH</t>
  </si>
  <si>
    <t>PMC</t>
  </si>
  <si>
    <t>RRMC*</t>
  </si>
  <si>
    <t>SPR</t>
  </si>
  <si>
    <t>SVMC</t>
  </si>
  <si>
    <t>UVMMC</t>
  </si>
  <si>
    <r>
      <rPr>
        <b/>
        <sz val="11"/>
        <color theme="1"/>
        <rFont val="Calibri"/>
        <family val="2"/>
        <scheme val="minor"/>
      </rPr>
      <t>Budget Narrative:</t>
    </r>
    <r>
      <rPr>
        <sz val="11"/>
        <color theme="1"/>
        <rFont val="Calibri"/>
        <family val="2"/>
        <scheme val="minor"/>
      </rPr>
      <t xml:space="preserve"> Appendices 1-6 will be assessed in the context of the hospital's budget narrative. Variations or further explanations of the data should be addressed in the hospital's budget narrative. 
</t>
    </r>
    <r>
      <rPr>
        <b/>
        <sz val="11"/>
        <color theme="1"/>
        <rFont val="Calibri"/>
        <family val="2"/>
        <scheme val="minor"/>
      </rPr>
      <t>Modify:</t>
    </r>
    <r>
      <rPr>
        <sz val="11"/>
        <color theme="1"/>
        <rFont val="Calibri"/>
        <family val="2"/>
        <scheme val="minor"/>
      </rPr>
      <t xml:space="preserve"> Appendices marked "Modify" (tabs colored blue) may be altered to accommodate each hospital's individual needs. Please overwrite categories to best suit the hospital's needs. 
</t>
    </r>
    <r>
      <rPr>
        <b/>
        <sz val="11"/>
        <color theme="1"/>
        <rFont val="Calibri"/>
        <family val="2"/>
        <scheme val="minor"/>
      </rPr>
      <t>Do not Modify:</t>
    </r>
    <r>
      <rPr>
        <sz val="11"/>
        <color theme="1"/>
        <rFont val="Calibri"/>
        <family val="2"/>
        <scheme val="minor"/>
      </rPr>
      <t xml:space="preserve"> Appendices labeled "Do not Modify" (tabs colored yellow) should not be altered, except for cells designated for additional categories, labeled "Other". The purpose of restricted modification in certain appendices is to ensure systemwide tabulations.</t>
    </r>
  </si>
  <si>
    <t xml:space="preserve">Identify key categories of operating expense inflation and provide the estimated inflation factor. This is not an assessment of overall growth of the category (i.e.-does not need to tie to the P&amp;L). It should focus on price effects only (not utilization growth or new hires).  Please follow the prompted categories below. Use the 'Other' lines to capture line items not listed that cover 5% or more of the budget, and then one as a "catch all" category so the entire operating expense budget is covered (i.e. Category % of Operating Expense Budget is 100%). Please explain inflation assumptions in the comment column.   </t>
  </si>
  <si>
    <t>Grand Total</t>
  </si>
  <si>
    <t>PPP Funds</t>
  </si>
  <si>
    <t>Total Self-Pay/Other</t>
  </si>
  <si>
    <t>NPR ($) Analysis by Payer</t>
  </si>
  <si>
    <t>FPP ($) Analysis by Payer</t>
  </si>
  <si>
    <t>FY21 Budget Gross Revenue</t>
  </si>
  <si>
    <t>FY 22 Budget Gross Revenue</t>
  </si>
  <si>
    <t xml:space="preserve">Gross Revenue by Commercial Payer 
</t>
  </si>
  <si>
    <t xml:space="preserve">Gross Revenue by Self-Pay/Other      </t>
  </si>
  <si>
    <t xml:space="preserve">Gross Revenue by Medicaid
</t>
  </si>
  <si>
    <t xml:space="preserve">Gross Revenue by Medicare
</t>
  </si>
  <si>
    <t>Gross Revenue ($) Analysis by Payer</t>
  </si>
  <si>
    <t xml:space="preserve"> NPR by Commercial Payer</t>
  </si>
  <si>
    <t xml:space="preserve"> NPR by Self-Pay/Other</t>
  </si>
  <si>
    <t>NPR by Medicaid</t>
  </si>
  <si>
    <t>NPR by Medicare</t>
  </si>
  <si>
    <t>FPP by Medicaid</t>
  </si>
  <si>
    <t>FPP by Medicare</t>
  </si>
  <si>
    <t>Total FPP Across All Categories</t>
  </si>
  <si>
    <t>Total NPR Across All Categories</t>
  </si>
  <si>
    <t>Total Gross Revenues Across All Categories</t>
  </si>
  <si>
    <t xml:space="preserve">The Utilization table is a subset of the Appendix 1. Reconciliation "Utilization" category and is meant to capture the utilization component in NPR outlined in Appendix 2. Charge and NPR Detail. The purpose of the Utilization table is to identify major categories of services that are changing.  Using Gross Revenues as a measure of estimated growth, identify the major categories of services that are changing. </t>
  </si>
  <si>
    <t>Commercial (not Self-Insured)</t>
  </si>
  <si>
    <t>DSH</t>
  </si>
  <si>
    <t>from Appendix 4. Inflation (price effect only)</t>
  </si>
  <si>
    <t xml:space="preserve"> FPP by Commercial Payer (in state only)*</t>
  </si>
  <si>
    <t>*if possible</t>
  </si>
  <si>
    <t>tie to income statement</t>
  </si>
  <si>
    <t>Weighted Average 
(Column C * Column E)</t>
  </si>
  <si>
    <r>
      <t xml:space="preserve">Please denote the advances, relief funds, and other grants </t>
    </r>
    <r>
      <rPr>
        <i/>
        <sz val="12"/>
        <color rgb="FFFF0000"/>
        <rFont val="Calibri"/>
        <family val="2"/>
      </rPr>
      <t xml:space="preserve">received by the hospital </t>
    </r>
    <r>
      <rPr>
        <sz val="12"/>
        <color theme="1"/>
        <rFont val="Calibri"/>
        <family val="2"/>
      </rPr>
      <t>for COVID-19 as of the budget submission under the "Description" column. In addition, please note the amounts recognized in revenues or planned to be recognized in revenues, and/or recorded as a liability or planned to be recorded as a liability as of September 30, 2020, September 30, 2021 and September 30, 2022.</t>
    </r>
  </si>
  <si>
    <r>
      <rPr>
        <b/>
        <sz val="11"/>
        <color theme="1"/>
        <rFont val="Calibri"/>
        <family val="2"/>
      </rPr>
      <t>Table 2:</t>
    </r>
    <r>
      <rPr>
        <sz val="11"/>
        <color theme="1"/>
        <rFont val="Calibri"/>
        <family val="2"/>
      </rPr>
      <t xml:space="preserve">  Please indicate gross revenue by payer. This analysis should only take into consideration the charge master increase (Table 1), utilization assumptions, and acuity. </t>
    </r>
  </si>
  <si>
    <t xml:space="preserve"> $                            -  </t>
  </si>
  <si>
    <t xml:space="preserve"> $                                 -  </t>
  </si>
  <si>
    <t xml:space="preserve">                                -  </t>
  </si>
  <si>
    <t>included in inflation</t>
  </si>
  <si>
    <t>Insurance</t>
  </si>
  <si>
    <t>ACO Dues</t>
  </si>
  <si>
    <t>Professional/Consulting Fees</t>
  </si>
  <si>
    <t>Risk Reserves</t>
  </si>
  <si>
    <t>Reform Payments</t>
  </si>
  <si>
    <t>Covid Expenses</t>
  </si>
  <si>
    <t xml:space="preserve"> $                                   -  </t>
  </si>
  <si>
    <t xml:space="preserve"> $                               -  </t>
  </si>
  <si>
    <t>Radiology</t>
  </si>
  <si>
    <t>Laboratory</t>
  </si>
  <si>
    <t>Anesthesiology</t>
  </si>
  <si>
    <t>Pharmacy</t>
  </si>
  <si>
    <t xml:space="preserve">Ophtolmology </t>
  </si>
  <si>
    <t>Other Utilization Related (Consolidated Small)</t>
  </si>
  <si>
    <t>Net Non Utilization Related</t>
  </si>
  <si>
    <t>Wages/Compensation</t>
  </si>
  <si>
    <t>Market and merit wage increases</t>
  </si>
  <si>
    <t>$ represents inflation only, excludes volume impact</t>
  </si>
  <si>
    <t>$ represents inflation only, excludes volume impact. Rate based on Vizient 2021 inflation projection report.</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</si>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</sst>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quot;$&quot;#,##0"/>
    <numFmt numFmtId="168" formatCode="&quot;$&quot;#,##0.00"/>
  </numFmts>
  <fonts count="3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font>
    <font>
      <b/>
      <sz val="11"/>
      <color theme="1"/>
      <name val="Calibri"/>
      <family val="2"/>
    </font>
    <font>
      <sz val="14"/>
      <color theme="1"/>
      <name val="Calibri"/>
      <family val="2"/>
      <scheme val="minor"/>
    </font>
    <font>
      <u/>
      <sz val="11"/>
      <color theme="10"/>
      <name val="Calibri"/>
      <family val="2"/>
    </font>
    <font>
      <sz val="12"/>
      <color theme="1"/>
      <name val="Calibri"/>
      <family val="2"/>
      <scheme val="minor"/>
    </font>
    <font>
      <b/>
      <sz val="12"/>
      <color theme="1"/>
      <name val="Calibri"/>
      <family val="2"/>
      <scheme val="minor"/>
    </font>
    <font>
      <b/>
      <sz val="14"/>
      <color theme="1"/>
      <name val="Calibri"/>
      <family val="2"/>
      <scheme val="minor"/>
    </font>
    <font>
      <b/>
      <sz val="14"/>
      <color theme="1"/>
      <name val="Calibri"/>
      <family val="2"/>
    </font>
    <font>
      <b/>
      <sz val="10"/>
      <color theme="1"/>
      <name val="Calibri"/>
      <family val="2"/>
      <scheme val="minor"/>
    </font>
    <font>
      <sz val="10"/>
      <color theme="1"/>
      <name val="Calibri"/>
      <family val="2"/>
      <scheme val="minor"/>
    </font>
    <font>
      <b/>
      <sz val="16"/>
      <color theme="1"/>
      <name val="Calibri"/>
      <family val="2"/>
    </font>
    <font>
      <b/>
      <u/>
      <sz val="11"/>
      <color theme="1"/>
      <name val="Calibri"/>
      <family val="2"/>
      <scheme val="minor"/>
    </font>
    <font>
      <sz val="10.5"/>
      <color theme="1"/>
      <name val="Calibri"/>
      <family val="2"/>
      <scheme val="minor"/>
    </font>
    <font>
      <b/>
      <sz val="10.5"/>
      <color theme="1"/>
      <name val="Calibri"/>
      <family val="2"/>
      <scheme val="minor"/>
    </font>
    <font>
      <sz val="11"/>
      <color rgb="FFFF0000"/>
      <name val="Calibri"/>
      <family val="2"/>
      <scheme val="minor"/>
    </font>
    <font>
      <b/>
      <sz val="24"/>
      <color theme="1"/>
      <name val="Calibri"/>
      <family val="2"/>
      <scheme val="minor"/>
    </font>
    <font>
      <sz val="24"/>
      <color theme="1"/>
      <name val="Calibri"/>
      <family val="2"/>
      <scheme val="minor"/>
    </font>
    <font>
      <b/>
      <sz val="20"/>
      <color theme="1"/>
      <name val="Calibri"/>
      <family val="2"/>
      <scheme val="minor"/>
    </font>
    <font>
      <sz val="20"/>
      <color theme="1"/>
      <name val="Calibri"/>
      <family val="2"/>
      <scheme val="minor"/>
    </font>
    <font>
      <b/>
      <sz val="26"/>
      <color theme="1"/>
      <name val="Calibri"/>
      <family val="2"/>
      <scheme val="minor"/>
    </font>
    <font>
      <b/>
      <i/>
      <sz val="11"/>
      <color theme="1"/>
      <name val="Calibri"/>
      <family val="2"/>
    </font>
    <font>
      <sz val="11"/>
      <name val="Calibri"/>
      <family val="2"/>
    </font>
    <font>
      <i/>
      <sz val="11"/>
      <color theme="1"/>
      <name val="Calibri"/>
      <family val="2"/>
      <scheme val="minor"/>
    </font>
    <font>
      <b/>
      <sz val="24"/>
      <color theme="1"/>
      <name val="Calibri"/>
      <family val="2"/>
    </font>
    <font>
      <sz val="12"/>
      <color theme="1"/>
      <name val="Calibri"/>
      <family val="2"/>
    </font>
    <font>
      <i/>
      <sz val="12"/>
      <color rgb="FFFF0000"/>
      <name val="Calibri"/>
      <family val="2"/>
    </font>
  </fonts>
  <fills count="19">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2" tint="-0.499984740745262"/>
        <bgColor indexed="64"/>
      </patternFill>
    </fill>
    <fill>
      <patternFill patternType="solid">
        <fgColor theme="0"/>
        <bgColor indexed="64"/>
      </patternFill>
    </fill>
    <fill>
      <patternFill patternType="solid">
        <fgColor theme="7" tint="0.79998168889431442"/>
        <bgColor indexed="64"/>
      </patternFill>
    </fill>
    <fill>
      <patternFill patternType="solid">
        <fgColor theme="2"/>
        <bgColor indexed="64"/>
      </patternFill>
    </fill>
    <fill>
      <patternFill patternType="solid">
        <fgColor theme="7"/>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8" tint="0.79998168889431442"/>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auto="1"/>
      </left>
      <right style="thin">
        <color auto="1"/>
      </right>
      <top/>
      <bottom/>
      <diagonal/>
    </border>
    <border>
      <left style="medium">
        <color indexed="64"/>
      </left>
      <right style="thin">
        <color indexed="64"/>
      </right>
      <top/>
      <bottom/>
      <diagonal/>
    </border>
    <border>
      <left style="medium">
        <color indexed="64"/>
      </left>
      <right style="thin">
        <color auto="1"/>
      </right>
      <top style="thin">
        <color indexed="64"/>
      </top>
      <bottom style="double">
        <color indexed="64"/>
      </bottom>
      <diagonal/>
    </border>
    <border>
      <left style="thin">
        <color auto="1"/>
      </left>
      <right style="thin">
        <color auto="1"/>
      </right>
      <top style="thin">
        <color indexed="64"/>
      </top>
      <bottom style="double">
        <color indexed="64"/>
      </bottom>
      <diagonal/>
    </border>
    <border>
      <left style="medium">
        <color indexed="64"/>
      </left>
      <right/>
      <top/>
      <bottom style="medium">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xf numFmtId="0" fontId="7" fillId="0" borderId="0" applyNumberFormat="0" applyFill="0" applyBorder="0" applyAlignment="0" applyProtection="0"/>
    <xf numFmtId="43" fontId="4" fillId="0" borderId="0" applyFont="0" applyFill="0" applyBorder="0" applyAlignment="0" applyProtection="0"/>
  </cellStyleXfs>
  <cellXfs count="402">
    <xf numFmtId="0" fontId="0" fillId="0" borderId="0" xfId="0"/>
    <xf numFmtId="0" fontId="4" fillId="0" borderId="0" xfId="5"/>
    <xf numFmtId="0" fontId="5" fillId="0" borderId="0" xfId="5" applyFont="1"/>
    <xf numFmtId="0" fontId="5" fillId="0" borderId="4" xfId="5" applyFont="1" applyBorder="1"/>
    <xf numFmtId="0" fontId="6" fillId="0" borderId="0" xfId="0" applyFont="1"/>
    <xf numFmtId="164" fontId="0" fillId="3" borderId="4" xfId="3" applyNumberFormat="1" applyFont="1" applyFill="1" applyBorder="1"/>
    <xf numFmtId="165" fontId="0" fillId="3" borderId="4" xfId="2" applyNumberFormat="1" applyFont="1" applyFill="1" applyBorder="1"/>
    <xf numFmtId="9" fontId="0" fillId="3" borderId="4" xfId="3" applyFont="1" applyFill="1" applyBorder="1"/>
    <xf numFmtId="164" fontId="0" fillId="0" borderId="4" xfId="3" applyNumberFormat="1" applyFont="1" applyBorder="1" applyAlignment="1">
      <alignment horizontal="right"/>
    </xf>
    <xf numFmtId="164" fontId="0" fillId="0" borderId="4" xfId="3" applyNumberFormat="1" applyFont="1" applyBorder="1" applyAlignment="1">
      <alignment horizontal="center"/>
    </xf>
    <xf numFmtId="0" fontId="0" fillId="0" borderId="4" xfId="0" applyBorder="1" applyAlignment="1">
      <alignment horizontal="right"/>
    </xf>
    <xf numFmtId="0" fontId="0" fillId="3" borderId="4" xfId="0" applyFill="1" applyBorder="1"/>
    <xf numFmtId="165" fontId="0" fillId="3" borderId="4" xfId="0" applyNumberFormat="1" applyFill="1" applyBorder="1"/>
    <xf numFmtId="164" fontId="0" fillId="3" borderId="4" xfId="3" applyNumberFormat="1" applyFont="1" applyFill="1" applyBorder="1" applyAlignment="1">
      <alignment horizontal="center"/>
    </xf>
    <xf numFmtId="165" fontId="0" fillId="0" borderId="0" xfId="0" applyNumberFormat="1"/>
    <xf numFmtId="164" fontId="0" fillId="0" borderId="0" xfId="3" applyNumberFormat="1" applyFont="1" applyAlignment="1">
      <alignment horizontal="center"/>
    </xf>
    <xf numFmtId="0" fontId="0" fillId="0" borderId="4" xfId="0" applyBorder="1"/>
    <xf numFmtId="0" fontId="3" fillId="0" borderId="0" xfId="4" applyAlignment="1">
      <alignment vertical="center"/>
    </xf>
    <xf numFmtId="0" fontId="4" fillId="0" borderId="0" xfId="5" applyFont="1" applyBorder="1" applyAlignment="1"/>
    <xf numFmtId="165" fontId="0" fillId="0" borderId="4" xfId="0" applyNumberFormat="1" applyBorder="1"/>
    <xf numFmtId="166" fontId="0" fillId="0" borderId="0" xfId="7" applyNumberFormat="1" applyFont="1"/>
    <xf numFmtId="0" fontId="4" fillId="0" borderId="0" xfId="5" applyFont="1"/>
    <xf numFmtId="166" fontId="0" fillId="0" borderId="0" xfId="1" applyNumberFormat="1" applyFont="1"/>
    <xf numFmtId="10" fontId="0" fillId="0" borderId="0" xfId="3" applyNumberFormat="1" applyFont="1"/>
    <xf numFmtId="166" fontId="0" fillId="0" borderId="0" xfId="0" applyNumberFormat="1"/>
    <xf numFmtId="6" fontId="0" fillId="0" borderId="4" xfId="0" applyNumberFormat="1" applyBorder="1"/>
    <xf numFmtId="0" fontId="8" fillId="0" borderId="0" xfId="0" applyFont="1" applyAlignment="1">
      <alignment vertical="center"/>
    </xf>
    <xf numFmtId="0" fontId="0" fillId="0" borderId="0" xfId="0" applyFont="1"/>
    <xf numFmtId="0" fontId="0" fillId="0" borderId="0" xfId="0" applyBorder="1"/>
    <xf numFmtId="0" fontId="0" fillId="0" borderId="4" xfId="0" applyFont="1" applyBorder="1" applyAlignment="1">
      <alignment horizontal="left"/>
    </xf>
    <xf numFmtId="0" fontId="0" fillId="0" borderId="4" xfId="0" applyFill="1" applyBorder="1"/>
    <xf numFmtId="0" fontId="8" fillId="0" borderId="0" xfId="5" applyFont="1"/>
    <xf numFmtId="0" fontId="8" fillId="0" borderId="5" xfId="5" applyFont="1" applyBorder="1" applyAlignment="1">
      <alignment horizontal="center" vertical="center" wrapText="1"/>
    </xf>
    <xf numFmtId="0" fontId="8" fillId="0" borderId="6" xfId="5" applyFont="1" applyBorder="1" applyAlignment="1">
      <alignment horizontal="left" vertical="top" wrapText="1"/>
    </xf>
    <xf numFmtId="0" fontId="8" fillId="0" borderId="7" xfId="5" applyFont="1" applyBorder="1" applyAlignment="1">
      <alignment horizontal="left" vertical="top" wrapText="1"/>
    </xf>
    <xf numFmtId="0" fontId="8" fillId="0" borderId="8" xfId="5" applyFont="1" applyBorder="1"/>
    <xf numFmtId="0" fontId="8" fillId="0" borderId="9" xfId="5" applyFont="1" applyBorder="1" applyAlignment="1">
      <alignment vertical="top"/>
    </xf>
    <xf numFmtId="0" fontId="8" fillId="0" borderId="10" xfId="5" applyFont="1" applyBorder="1" applyAlignment="1">
      <alignment vertical="top"/>
    </xf>
    <xf numFmtId="0" fontId="8" fillId="0" borderId="11" xfId="5" applyFont="1" applyBorder="1"/>
    <xf numFmtId="0" fontId="8" fillId="0" borderId="12" xfId="5" applyFont="1" applyBorder="1"/>
    <xf numFmtId="0" fontId="8" fillId="0" borderId="13" xfId="5" applyFont="1" applyBorder="1"/>
    <xf numFmtId="0" fontId="8" fillId="4" borderId="12" xfId="5" applyFont="1" applyFill="1" applyBorder="1"/>
    <xf numFmtId="0" fontId="1" fillId="0" borderId="0" xfId="5" applyFont="1"/>
    <xf numFmtId="0" fontId="8" fillId="0" borderId="0" xfId="5" applyFont="1" applyAlignment="1">
      <alignment horizontal="left"/>
    </xf>
    <xf numFmtId="0" fontId="3" fillId="0" borderId="0" xfId="6" applyFont="1" applyAlignment="1">
      <alignment horizontal="left"/>
    </xf>
    <xf numFmtId="168" fontId="4" fillId="5" borderId="0" xfId="5" applyNumberFormat="1" applyFont="1" applyFill="1" applyBorder="1"/>
    <xf numFmtId="0" fontId="8" fillId="0" borderId="0" xfId="0" applyFont="1" applyBorder="1" applyAlignment="1">
      <alignment vertical="center"/>
    </xf>
    <xf numFmtId="0" fontId="0" fillId="0" borderId="0" xfId="0" applyFont="1" applyBorder="1"/>
    <xf numFmtId="0" fontId="2" fillId="3" borderId="4" xfId="0" applyFont="1" applyFill="1" applyBorder="1"/>
    <xf numFmtId="0" fontId="5" fillId="0" borderId="4" xfId="5" applyFont="1" applyBorder="1" applyAlignment="1">
      <alignment horizontal="center" wrapText="1"/>
    </xf>
    <xf numFmtId="9" fontId="4" fillId="0" borderId="4" xfId="3" applyFont="1" applyBorder="1"/>
    <xf numFmtId="9" fontId="0" fillId="0" borderId="4" xfId="3" applyFont="1" applyBorder="1" applyAlignment="1">
      <alignment horizontal="center"/>
    </xf>
    <xf numFmtId="44" fontId="0" fillId="0" borderId="4" xfId="2" applyFont="1" applyBorder="1" applyAlignment="1">
      <alignment horizontal="center"/>
    </xf>
    <xf numFmtId="0" fontId="0" fillId="0" borderId="0" xfId="0" applyBorder="1" applyAlignment="1">
      <alignment horizontal="center"/>
    </xf>
    <xf numFmtId="164" fontId="0" fillId="0" borderId="0" xfId="3" applyNumberFormat="1" applyFont="1" applyBorder="1" applyAlignment="1">
      <alignment horizontal="center"/>
    </xf>
    <xf numFmtId="165" fontId="0" fillId="3" borderId="4" xfId="3" applyNumberFormat="1" applyFont="1" applyFill="1" applyBorder="1"/>
    <xf numFmtId="0" fontId="0" fillId="5" borderId="4" xfId="0" applyFont="1" applyFill="1" applyBorder="1" applyAlignment="1">
      <alignment horizontal="left"/>
    </xf>
    <xf numFmtId="9" fontId="0" fillId="5" borderId="4" xfId="3" applyFont="1" applyFill="1" applyBorder="1"/>
    <xf numFmtId="0" fontId="6" fillId="5" borderId="0" xfId="0" applyFont="1" applyFill="1" applyAlignment="1">
      <alignment horizontal="center"/>
    </xf>
    <xf numFmtId="0" fontId="0" fillId="5" borderId="0" xfId="0" applyFill="1"/>
    <xf numFmtId="0" fontId="2" fillId="3" borderId="4" xfId="0" applyFont="1" applyFill="1" applyBorder="1" applyAlignment="1">
      <alignment horizontal="center"/>
    </xf>
    <xf numFmtId="0" fontId="5" fillId="3" borderId="4" xfId="5" applyFont="1" applyFill="1" applyBorder="1" applyAlignment="1">
      <alignment wrapText="1"/>
    </xf>
    <xf numFmtId="9" fontId="0" fillId="5" borderId="0" xfId="3" applyFont="1" applyFill="1" applyBorder="1"/>
    <xf numFmtId="0" fontId="0" fillId="5" borderId="0" xfId="0" applyFill="1" applyBorder="1" applyAlignment="1">
      <alignment horizontal="center"/>
    </xf>
    <xf numFmtId="164" fontId="0" fillId="5" borderId="0" xfId="3" applyNumberFormat="1" applyFont="1" applyFill="1" applyBorder="1" applyAlignment="1">
      <alignment horizontal="center"/>
    </xf>
    <xf numFmtId="0" fontId="4" fillId="5" borderId="0" xfId="5" applyFill="1"/>
    <xf numFmtId="9" fontId="4" fillId="5" borderId="0" xfId="3" applyFont="1" applyFill="1" applyBorder="1"/>
    <xf numFmtId="165" fontId="0" fillId="5" borderId="4" xfId="0" applyNumberFormat="1" applyFill="1" applyBorder="1"/>
    <xf numFmtId="0" fontId="13" fillId="0" borderId="0" xfId="0" applyFont="1"/>
    <xf numFmtId="0" fontId="13" fillId="0" borderId="4" xfId="0" applyFont="1" applyBorder="1"/>
    <xf numFmtId="3" fontId="13" fillId="5" borderId="4" xfId="0" applyNumberFormat="1" applyFont="1" applyFill="1" applyBorder="1"/>
    <xf numFmtId="164" fontId="13" fillId="5" borderId="4" xfId="3" applyNumberFormat="1" applyFont="1" applyFill="1" applyBorder="1"/>
    <xf numFmtId="0" fontId="13" fillId="0" borderId="0" xfId="0" applyFont="1" applyBorder="1"/>
    <xf numFmtId="164" fontId="13" fillId="5" borderId="0" xfId="3" applyNumberFormat="1" applyFont="1" applyFill="1" applyBorder="1"/>
    <xf numFmtId="0" fontId="12" fillId="0" borderId="0" xfId="0" applyFont="1" applyFill="1" applyBorder="1"/>
    <xf numFmtId="164" fontId="13" fillId="5" borderId="0" xfId="3" applyNumberFormat="1" applyFont="1" applyFill="1"/>
    <xf numFmtId="167" fontId="13" fillId="5" borderId="4" xfId="0" applyNumberFormat="1" applyFont="1" applyFill="1" applyBorder="1"/>
    <xf numFmtId="0" fontId="12" fillId="0" borderId="4" xfId="0" applyFont="1" applyBorder="1"/>
    <xf numFmtId="167" fontId="12" fillId="5" borderId="4" xfId="0" applyNumberFormat="1" applyFont="1" applyFill="1" applyBorder="1"/>
    <xf numFmtId="0" fontId="4" fillId="0" borderId="0" xfId="5" applyFont="1" applyBorder="1" applyAlignment="1">
      <alignment wrapText="1"/>
    </xf>
    <xf numFmtId="164" fontId="0" fillId="0" borderId="0" xfId="3" applyNumberFormat="1" applyFont="1" applyFill="1" applyBorder="1" applyAlignment="1">
      <alignment horizontal="center"/>
    </xf>
    <xf numFmtId="9" fontId="0" fillId="3" borderId="4" xfId="3" applyFont="1" applyFill="1" applyBorder="1" applyAlignment="1">
      <alignment horizontal="center"/>
    </xf>
    <xf numFmtId="44" fontId="0" fillId="3" borderId="4" xfId="2" applyFont="1" applyFill="1" applyBorder="1" applyAlignment="1">
      <alignment horizontal="center"/>
    </xf>
    <xf numFmtId="0" fontId="5" fillId="6" borderId="4" xfId="5" applyFont="1" applyFill="1" applyBorder="1"/>
    <xf numFmtId="167" fontId="5" fillId="0" borderId="4" xfId="5" applyNumberFormat="1" applyFont="1" applyBorder="1"/>
    <xf numFmtId="165" fontId="4" fillId="0" borderId="4" xfId="3" applyNumberFormat="1" applyFont="1" applyBorder="1"/>
    <xf numFmtId="165" fontId="4" fillId="3" borderId="4" xfId="3" applyNumberFormat="1" applyFont="1" applyFill="1" applyBorder="1"/>
    <xf numFmtId="0" fontId="2" fillId="0" borderId="0" xfId="0" applyFont="1" applyFill="1" applyBorder="1" applyAlignment="1"/>
    <xf numFmtId="0" fontId="0" fillId="0" borderId="0" xfId="0" applyFill="1" applyBorder="1"/>
    <xf numFmtId="165" fontId="0" fillId="0" borderId="0" xfId="0" applyNumberFormat="1" applyFill="1" applyBorder="1"/>
    <xf numFmtId="0" fontId="0" fillId="0" borderId="0" xfId="0" applyAlignment="1">
      <alignment horizontal="center"/>
    </xf>
    <xf numFmtId="0" fontId="0" fillId="0" borderId="4" xfId="0" applyBorder="1" applyAlignment="1" applyProtection="1">
      <alignment horizontal="right"/>
      <protection locked="0"/>
    </xf>
    <xf numFmtId="165" fontId="0" fillId="3" borderId="4" xfId="2" applyNumberFormat="1" applyFont="1" applyFill="1" applyBorder="1" applyProtection="1">
      <protection locked="0"/>
    </xf>
    <xf numFmtId="44" fontId="0" fillId="0" borderId="4" xfId="3" applyNumberFormat="1" applyFont="1" applyFill="1" applyBorder="1" applyProtection="1">
      <protection locked="0"/>
    </xf>
    <xf numFmtId="44" fontId="0" fillId="0" borderId="4" xfId="2" applyNumberFormat="1" applyFont="1" applyFill="1" applyBorder="1" applyProtection="1">
      <protection locked="0"/>
    </xf>
    <xf numFmtId="44" fontId="0" fillId="0" borderId="4" xfId="1" applyNumberFormat="1" applyFont="1" applyBorder="1" applyProtection="1">
      <protection locked="0"/>
    </xf>
    <xf numFmtId="44" fontId="0" fillId="0" borderId="4" xfId="1" quotePrefix="1" applyNumberFormat="1" applyFont="1" applyBorder="1" applyAlignment="1" applyProtection="1">
      <alignment horizontal="right"/>
      <protection locked="0"/>
    </xf>
    <xf numFmtId="166" fontId="0" fillId="0" borderId="4" xfId="1" applyNumberFormat="1" applyFont="1" applyBorder="1" applyProtection="1">
      <protection locked="0"/>
    </xf>
    <xf numFmtId="44" fontId="0" fillId="3" borderId="4" xfId="2" applyNumberFormat="1" applyFont="1" applyFill="1" applyBorder="1" applyProtection="1">
      <protection locked="0"/>
    </xf>
    <xf numFmtId="0" fontId="10" fillId="0" borderId="0" xfId="0" applyFont="1"/>
    <xf numFmtId="0" fontId="15" fillId="0" borderId="4" xfId="0" applyFont="1" applyBorder="1" applyAlignment="1">
      <alignment horizontal="center" wrapText="1"/>
    </xf>
    <xf numFmtId="0" fontId="15" fillId="0" borderId="4" xfId="0" applyFont="1" applyBorder="1" applyAlignment="1">
      <alignment horizontal="center"/>
    </xf>
    <xf numFmtId="166" fontId="0" fillId="0" borderId="0" xfId="1" applyNumberFormat="1" applyFont="1" applyAlignment="1">
      <alignment horizontal="center"/>
    </xf>
    <xf numFmtId="10" fontId="0" fillId="0" borderId="0" xfId="3" applyNumberFormat="1" applyFont="1" applyAlignment="1">
      <alignment horizontal="center"/>
    </xf>
    <xf numFmtId="0" fontId="15" fillId="0" borderId="4" xfId="0" applyFont="1" applyBorder="1" applyAlignment="1">
      <alignment horizontal="center" vertical="center" wrapText="1"/>
    </xf>
    <xf numFmtId="0" fontId="0" fillId="0" borderId="15" xfId="0"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167" fontId="5" fillId="12" borderId="4" xfId="5" applyNumberFormat="1" applyFont="1" applyFill="1" applyBorder="1"/>
    <xf numFmtId="9" fontId="5" fillId="12" borderId="4" xfId="3" applyFont="1" applyFill="1" applyBorder="1"/>
    <xf numFmtId="0" fontId="16" fillId="0" borderId="0" xfId="0" applyFont="1"/>
    <xf numFmtId="0" fontId="10" fillId="0" borderId="0" xfId="5" applyFont="1" applyFill="1" applyAlignment="1">
      <alignment horizontal="center"/>
    </xf>
    <xf numFmtId="0" fontId="4" fillId="0" borderId="0" xfId="5" applyFill="1"/>
    <xf numFmtId="0" fontId="1" fillId="0" borderId="0" xfId="5" applyFont="1" applyFill="1"/>
    <xf numFmtId="0" fontId="8" fillId="13" borderId="0" xfId="0" applyFont="1" applyFill="1" applyAlignment="1">
      <alignment horizontal="left" vertical="center"/>
    </xf>
    <xf numFmtId="0" fontId="8" fillId="8" borderId="0" xfId="0" applyFont="1" applyFill="1" applyAlignment="1">
      <alignment horizontal="left" vertical="center"/>
    </xf>
    <xf numFmtId="9" fontId="4" fillId="0" borderId="0" xfId="3" applyFont="1"/>
    <xf numFmtId="0" fontId="2" fillId="0" borderId="0" xfId="1" applyNumberFormat="1" applyFont="1" applyAlignment="1">
      <alignment horizontal="right"/>
    </xf>
    <xf numFmtId="0" fontId="2" fillId="0" borderId="0" xfId="1" applyNumberFormat="1" applyFont="1" applyAlignment="1">
      <alignment horizontal="center" wrapText="1"/>
    </xf>
    <xf numFmtId="0" fontId="19" fillId="0" borderId="0" xfId="1" applyNumberFormat="1" applyFont="1" applyAlignment="1">
      <alignment horizontal="right"/>
    </xf>
    <xf numFmtId="166" fontId="19" fillId="0" borderId="0" xfId="1" applyNumberFormat="1" applyFont="1"/>
    <xf numFmtId="0" fontId="20" fillId="0" borderId="0" xfId="1" applyNumberFormat="1" applyFont="1" applyAlignment="1">
      <alignment horizontal="right"/>
    </xf>
    <xf numFmtId="0" fontId="19" fillId="0" borderId="21" xfId="1" applyNumberFormat="1" applyFont="1" applyBorder="1"/>
    <xf numFmtId="166" fontId="20" fillId="0" borderId="14" xfId="1" applyNumberFormat="1" applyFont="1" applyBorder="1"/>
    <xf numFmtId="166" fontId="20" fillId="0" borderId="0" xfId="1" applyNumberFormat="1" applyFont="1"/>
    <xf numFmtId="0" fontId="19" fillId="11" borderId="22" xfId="1" applyNumberFormat="1" applyFont="1" applyFill="1" applyBorder="1"/>
    <xf numFmtId="0" fontId="21" fillId="0" borderId="0" xfId="1" applyNumberFormat="1" applyFont="1" applyFill="1" applyAlignment="1">
      <alignment horizontal="right"/>
    </xf>
    <xf numFmtId="166" fontId="21" fillId="0" borderId="0" xfId="1" applyNumberFormat="1" applyFont="1" applyFill="1"/>
    <xf numFmtId="0" fontId="22" fillId="0" borderId="0" xfId="1" applyNumberFormat="1" applyFont="1" applyAlignment="1">
      <alignment horizontal="right"/>
    </xf>
    <xf numFmtId="0" fontId="22" fillId="0" borderId="23" xfId="1" applyNumberFormat="1" applyFont="1" applyBorder="1"/>
    <xf numFmtId="166" fontId="22" fillId="0" borderId="0" xfId="1" applyNumberFormat="1" applyFont="1" applyBorder="1"/>
    <xf numFmtId="166" fontId="22" fillId="0" borderId="0" xfId="1" applyNumberFormat="1" applyFont="1"/>
    <xf numFmtId="0" fontId="23" fillId="0" borderId="19" xfId="1" applyNumberFormat="1" applyFont="1" applyBorder="1" applyAlignment="1">
      <alignment horizontal="center" vertical="center"/>
    </xf>
    <xf numFmtId="0" fontId="23" fillId="15" borderId="13" xfId="1" applyNumberFormat="1" applyFont="1" applyFill="1" applyBorder="1" applyAlignment="1">
      <alignment horizontal="center" vertical="center"/>
    </xf>
    <xf numFmtId="166" fontId="23" fillId="14" borderId="4" xfId="1" applyNumberFormat="1" applyFont="1" applyFill="1" applyBorder="1" applyAlignment="1">
      <alignment horizontal="center" vertical="center" wrapText="1"/>
    </xf>
    <xf numFmtId="166" fontId="23" fillId="0" borderId="0" xfId="1" applyNumberFormat="1" applyFont="1" applyAlignment="1">
      <alignment horizontal="center" vertical="center" wrapText="1"/>
    </xf>
    <xf numFmtId="166" fontId="23" fillId="0" borderId="0" xfId="1" applyNumberFormat="1" applyFont="1" applyAlignment="1">
      <alignment horizontal="center" vertical="center"/>
    </xf>
    <xf numFmtId="0" fontId="20" fillId="0" borderId="15" xfId="1" applyNumberFormat="1" applyFont="1" applyBorder="1" applyAlignment="1">
      <alignment horizontal="right"/>
    </xf>
    <xf numFmtId="0" fontId="19" fillId="16" borderId="23" xfId="1" applyNumberFormat="1" applyFont="1" applyFill="1" applyBorder="1"/>
    <xf numFmtId="166" fontId="20" fillId="16" borderId="24" xfId="1" applyNumberFormat="1" applyFont="1" applyFill="1" applyBorder="1"/>
    <xf numFmtId="166" fontId="20" fillId="16" borderId="17" xfId="1" applyNumberFormat="1" applyFont="1" applyFill="1" applyBorder="1"/>
    <xf numFmtId="0" fontId="19" fillId="0" borderId="15" xfId="1" applyNumberFormat="1" applyFont="1" applyBorder="1" applyAlignment="1">
      <alignment horizontal="right"/>
    </xf>
    <xf numFmtId="49" fontId="19" fillId="17" borderId="23" xfId="1" quotePrefix="1" applyNumberFormat="1" applyFont="1" applyFill="1" applyBorder="1"/>
    <xf numFmtId="167" fontId="19" fillId="17" borderId="24" xfId="2" quotePrefix="1" applyNumberFormat="1" applyFont="1" applyFill="1" applyBorder="1"/>
    <xf numFmtId="167" fontId="19" fillId="17" borderId="17" xfId="2" quotePrefix="1" applyNumberFormat="1" applyFont="1" applyFill="1" applyBorder="1"/>
    <xf numFmtId="164" fontId="19" fillId="0" borderId="0" xfId="3" applyNumberFormat="1" applyFont="1"/>
    <xf numFmtId="49" fontId="20" fillId="0" borderId="23" xfId="1" quotePrefix="1" applyNumberFormat="1" applyFont="1" applyBorder="1" applyAlignment="1">
      <alignment horizontal="right"/>
    </xf>
    <xf numFmtId="167" fontId="20" fillId="0" borderId="24" xfId="2" quotePrefix="1" applyNumberFormat="1" applyFont="1" applyBorder="1"/>
    <xf numFmtId="167" fontId="20" fillId="18" borderId="17" xfId="2" quotePrefix="1" applyNumberFormat="1" applyFont="1" applyFill="1" applyBorder="1"/>
    <xf numFmtId="164" fontId="20" fillId="0" borderId="0" xfId="3" applyNumberFormat="1" applyFont="1"/>
    <xf numFmtId="0" fontId="20" fillId="0" borderId="23" xfId="1" quotePrefix="1" applyNumberFormat="1" applyFont="1" applyBorder="1" applyAlignment="1">
      <alignment horizontal="right"/>
    </xf>
    <xf numFmtId="49" fontId="19" fillId="0" borderId="23" xfId="1" quotePrefix="1" applyNumberFormat="1" applyFont="1" applyFill="1" applyBorder="1"/>
    <xf numFmtId="167" fontId="19" fillId="0" borderId="24" xfId="2" quotePrefix="1" applyNumberFormat="1" applyFont="1" applyFill="1" applyBorder="1"/>
    <xf numFmtId="0" fontId="19" fillId="0" borderId="23" xfId="1" applyNumberFormat="1" applyFont="1" applyFill="1" applyBorder="1"/>
    <xf numFmtId="167" fontId="19" fillId="0" borderId="17" xfId="2" quotePrefix="1" applyNumberFormat="1" applyFont="1" applyFill="1" applyBorder="1"/>
    <xf numFmtId="167" fontId="19" fillId="16" borderId="24" xfId="1" applyNumberFormat="1" applyFont="1" applyFill="1" applyBorder="1"/>
    <xf numFmtId="0" fontId="20" fillId="0" borderId="15" xfId="1" applyNumberFormat="1" applyFont="1" applyFill="1" applyBorder="1" applyAlignment="1">
      <alignment horizontal="right"/>
    </xf>
    <xf numFmtId="0" fontId="20" fillId="0" borderId="23" xfId="1" quotePrefix="1" applyNumberFormat="1" applyFont="1" applyFill="1" applyBorder="1" applyAlignment="1">
      <alignment horizontal="right"/>
    </xf>
    <xf numFmtId="167" fontId="20" fillId="0" borderId="24" xfId="2" quotePrefix="1" applyNumberFormat="1" applyFont="1" applyFill="1" applyBorder="1"/>
    <xf numFmtId="167" fontId="20" fillId="0" borderId="17" xfId="2" quotePrefix="1" applyNumberFormat="1" applyFont="1" applyFill="1" applyBorder="1"/>
    <xf numFmtId="164" fontId="20" fillId="0" borderId="0" xfId="3" applyNumberFormat="1" applyFont="1" applyFill="1"/>
    <xf numFmtId="166" fontId="20" fillId="0" borderId="0" xfId="1" applyNumberFormat="1" applyFont="1" applyFill="1"/>
    <xf numFmtId="49" fontId="19" fillId="0" borderId="23" xfId="1" quotePrefix="1" applyNumberFormat="1" applyFont="1" applyFill="1" applyBorder="1" applyAlignment="1">
      <alignment horizontal="right"/>
    </xf>
    <xf numFmtId="49" fontId="20" fillId="0" borderId="23" xfId="1" quotePrefix="1" applyNumberFormat="1" applyFont="1" applyFill="1" applyBorder="1" applyAlignment="1">
      <alignment horizontal="right"/>
    </xf>
    <xf numFmtId="0" fontId="19" fillId="17" borderId="23" xfId="1" applyNumberFormat="1" applyFont="1" applyFill="1" applyBorder="1"/>
    <xf numFmtId="0" fontId="19" fillId="16" borderId="23" xfId="1" applyNumberFormat="1" applyFont="1" applyFill="1" applyBorder="1" applyAlignment="1">
      <alignment horizontal="left"/>
    </xf>
    <xf numFmtId="167" fontId="19" fillId="16" borderId="24" xfId="2" quotePrefix="1" applyNumberFormat="1" applyFont="1" applyFill="1" applyBorder="1"/>
    <xf numFmtId="0" fontId="19" fillId="11" borderId="23" xfId="1" applyNumberFormat="1" applyFont="1" applyFill="1" applyBorder="1"/>
    <xf numFmtId="167" fontId="20" fillId="11" borderId="24" xfId="1" applyNumberFormat="1" applyFont="1" applyFill="1" applyBorder="1"/>
    <xf numFmtId="167" fontId="20" fillId="11" borderId="17" xfId="1" applyNumberFormat="1" applyFont="1" applyFill="1" applyBorder="1"/>
    <xf numFmtId="164" fontId="19" fillId="0" borderId="0" xfId="3" applyNumberFormat="1" applyFont="1" applyFill="1"/>
    <xf numFmtId="0" fontId="20" fillId="0" borderId="23" xfId="1" applyNumberFormat="1" applyFont="1" applyFill="1" applyBorder="1" applyAlignment="1">
      <alignment horizontal="right"/>
    </xf>
    <xf numFmtId="49" fontId="20" fillId="0" borderId="23" xfId="1" applyNumberFormat="1" applyFont="1" applyFill="1" applyBorder="1" applyAlignment="1">
      <alignment horizontal="right"/>
    </xf>
    <xf numFmtId="49" fontId="20" fillId="0" borderId="23" xfId="1" applyNumberFormat="1" applyFont="1" applyBorder="1" applyAlignment="1">
      <alignment horizontal="right"/>
    </xf>
    <xf numFmtId="0" fontId="19" fillId="0" borderId="23" xfId="1" applyNumberFormat="1" applyFont="1" applyFill="1" applyBorder="1" applyAlignment="1">
      <alignment horizontal="left"/>
    </xf>
    <xf numFmtId="0" fontId="20" fillId="0" borderId="23" xfId="1" applyNumberFormat="1" applyFont="1" applyBorder="1"/>
    <xf numFmtId="167" fontId="20" fillId="0" borderId="24" xfId="1" applyNumberFormat="1" applyFont="1" applyBorder="1"/>
    <xf numFmtId="167" fontId="20" fillId="0" borderId="17" xfId="1" applyNumberFormat="1" applyFont="1" applyBorder="1"/>
    <xf numFmtId="0" fontId="19" fillId="5" borderId="15" xfId="1" applyNumberFormat="1" applyFont="1" applyFill="1" applyBorder="1" applyAlignment="1">
      <alignment horizontal="right"/>
    </xf>
    <xf numFmtId="0" fontId="19" fillId="5" borderId="23" xfId="1" applyNumberFormat="1" applyFont="1" applyFill="1" applyBorder="1"/>
    <xf numFmtId="167" fontId="19" fillId="5" borderId="24" xfId="2" applyNumberFormat="1" applyFont="1" applyFill="1" applyBorder="1"/>
    <xf numFmtId="166" fontId="19" fillId="5" borderId="0" xfId="1" applyNumberFormat="1" applyFont="1" applyFill="1"/>
    <xf numFmtId="0" fontId="19" fillId="5" borderId="25" xfId="1" applyNumberFormat="1" applyFont="1" applyFill="1" applyBorder="1"/>
    <xf numFmtId="167" fontId="19" fillId="18" borderId="17" xfId="2" quotePrefix="1" applyNumberFormat="1" applyFont="1" applyFill="1" applyBorder="1"/>
    <xf numFmtId="0" fontId="19" fillId="16" borderId="26" xfId="1" applyNumberFormat="1" applyFont="1" applyFill="1" applyBorder="1" applyAlignment="1">
      <alignment horizontal="left"/>
    </xf>
    <xf numFmtId="167" fontId="19" fillId="16" borderId="27" xfId="2" quotePrefix="1" applyNumberFormat="1" applyFont="1" applyFill="1" applyBorder="1"/>
    <xf numFmtId="0" fontId="19" fillId="0" borderId="23" xfId="1" applyNumberFormat="1" applyFont="1" applyBorder="1"/>
    <xf numFmtId="167" fontId="19" fillId="0" borderId="24" xfId="2" quotePrefix="1" applyNumberFormat="1" applyFont="1" applyBorder="1"/>
    <xf numFmtId="167" fontId="19" fillId="0" borderId="17" xfId="2" quotePrefix="1" applyNumberFormat="1" applyFont="1" applyBorder="1"/>
    <xf numFmtId="0" fontId="19" fillId="2" borderId="23" xfId="1" applyNumberFormat="1" applyFont="1" applyFill="1" applyBorder="1" applyAlignment="1">
      <alignment horizontal="left"/>
    </xf>
    <xf numFmtId="167" fontId="19" fillId="2" borderId="24" xfId="3" quotePrefix="1" applyNumberFormat="1" applyFont="1" applyFill="1" applyBorder="1"/>
    <xf numFmtId="167" fontId="19" fillId="2" borderId="17" xfId="3" quotePrefix="1" applyNumberFormat="1" applyFont="1" applyFill="1" applyBorder="1"/>
    <xf numFmtId="0" fontId="20" fillId="0" borderId="23" xfId="1" applyNumberFormat="1" applyFont="1" applyBorder="1" applyAlignment="1">
      <alignment horizontal="right"/>
    </xf>
    <xf numFmtId="164" fontId="20" fillId="0" borderId="24" xfId="3" quotePrefix="1" applyNumberFormat="1" applyFont="1" applyBorder="1"/>
    <xf numFmtId="164" fontId="20" fillId="0" borderId="17" xfId="3" quotePrefix="1" applyNumberFormat="1" applyFont="1" applyBorder="1"/>
    <xf numFmtId="0" fontId="20" fillId="0" borderId="20" xfId="1" applyNumberFormat="1" applyFont="1" applyBorder="1" applyAlignment="1">
      <alignment horizontal="right"/>
    </xf>
    <xf numFmtId="0" fontId="20" fillId="0" borderId="28" xfId="1" applyNumberFormat="1" applyFont="1" applyBorder="1" applyAlignment="1">
      <alignment horizontal="right"/>
    </xf>
    <xf numFmtId="164" fontId="20" fillId="0" borderId="29" xfId="3" quotePrefix="1" applyNumberFormat="1" applyFont="1" applyBorder="1"/>
    <xf numFmtId="164" fontId="20" fillId="0" borderId="30" xfId="3" quotePrefix="1" applyNumberFormat="1" applyFont="1" applyBorder="1"/>
    <xf numFmtId="166" fontId="20" fillId="0" borderId="0" xfId="1" applyNumberFormat="1" applyFont="1" applyBorder="1"/>
    <xf numFmtId="0" fontId="20" fillId="0" borderId="0" xfId="1" applyNumberFormat="1" applyFont="1"/>
    <xf numFmtId="0" fontId="0" fillId="0" borderId="0" xfId="1" applyNumberFormat="1" applyFont="1" applyAlignment="1">
      <alignment horizontal="right"/>
    </xf>
    <xf numFmtId="0" fontId="0" fillId="0" borderId="0" xfId="1" applyNumberFormat="1" applyFont="1"/>
    <xf numFmtId="0" fontId="18" fillId="0" borderId="0" xfId="1" applyNumberFormat="1" applyFont="1" applyAlignment="1">
      <alignment horizontal="right"/>
    </xf>
    <xf numFmtId="0" fontId="18" fillId="9" borderId="0" xfId="1" applyNumberFormat="1" applyFont="1" applyFill="1"/>
    <xf numFmtId="166" fontId="18" fillId="9" borderId="0" xfId="1" applyNumberFormat="1" applyFont="1" applyFill="1"/>
    <xf numFmtId="166" fontId="18" fillId="0" borderId="0" xfId="1" applyNumberFormat="1" applyFont="1"/>
    <xf numFmtId="0" fontId="18" fillId="0" borderId="0" xfId="1" applyNumberFormat="1" applyFont="1"/>
    <xf numFmtId="0" fontId="19" fillId="0" borderId="14" xfId="1" applyNumberFormat="1" applyFont="1" applyBorder="1"/>
    <xf numFmtId="0" fontId="19" fillId="11" borderId="2" xfId="1" applyNumberFormat="1" applyFont="1" applyFill="1" applyBorder="1"/>
    <xf numFmtId="0" fontId="22" fillId="0" borderId="0" xfId="1" applyNumberFormat="1" applyFont="1" applyBorder="1"/>
    <xf numFmtId="0" fontId="19" fillId="11" borderId="3" xfId="1" applyNumberFormat="1" applyFont="1" applyFill="1" applyBorder="1"/>
    <xf numFmtId="0" fontId="0" fillId="5" borderId="0" xfId="0" applyFont="1" applyFill="1" applyBorder="1" applyAlignment="1">
      <alignment horizontal="left"/>
    </xf>
    <xf numFmtId="0" fontId="0" fillId="5" borderId="4" xfId="0" applyFont="1" applyFill="1" applyBorder="1" applyAlignment="1">
      <alignment horizontal="left" wrapText="1"/>
    </xf>
    <xf numFmtId="165" fontId="0" fillId="5" borderId="4" xfId="3" applyNumberFormat="1" applyFont="1" applyFill="1" applyBorder="1"/>
    <xf numFmtId="0" fontId="10" fillId="5" borderId="0" xfId="5" applyFont="1" applyFill="1" applyAlignment="1">
      <alignment horizontal="center"/>
    </xf>
    <xf numFmtId="0" fontId="19" fillId="0" borderId="0" xfId="5" applyFont="1" applyAlignment="1"/>
    <xf numFmtId="0" fontId="4" fillId="5" borderId="0" xfId="5" applyFill="1" applyAlignment="1">
      <alignment wrapText="1"/>
    </xf>
    <xf numFmtId="0" fontId="4" fillId="0" borderId="0" xfId="5" applyAlignment="1">
      <alignment horizontal="left" wrapText="1"/>
    </xf>
    <xf numFmtId="9" fontId="25" fillId="3" borderId="4" xfId="3" applyFont="1" applyFill="1" applyBorder="1"/>
    <xf numFmtId="0" fontId="5" fillId="5" borderId="0" xfId="5" applyFont="1" applyFill="1" applyAlignment="1">
      <alignment wrapText="1"/>
    </xf>
    <xf numFmtId="0" fontId="5" fillId="0" borderId="4" xfId="5" applyFont="1" applyBorder="1" applyAlignment="1">
      <alignment horizontal="center" vertical="center" wrapText="1"/>
    </xf>
    <xf numFmtId="44" fontId="5" fillId="0" borderId="4" xfId="3" applyNumberFormat="1" applyFont="1" applyFill="1" applyBorder="1" applyAlignment="1">
      <alignment horizontal="center" wrapText="1"/>
    </xf>
    <xf numFmtId="165" fontId="4" fillId="0" borderId="4" xfId="3" applyNumberFormat="1" applyFont="1" applyFill="1" applyBorder="1"/>
    <xf numFmtId="164" fontId="4" fillId="0" borderId="4" xfId="3" applyNumberFormat="1" applyFont="1" applyFill="1" applyBorder="1"/>
    <xf numFmtId="165" fontId="25" fillId="3" borderId="4" xfId="3" applyNumberFormat="1" applyFont="1" applyFill="1" applyBorder="1"/>
    <xf numFmtId="164" fontId="25" fillId="3" borderId="4" xfId="3" applyNumberFormat="1" applyFont="1" applyFill="1" applyBorder="1"/>
    <xf numFmtId="44" fontId="4" fillId="0" borderId="4" xfId="2" applyFont="1" applyBorder="1"/>
    <xf numFmtId="44" fontId="4" fillId="3" borderId="4" xfId="2" applyFont="1" applyFill="1" applyBorder="1"/>
    <xf numFmtId="44" fontId="4" fillId="5" borderId="0" xfId="2" applyFont="1" applyFill="1" applyBorder="1"/>
    <xf numFmtId="0" fontId="4" fillId="11" borderId="31" xfId="5" applyFill="1" applyBorder="1" applyAlignment="1">
      <alignment wrapText="1"/>
    </xf>
    <xf numFmtId="44" fontId="5" fillId="11" borderId="32" xfId="2" applyFont="1" applyFill="1" applyBorder="1" applyAlignment="1">
      <alignment horizontal="center" wrapText="1"/>
    </xf>
    <xf numFmtId="44" fontId="5" fillId="11" borderId="33" xfId="2" applyFont="1" applyFill="1" applyBorder="1" applyAlignment="1">
      <alignment horizontal="center" wrapText="1"/>
    </xf>
    <xf numFmtId="0" fontId="5" fillId="0" borderId="0" xfId="5" applyFont="1" applyAlignment="1">
      <alignment wrapText="1"/>
    </xf>
    <xf numFmtId="10" fontId="5" fillId="0" borderId="0" xfId="5" applyNumberFormat="1" applyFont="1"/>
    <xf numFmtId="168" fontId="4" fillId="5" borderId="0" xfId="5" applyNumberFormat="1" applyFill="1"/>
    <xf numFmtId="166" fontId="5" fillId="0" borderId="0" xfId="5" applyNumberFormat="1" applyFont="1"/>
    <xf numFmtId="166" fontId="5" fillId="5" borderId="0" xfId="5" applyNumberFormat="1" applyFont="1" applyFill="1"/>
    <xf numFmtId="0" fontId="5" fillId="5" borderId="0" xfId="5" applyFont="1" applyFill="1"/>
    <xf numFmtId="0" fontId="6" fillId="9" borderId="0" xfId="0" applyFont="1" applyFill="1"/>
    <xf numFmtId="165" fontId="5" fillId="0" borderId="4" xfId="2" applyNumberFormat="1" applyFont="1" applyBorder="1"/>
    <xf numFmtId="165" fontId="5" fillId="3" borderId="4" xfId="2" applyNumberFormat="1" applyFont="1" applyFill="1" applyBorder="1" applyAlignment="1">
      <alignment wrapText="1"/>
    </xf>
    <xf numFmtId="44" fontId="4" fillId="11" borderId="0" xfId="2" applyFont="1" applyFill="1" applyBorder="1"/>
    <xf numFmtId="0" fontId="5" fillId="11" borderId="23" xfId="5" applyFont="1" applyFill="1" applyBorder="1" applyAlignment="1">
      <alignment wrapText="1"/>
    </xf>
    <xf numFmtId="44" fontId="4" fillId="11" borderId="36" xfId="2" applyFont="1" applyFill="1" applyBorder="1"/>
    <xf numFmtId="44" fontId="4" fillId="11" borderId="14" xfId="2" applyFont="1" applyFill="1" applyBorder="1"/>
    <xf numFmtId="9" fontId="4" fillId="11" borderId="14" xfId="2" applyNumberFormat="1" applyFont="1" applyFill="1" applyBorder="1"/>
    <xf numFmtId="44" fontId="4" fillId="11" borderId="37" xfId="2" applyFont="1" applyFill="1" applyBorder="1"/>
    <xf numFmtId="0" fontId="5" fillId="11" borderId="28" xfId="5" applyFont="1" applyFill="1" applyBorder="1" applyAlignment="1">
      <alignment horizontal="left" wrapText="1" indent="3"/>
    </xf>
    <xf numFmtId="44" fontId="4" fillId="17" borderId="34" xfId="2" applyFont="1" applyFill="1" applyBorder="1" applyAlignment="1">
      <alignment horizontal="center" wrapText="1"/>
    </xf>
    <xf numFmtId="44" fontId="4" fillId="17" borderId="35" xfId="2" applyFont="1" applyFill="1" applyBorder="1" applyAlignment="1">
      <alignment horizontal="center" wrapText="1"/>
    </xf>
    <xf numFmtId="44" fontId="0" fillId="0" borderId="4" xfId="2" applyFont="1" applyBorder="1" applyAlignment="1">
      <alignment horizontal="center" wrapText="1"/>
    </xf>
    <xf numFmtId="0" fontId="17" fillId="0" borderId="0" xfId="0" applyFont="1" applyAlignment="1">
      <alignment horizontal="center"/>
    </xf>
    <xf numFmtId="0" fontId="11" fillId="0" borderId="0" xfId="5" applyFont="1" applyFill="1" applyBorder="1" applyAlignment="1">
      <alignment horizontal="center"/>
    </xf>
    <xf numFmtId="0" fontId="0" fillId="9" borderId="0" xfId="0" applyFill="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4" fillId="0" borderId="0" xfId="5" applyFill="1" applyBorder="1"/>
    <xf numFmtId="0" fontId="2" fillId="0" borderId="0" xfId="5" applyFont="1" applyFill="1" applyBorder="1" applyAlignment="1">
      <alignment horizontal="center"/>
    </xf>
    <xf numFmtId="0" fontId="4" fillId="0" borderId="0" xfId="5" applyFont="1" applyFill="1" applyBorder="1"/>
    <xf numFmtId="0" fontId="1" fillId="0" borderId="15" xfId="0" applyFont="1" applyBorder="1"/>
    <xf numFmtId="0" fontId="1" fillId="0" borderId="20" xfId="0" applyFont="1" applyBorder="1"/>
    <xf numFmtId="0" fontId="2" fillId="0" borderId="40" xfId="0" applyFont="1" applyBorder="1" applyAlignment="1">
      <alignment horizontal="left" indent="3"/>
    </xf>
    <xf numFmtId="0" fontId="2" fillId="0" borderId="19" xfId="0" applyFont="1" applyBorder="1" applyAlignment="1">
      <alignment horizontal="center" vertical="center"/>
    </xf>
    <xf numFmtId="0" fontId="2" fillId="0" borderId="18" xfId="0" applyFont="1" applyBorder="1" applyAlignment="1">
      <alignment horizontal="center"/>
    </xf>
    <xf numFmtId="0" fontId="2" fillId="0" borderId="7" xfId="0" applyFont="1" applyBorder="1" applyAlignment="1">
      <alignment horizontal="center"/>
    </xf>
    <xf numFmtId="165" fontId="1" fillId="0" borderId="24" xfId="0" applyNumberFormat="1" applyFont="1" applyBorder="1"/>
    <xf numFmtId="0" fontId="2" fillId="0" borderId="16" xfId="0" applyFont="1" applyBorder="1" applyAlignment="1">
      <alignment horizontal="center" vertical="center"/>
    </xf>
    <xf numFmtId="0" fontId="2" fillId="0" borderId="41" xfId="0" applyFont="1" applyBorder="1" applyAlignment="1">
      <alignment horizontal="center" vertical="center"/>
    </xf>
    <xf numFmtId="166" fontId="0" fillId="2" borderId="4" xfId="1" applyNumberFormat="1" applyFont="1" applyFill="1" applyBorder="1" applyProtection="1"/>
    <xf numFmtId="164" fontId="26" fillId="0" borderId="0" xfId="3" applyNumberFormat="1" applyFont="1" applyBorder="1" applyAlignment="1">
      <alignment horizontal="left"/>
    </xf>
    <xf numFmtId="9" fontId="4" fillId="6" borderId="4" xfId="3" applyFont="1" applyFill="1" applyBorder="1"/>
    <xf numFmtId="0" fontId="5" fillId="0" borderId="4" xfId="3" applyNumberFormat="1" applyFont="1" applyBorder="1"/>
    <xf numFmtId="167" fontId="4" fillId="6" borderId="4" xfId="2" applyNumberFormat="1" applyFont="1" applyFill="1" applyBorder="1"/>
    <xf numFmtId="167" fontId="4" fillId="0" borderId="4" xfId="2" applyNumberFormat="1" applyFont="1" applyBorder="1"/>
    <xf numFmtId="0" fontId="5" fillId="0" borderId="1" xfId="5" applyFont="1" applyBorder="1" applyAlignment="1">
      <alignment horizontal="center" wrapText="1"/>
    </xf>
    <xf numFmtId="0" fontId="5" fillId="0" borderId="3" xfId="5" applyFont="1" applyBorder="1" applyAlignment="1">
      <alignment horizontal="center" wrapText="1"/>
    </xf>
    <xf numFmtId="0" fontId="5" fillId="0" borderId="1" xfId="5" applyFont="1" applyBorder="1" applyAlignment="1">
      <alignment horizontal="center" vertical="center" wrapText="1"/>
    </xf>
    <xf numFmtId="0" fontId="5" fillId="0" borderId="3" xfId="5" applyFont="1" applyBorder="1" applyAlignment="1">
      <alignment horizontal="center" vertical="center" wrapText="1"/>
    </xf>
    <xf numFmtId="6" fontId="0" fillId="3" borderId="4" xfId="3" applyNumberFormat="1" applyFont="1" applyFill="1" applyBorder="1" applyProtection="1">
      <protection locked="0"/>
    </xf>
    <xf numFmtId="6" fontId="0" fillId="3" borderId="4" xfId="2" applyNumberFormat="1" applyFont="1" applyFill="1" applyBorder="1" applyProtection="1">
      <protection locked="0"/>
    </xf>
    <xf numFmtId="6" fontId="0" fillId="0" borderId="4" xfId="3" applyNumberFormat="1" applyFont="1" applyFill="1" applyBorder="1" applyProtection="1">
      <protection locked="0"/>
    </xf>
    <xf numFmtId="6" fontId="0" fillId="0" borderId="4" xfId="2" applyNumberFormat="1" applyFont="1" applyFill="1" applyBorder="1" applyProtection="1">
      <protection locked="0"/>
    </xf>
    <xf numFmtId="6" fontId="0" fillId="0" borderId="4" xfId="1" applyNumberFormat="1" applyFont="1" applyBorder="1" applyProtection="1">
      <protection locked="0"/>
    </xf>
    <xf numFmtId="6" fontId="0" fillId="0" borderId="4" xfId="1" quotePrefix="1" applyNumberFormat="1" applyFont="1" applyBorder="1" applyAlignment="1" applyProtection="1">
      <alignment horizontal="right"/>
      <protection locked="0"/>
    </xf>
    <xf numFmtId="10" fontId="0" fillId="0" borderId="4" xfId="3" applyNumberFormat="1" applyFont="1" applyBorder="1" applyAlignment="1">
      <alignment horizontal="center"/>
    </xf>
    <xf numFmtId="6" fontId="4" fillId="0" borderId="4" xfId="2" applyNumberFormat="1" applyFont="1" applyBorder="1"/>
    <xf numFmtId="6" fontId="4" fillId="3" borderId="4" xfId="2" applyNumberFormat="1" applyFont="1" applyFill="1" applyBorder="1"/>
    <xf numFmtId="8" fontId="4" fillId="3" borderId="4" xfId="2" applyNumberFormat="1" applyFont="1" applyFill="1" applyBorder="1"/>
    <xf numFmtId="0" fontId="4" fillId="0" borderId="4" xfId="5" applyFont="1" applyBorder="1"/>
    <xf numFmtId="165" fontId="0" fillId="0" borderId="4" xfId="2" applyNumberFormat="1" applyFont="1" applyBorder="1" applyAlignment="1">
      <alignment horizontal="center"/>
    </xf>
    <xf numFmtId="0" fontId="0" fillId="0" borderId="4" xfId="0" applyBorder="1" applyAlignment="1">
      <alignment wrapText="1"/>
    </xf>
    <xf numFmtId="166" fontId="8" fillId="0" borderId="12" xfId="1" applyNumberFormat="1" applyFont="1" applyBorder="1"/>
    <xf numFmtId="165" fontId="8" fillId="0" borderId="12" xfId="2" applyNumberFormat="1" applyFont="1" applyBorder="1"/>
    <xf numFmtId="165" fontId="8" fillId="0" borderId="13" xfId="2" applyNumberFormat="1" applyFont="1" applyBorder="1"/>
    <xf numFmtId="165" fontId="1" fillId="0" borderId="0" xfId="2" applyNumberFormat="1" applyFont="1" applyBorder="1"/>
    <xf numFmtId="165" fontId="1" fillId="0" borderId="0" xfId="2" applyNumberFormat="1" applyFont="1"/>
    <xf numFmtId="165" fontId="1" fillId="0" borderId="17" xfId="2" applyNumberFormat="1" applyFont="1" applyBorder="1"/>
    <xf numFmtId="165" fontId="0" fillId="0" borderId="0" xfId="2" applyNumberFormat="1" applyFont="1" applyFill="1" applyBorder="1"/>
    <xf numFmtId="165" fontId="0" fillId="0" borderId="0" xfId="2" applyNumberFormat="1" applyFont="1"/>
    <xf numFmtId="165" fontId="1" fillId="0" borderId="14" xfId="2" applyNumberFormat="1" applyFont="1" applyBorder="1"/>
    <xf numFmtId="165" fontId="1" fillId="0" borderId="10" xfId="2" applyNumberFormat="1" applyFont="1" applyBorder="1"/>
    <xf numFmtId="165" fontId="1" fillId="0" borderId="27" xfId="2" applyNumberFormat="1" applyFont="1" applyBorder="1"/>
    <xf numFmtId="165" fontId="1" fillId="0" borderId="40" xfId="2" applyNumberFormat="1" applyFont="1" applyBorder="1"/>
    <xf numFmtId="165" fontId="1" fillId="0" borderId="38" xfId="2" applyNumberFormat="1" applyFont="1" applyBorder="1"/>
    <xf numFmtId="165" fontId="1" fillId="0" borderId="39" xfId="2" applyNumberFormat="1" applyFont="1" applyBorder="1"/>
    <xf numFmtId="164" fontId="0" fillId="0" borderId="0" xfId="3" applyNumberFormat="1" applyFont="1" applyBorder="1" applyAlignment="1">
      <alignment horizontal="left"/>
    </xf>
    <xf numFmtId="0" fontId="0" fillId="0" borderId="0" xfId="0"/>
    <xf numFmtId="164" fontId="0" fillId="0" borderId="4" xfId="3" applyNumberFormat="1" applyFont="1" applyBorder="1" applyAlignment="1">
      <alignment horizontal="center"/>
    </xf>
    <xf numFmtId="164" fontId="0" fillId="5" borderId="0" xfId="3" applyNumberFormat="1" applyFont="1" applyFill="1" applyBorder="1" applyAlignment="1">
      <alignment horizontal="center"/>
    </xf>
    <xf numFmtId="166" fontId="0" fillId="0" borderId="4" xfId="1" applyNumberFormat="1" applyFont="1" applyBorder="1" applyProtection="1">
      <protection locked="0"/>
    </xf>
    <xf numFmtId="0" fontId="0" fillId="0" borderId="0" xfId="0"/>
    <xf numFmtId="164" fontId="0" fillId="0" borderId="4" xfId="3" applyNumberFormat="1" applyFont="1" applyBorder="1" applyAlignment="1">
      <alignment horizontal="center"/>
    </xf>
    <xf numFmtId="0" fontId="0" fillId="0" borderId="4" xfId="0" applyBorder="1"/>
    <xf numFmtId="0" fontId="0" fillId="0" borderId="4" xfId="0" applyFill="1" applyBorder="1"/>
    <xf numFmtId="9" fontId="0" fillId="0" borderId="4" xfId="3" applyFont="1" applyBorder="1" applyAlignment="1">
      <alignment horizontal="center"/>
    </xf>
    <xf numFmtId="0" fontId="0" fillId="0" borderId="4" xfId="0" applyBorder="1" applyAlignment="1" applyProtection="1">
      <alignment horizontal="right"/>
      <protection locked="0"/>
    </xf>
    <xf numFmtId="164" fontId="0" fillId="0" borderId="4" xfId="3" applyNumberFormat="1" applyFont="1" applyBorder="1" applyAlignment="1">
      <alignment horizontal="center"/>
    </xf>
    <xf numFmtId="0" fontId="0" fillId="0" borderId="4" xfId="0" applyBorder="1" applyAlignment="1">
      <alignment horizontal="right"/>
    </xf>
    <xf numFmtId="166" fontId="0" fillId="0" borderId="4" xfId="1" applyNumberFormat="1" applyFont="1" applyBorder="1" applyProtection="1">
      <protection locked="0"/>
    </xf>
    <xf numFmtId="0" fontId="0" fillId="0" borderId="4" xfId="0" applyBorder="1" applyAlignment="1" applyProtection="1">
      <alignment horizontal="right"/>
      <protection locked="0"/>
    </xf>
    <xf numFmtId="166" fontId="0" fillId="0" borderId="4" xfId="1" applyNumberFormat="1" applyFont="1" applyBorder="1" applyProtection="1">
      <protection locked="0"/>
    </xf>
    <xf numFmtId="0" fontId="0" fillId="0" borderId="4" xfId="0" applyBorder="1" applyAlignment="1">
      <alignment horizontal="right"/>
    </xf>
    <xf numFmtId="0" fontId="0" fillId="0" borderId="4" xfId="0" applyBorder="1" applyAlignment="1" applyProtection="1">
      <alignment horizontal="right"/>
      <protection locked="0"/>
    </xf>
    <xf numFmtId="166" fontId="0" fillId="0" borderId="4" xfId="1" applyNumberFormat="1" applyFont="1" applyBorder="1" applyProtection="1">
      <protection locked="0"/>
    </xf>
    <xf numFmtId="0" fontId="0" fillId="0" borderId="0" xfId="0" applyFont="1" applyAlignment="1">
      <alignment horizontal="left" vertical="center" wrapText="1"/>
    </xf>
    <xf numFmtId="0" fontId="10" fillId="0" borderId="0" xfId="0" applyFont="1" applyAlignment="1">
      <alignment horizontal="center"/>
    </xf>
    <xf numFmtId="0" fontId="0" fillId="0" borderId="0" xfId="0" applyFont="1" applyAlignment="1">
      <alignment horizontal="center"/>
    </xf>
    <xf numFmtId="0" fontId="0" fillId="5" borderId="17" xfId="0" applyFill="1" applyBorder="1" applyAlignment="1">
      <alignment horizontal="center" vertical="center" wrapText="1"/>
    </xf>
    <xf numFmtId="0" fontId="2" fillId="0" borderId="0" xfId="0" applyFont="1" applyAlignment="1">
      <alignment horizontal="center"/>
    </xf>
    <xf numFmtId="0" fontId="14" fillId="8" borderId="1" xfId="5" applyFont="1" applyFill="1" applyBorder="1" applyAlignment="1">
      <alignment horizontal="center"/>
    </xf>
    <xf numFmtId="0" fontId="14" fillId="8" borderId="2" xfId="5" applyFont="1" applyFill="1" applyBorder="1" applyAlignment="1">
      <alignment horizontal="center"/>
    </xf>
    <xf numFmtId="0" fontId="14" fillId="8" borderId="3" xfId="5" applyFont="1" applyFill="1" applyBorder="1" applyAlignment="1">
      <alignment horizontal="center"/>
    </xf>
    <xf numFmtId="0" fontId="10" fillId="6" borderId="1" xfId="0" applyFont="1" applyFill="1" applyBorder="1" applyAlignment="1">
      <alignment horizontal="center"/>
    </xf>
    <xf numFmtId="0" fontId="10" fillId="6" borderId="2" xfId="0" applyFont="1" applyFill="1" applyBorder="1" applyAlignment="1">
      <alignment horizontal="center"/>
    </xf>
    <xf numFmtId="0" fontId="10" fillId="6" borderId="3" xfId="0" applyFont="1" applyFill="1" applyBorder="1" applyAlignment="1">
      <alignment horizontal="center"/>
    </xf>
    <xf numFmtId="0" fontId="14" fillId="7" borderId="1" xfId="5" applyFont="1" applyFill="1" applyBorder="1" applyAlignment="1">
      <alignment horizontal="center"/>
    </xf>
    <xf numFmtId="0" fontId="14" fillId="7" borderId="2" xfId="5" applyFont="1" applyFill="1" applyBorder="1" applyAlignment="1">
      <alignment horizontal="center"/>
    </xf>
    <xf numFmtId="0" fontId="14" fillId="7" borderId="3" xfId="5" applyFont="1" applyFill="1" applyBorder="1" applyAlignment="1">
      <alignment horizontal="center"/>
    </xf>
    <xf numFmtId="0" fontId="0" fillId="5" borderId="17" xfId="0" applyFill="1" applyBorder="1" applyAlignment="1">
      <alignment horizontal="center" wrapText="1"/>
    </xf>
    <xf numFmtId="0" fontId="24" fillId="0" borderId="0" xfId="5" applyFont="1" applyAlignment="1">
      <alignment horizontal="left" wrapText="1"/>
    </xf>
    <xf numFmtId="0" fontId="11" fillId="8" borderId="1" xfId="5" applyFont="1" applyFill="1" applyBorder="1" applyAlignment="1">
      <alignment horizontal="center"/>
    </xf>
    <xf numFmtId="0" fontId="11" fillId="8" borderId="2" xfId="5" applyFont="1" applyFill="1" applyBorder="1" applyAlignment="1">
      <alignment horizontal="center"/>
    </xf>
    <xf numFmtId="0" fontId="11" fillId="8" borderId="3" xfId="5" applyFont="1" applyFill="1" applyBorder="1" applyAlignment="1">
      <alignment horizontal="center"/>
    </xf>
    <xf numFmtId="0" fontId="11" fillId="2" borderId="1" xfId="5" applyFont="1" applyFill="1" applyBorder="1" applyAlignment="1">
      <alignment horizontal="center"/>
    </xf>
    <xf numFmtId="0" fontId="11" fillId="2" borderId="2" xfId="5" applyFont="1" applyFill="1" applyBorder="1" applyAlignment="1">
      <alignment horizontal="center"/>
    </xf>
    <xf numFmtId="0" fontId="11" fillId="2" borderId="3" xfId="5" applyFont="1" applyFill="1" applyBorder="1" applyAlignment="1">
      <alignment horizontal="center"/>
    </xf>
    <xf numFmtId="6" fontId="4" fillId="0" borderId="4" xfId="5" applyNumberFormat="1" applyBorder="1" applyAlignment="1">
      <alignment horizontal="left"/>
    </xf>
    <xf numFmtId="0" fontId="4" fillId="0" borderId="4" xfId="5" applyBorder="1" applyAlignment="1">
      <alignment horizontal="left"/>
    </xf>
    <xf numFmtId="0" fontId="4" fillId="10" borderId="1" xfId="5" applyFill="1" applyBorder="1" applyAlignment="1">
      <alignment horizontal="left" vertical="center" wrapText="1"/>
    </xf>
    <xf numFmtId="0" fontId="4" fillId="10" borderId="2" xfId="5" applyFill="1" applyBorder="1" applyAlignment="1">
      <alignment horizontal="left" vertical="center" wrapText="1"/>
    </xf>
    <xf numFmtId="0" fontId="4" fillId="10" borderId="3" xfId="5" applyFill="1" applyBorder="1" applyAlignment="1">
      <alignment horizontal="left" vertical="center" wrapText="1"/>
    </xf>
    <xf numFmtId="0" fontId="5" fillId="2" borderId="1" xfId="5" applyFont="1" applyFill="1" applyBorder="1" applyAlignment="1">
      <alignment horizontal="center"/>
    </xf>
    <xf numFmtId="0" fontId="5" fillId="2" borderId="2" xfId="5" applyFont="1" applyFill="1" applyBorder="1" applyAlignment="1">
      <alignment horizontal="center"/>
    </xf>
    <xf numFmtId="0" fontId="5" fillId="2" borderId="3" xfId="5" applyFont="1" applyFill="1" applyBorder="1" applyAlignment="1">
      <alignment horizontal="center"/>
    </xf>
    <xf numFmtId="0" fontId="4" fillId="10" borderId="1" xfId="5" applyFill="1" applyBorder="1" applyAlignment="1">
      <alignment horizontal="left"/>
    </xf>
    <xf numFmtId="0" fontId="4" fillId="10" borderId="2" xfId="5" applyFill="1" applyBorder="1" applyAlignment="1">
      <alignment horizontal="left"/>
    </xf>
    <xf numFmtId="0" fontId="4" fillId="10" borderId="3" xfId="5" applyFill="1" applyBorder="1" applyAlignment="1">
      <alignment horizontal="left"/>
    </xf>
    <xf numFmtId="0" fontId="5" fillId="0" borderId="0" xfId="5" applyFont="1" applyAlignment="1">
      <alignment horizontal="center"/>
    </xf>
    <xf numFmtId="0" fontId="14" fillId="13" borderId="1" xfId="5" applyFont="1" applyFill="1" applyBorder="1" applyAlignment="1">
      <alignment horizontal="center"/>
    </xf>
    <xf numFmtId="0" fontId="14" fillId="13" borderId="2" xfId="5" applyFont="1" applyFill="1" applyBorder="1" applyAlignment="1">
      <alignment horizontal="center"/>
    </xf>
    <xf numFmtId="0" fontId="14" fillId="13" borderId="3" xfId="5" applyFont="1" applyFill="1" applyBorder="1" applyAlignment="1">
      <alignment horizontal="center"/>
    </xf>
    <xf numFmtId="0" fontId="4" fillId="0" borderId="0" xfId="5" applyFont="1" applyAlignment="1">
      <alignment vertical="center" wrapText="1"/>
    </xf>
    <xf numFmtId="0" fontId="11" fillId="7" borderId="1" xfId="5" applyFont="1" applyFill="1" applyBorder="1" applyAlignment="1">
      <alignment horizontal="center"/>
    </xf>
    <xf numFmtId="0" fontId="11" fillId="7" borderId="2" xfId="5" applyFont="1" applyFill="1" applyBorder="1" applyAlignment="1">
      <alignment horizontal="center"/>
    </xf>
    <xf numFmtId="0" fontId="11" fillId="7" borderId="3" xfId="5" applyFont="1" applyFill="1" applyBorder="1" applyAlignment="1">
      <alignment horizontal="center"/>
    </xf>
    <xf numFmtId="0" fontId="5" fillId="3" borderId="4" xfId="5" applyFont="1" applyFill="1" applyBorder="1" applyAlignment="1">
      <alignment horizontal="center" wrapText="1"/>
    </xf>
    <xf numFmtId="0" fontId="5" fillId="3" borderId="4" xfId="5" applyFont="1" applyFill="1" applyBorder="1" applyAlignment="1">
      <alignment horizontal="center"/>
    </xf>
    <xf numFmtId="0" fontId="0" fillId="9" borderId="0" xfId="0" applyFill="1" applyAlignment="1">
      <alignment horizontal="center"/>
    </xf>
    <xf numFmtId="0" fontId="6" fillId="8" borderId="1" xfId="0" applyFont="1" applyFill="1" applyBorder="1" applyAlignment="1">
      <alignment horizontal="center"/>
    </xf>
    <xf numFmtId="0" fontId="6" fillId="8" borderId="2" xfId="0" applyFont="1" applyFill="1" applyBorder="1" applyAlignment="1">
      <alignment horizontal="center"/>
    </xf>
    <xf numFmtId="0" fontId="6" fillId="8" borderId="3" xfId="0" applyFont="1" applyFill="1" applyBorder="1" applyAlignment="1">
      <alignment horizontal="center"/>
    </xf>
    <xf numFmtId="0" fontId="0" fillId="0" borderId="14" xfId="0" applyBorder="1" applyAlignment="1">
      <alignment horizontal="center" vertical="center" wrapText="1"/>
    </xf>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19" fillId="11" borderId="1" xfId="1" applyNumberFormat="1" applyFont="1" applyFill="1" applyBorder="1" applyAlignment="1">
      <alignment horizontal="center"/>
    </xf>
    <xf numFmtId="0" fontId="19" fillId="11" borderId="2" xfId="1" applyNumberFormat="1" applyFont="1" applyFill="1" applyBorder="1" applyAlignment="1">
      <alignment horizontal="center"/>
    </xf>
    <xf numFmtId="0" fontId="19" fillId="11" borderId="3" xfId="1" applyNumberFormat="1" applyFont="1" applyFill="1" applyBorder="1" applyAlignment="1">
      <alignment horizontal="center"/>
    </xf>
    <xf numFmtId="0" fontId="21" fillId="0" borderId="23" xfId="1" applyNumberFormat="1" applyFont="1" applyFill="1" applyBorder="1" applyAlignment="1">
      <alignment horizontal="center"/>
    </xf>
    <xf numFmtId="0" fontId="21" fillId="0" borderId="0" xfId="1" applyNumberFormat="1" applyFont="1" applyFill="1" applyBorder="1" applyAlignment="1">
      <alignment horizontal="center"/>
    </xf>
    <xf numFmtId="0" fontId="19" fillId="8" borderId="1" xfId="5" applyFont="1" applyFill="1" applyBorder="1" applyAlignment="1">
      <alignment horizontal="center"/>
    </xf>
    <xf numFmtId="0" fontId="19" fillId="8" borderId="2" xfId="5" applyFont="1" applyFill="1" applyBorder="1" applyAlignment="1">
      <alignment horizontal="center"/>
    </xf>
    <xf numFmtId="0" fontId="19" fillId="8" borderId="3" xfId="5" applyFont="1" applyFill="1" applyBorder="1" applyAlignment="1">
      <alignment horizontal="center"/>
    </xf>
    <xf numFmtId="0" fontId="19" fillId="0" borderId="0" xfId="5" applyFont="1" applyAlignment="1">
      <alignment horizontal="center"/>
    </xf>
    <xf numFmtId="0" fontId="27" fillId="7" borderId="1" xfId="5" applyFont="1" applyFill="1" applyBorder="1" applyAlignment="1">
      <alignment horizontal="center"/>
    </xf>
    <xf numFmtId="0" fontId="27" fillId="7" borderId="2" xfId="5" applyFont="1" applyFill="1" applyBorder="1" applyAlignment="1">
      <alignment horizontal="center"/>
    </xf>
    <xf numFmtId="0" fontId="27" fillId="7" borderId="3" xfId="5" applyFont="1" applyFill="1" applyBorder="1" applyAlignment="1">
      <alignment horizontal="center"/>
    </xf>
    <xf numFmtId="0" fontId="8" fillId="0" borderId="0" xfId="5" applyFont="1" applyAlignment="1">
      <alignment horizontal="left" wrapText="1"/>
    </xf>
    <xf numFmtId="0" fontId="9" fillId="0" borderId="0" xfId="5" applyFont="1" applyAlignment="1">
      <alignment horizontal="center"/>
    </xf>
    <xf numFmtId="0" fontId="10" fillId="8" borderId="1" xfId="5" applyFont="1" applyFill="1" applyBorder="1" applyAlignment="1">
      <alignment horizontal="center"/>
    </xf>
    <xf numFmtId="0" fontId="10" fillId="8" borderId="2" xfId="5" applyFont="1" applyFill="1" applyBorder="1" applyAlignment="1">
      <alignment horizontal="center"/>
    </xf>
    <xf numFmtId="0" fontId="10" fillId="8" borderId="3" xfId="5" applyFont="1" applyFill="1" applyBorder="1" applyAlignment="1">
      <alignment horizont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8" fillId="9" borderId="0" xfId="5" applyFont="1" applyFill="1" applyAlignment="1">
      <alignment horizontal="center" vertical="top"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0" xfId="0" applyFont="1" applyAlignment="1">
      <alignment horizontal="center"/>
    </xf>
    <xf numFmtId="0" fontId="9" fillId="8" borderId="0" xfId="0" applyFont="1" applyFill="1" applyAlignment="1">
      <alignment horizontal="center"/>
    </xf>
    <xf numFmtId="0" fontId="13" fillId="0" borderId="14" xfId="0" applyFont="1" applyBorder="1" applyAlignment="1">
      <alignment horizontal="center" wrapText="1"/>
    </xf>
  </cellXfs>
  <cellStyles count="8">
    <cellStyle name="Comma" xfId="1" builtinId="3"/>
    <cellStyle name="Comma 2" xfId="7" xr:uid="{00000000-0005-0000-0000-000001000000}"/>
    <cellStyle name="Currency" xfId="2" builtinId="4"/>
    <cellStyle name="Hyperlink" xfId="4" builtinId="8"/>
    <cellStyle name="Hyperlink 2" xfId="6" xr:uid="{00000000-0005-0000-0000-000004000000}"/>
    <cellStyle name="Normal" xfId="0" builtinId="0"/>
    <cellStyle name="Normal 2" xfId="5" xr:uid="{00000000-0005-0000-0000-000006000000}"/>
    <cellStyle name="Percent" xfId="3" builtinId="5"/>
  </cellStyles>
  <dxfs count="0"/>
  <tableStyles count="0" defaultTableStyle="TableStyleMedium2" defaultPivotStyle="PivotStyleLight16"/>
  <colors>
    <mruColors>
      <color rgb="FFF3E7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Groups\Operations%20Data\Monthly%20Statistics%20Report\Current_Month_Report_Detail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Accounting\Regulatory-%20Tax,%20CMS,%20State,%20GMCB\Green%20Mountain%20Care%20Board\FY%202022\Submitted\MAHHC%20-%20Appendices%20Workbook%20-%20FY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Picis"/>
      <sheetName val="Imported Data-Budget"/>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 val="Current_Month_Report_Detail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39356</v>
          </cell>
          <cell r="C2">
            <v>1919</v>
          </cell>
          <cell r="D2">
            <v>10533</v>
          </cell>
          <cell r="E2">
            <v>1928</v>
          </cell>
          <cell r="F2">
            <v>602</v>
          </cell>
          <cell r="G2">
            <v>1533</v>
          </cell>
          <cell r="H2">
            <v>1007</v>
          </cell>
          <cell r="I2">
            <v>433</v>
          </cell>
          <cell r="J2">
            <v>4523</v>
          </cell>
          <cell r="K2">
            <v>1303</v>
          </cell>
          <cell r="L2">
            <v>69623</v>
          </cell>
          <cell r="M2">
            <v>5934</v>
          </cell>
          <cell r="N2">
            <v>32571</v>
          </cell>
          <cell r="O2">
            <v>5140.3479820000002</v>
          </cell>
          <cell r="P2">
            <v>48.862676</v>
          </cell>
          <cell r="Q2">
            <v>4542.2147960000002</v>
          </cell>
          <cell r="R2">
            <v>30187.466034049306</v>
          </cell>
          <cell r="S2">
            <v>6.14</v>
          </cell>
          <cell r="T2">
            <v>1.66</v>
          </cell>
          <cell r="U2">
            <v>1.83</v>
          </cell>
          <cell r="V2">
            <v>1.41</v>
          </cell>
          <cell r="W2">
            <v>198</v>
          </cell>
          <cell r="X2">
            <v>5.4887962480458574</v>
          </cell>
          <cell r="Y2">
            <v>143008</v>
          </cell>
          <cell r="Z2">
            <v>931</v>
          </cell>
          <cell r="AA2">
            <v>424</v>
          </cell>
          <cell r="AB2">
            <v>585</v>
          </cell>
          <cell r="AC2">
            <v>339.77419354838707</v>
          </cell>
          <cell r="AD2">
            <v>1050.6774193548388</v>
          </cell>
          <cell r="AE2">
            <v>1790</v>
          </cell>
          <cell r="AF2">
            <v>31</v>
          </cell>
          <cell r="AG2">
            <v>409</v>
          </cell>
          <cell r="AH2">
            <v>0.4</v>
          </cell>
          <cell r="AI2">
            <v>0.7</v>
          </cell>
          <cell r="AJ2">
            <v>4.75</v>
          </cell>
          <cell r="AK2">
            <v>4.9000000000000004</v>
          </cell>
          <cell r="AL2">
            <v>12</v>
          </cell>
          <cell r="AM2">
            <v>15.1</v>
          </cell>
          <cell r="AN2">
            <v>31</v>
          </cell>
          <cell r="AO2">
            <v>794</v>
          </cell>
          <cell r="AP2">
            <v>5934.0213608092081</v>
          </cell>
          <cell r="AQ2">
            <v>42853588.600000001</v>
          </cell>
          <cell r="AR2">
            <v>48630698.5</v>
          </cell>
          <cell r="AS2">
            <v>41029579.57</v>
          </cell>
          <cell r="AT2">
            <v>725.35348583972757</v>
          </cell>
          <cell r="AU2">
            <v>22485.958061031553</v>
          </cell>
          <cell r="AV2">
            <v>725.35348583972757</v>
          </cell>
          <cell r="AW2">
            <v>22485.958061031553</v>
          </cell>
          <cell r="AX2">
            <v>4591.0774709999996</v>
          </cell>
          <cell r="AY2">
            <v>5140.3479820000002</v>
          </cell>
          <cell r="AZ2">
            <v>48.862676</v>
          </cell>
          <cell r="BA2">
            <v>63</v>
          </cell>
          <cell r="BB2">
            <v>288</v>
          </cell>
        </row>
        <row r="3">
          <cell r="B3">
            <v>39387</v>
          </cell>
          <cell r="C3">
            <v>1855</v>
          </cell>
          <cell r="D3">
            <v>9892</v>
          </cell>
          <cell r="E3">
            <v>1823</v>
          </cell>
          <cell r="F3">
            <v>570</v>
          </cell>
          <cell r="G3">
            <v>1493</v>
          </cell>
          <cell r="H3">
            <v>971</v>
          </cell>
          <cell r="I3">
            <v>418</v>
          </cell>
          <cell r="J3">
            <v>4152</v>
          </cell>
          <cell r="K3">
            <v>1234</v>
          </cell>
          <cell r="L3">
            <v>69554</v>
          </cell>
          <cell r="M3">
            <v>5860</v>
          </cell>
          <cell r="N3">
            <v>31249</v>
          </cell>
          <cell r="O3">
            <v>5100.5768040000003</v>
          </cell>
          <cell r="P3">
            <v>48.321088000000003</v>
          </cell>
          <cell r="Q3">
            <v>4510.1921179999999</v>
          </cell>
          <cell r="R3">
            <v>29420.691355637206</v>
          </cell>
          <cell r="S3">
            <v>6.14</v>
          </cell>
          <cell r="T3">
            <v>1.66</v>
          </cell>
          <cell r="U3">
            <v>1.83</v>
          </cell>
          <cell r="V3">
            <v>1.41</v>
          </cell>
          <cell r="W3">
            <v>174</v>
          </cell>
          <cell r="X3">
            <v>5.3326145552560646</v>
          </cell>
          <cell r="Y3">
            <v>141953</v>
          </cell>
          <cell r="Z3">
            <v>842</v>
          </cell>
          <cell r="AA3">
            <v>373</v>
          </cell>
          <cell r="AB3">
            <v>523</v>
          </cell>
          <cell r="AC3">
            <v>329.73333333333335</v>
          </cell>
          <cell r="AD3">
            <v>1041.6333333333334</v>
          </cell>
          <cell r="AE3">
            <v>1942</v>
          </cell>
          <cell r="AF3">
            <v>30</v>
          </cell>
          <cell r="AG3">
            <v>417</v>
          </cell>
          <cell r="AH3">
            <v>0.4</v>
          </cell>
          <cell r="AI3">
            <v>0.7</v>
          </cell>
          <cell r="AJ3">
            <v>4.75</v>
          </cell>
          <cell r="AK3">
            <v>4.9000000000000004</v>
          </cell>
          <cell r="AL3">
            <v>12</v>
          </cell>
          <cell r="AM3">
            <v>15.1</v>
          </cell>
          <cell r="AN3">
            <v>61</v>
          </cell>
          <cell r="AO3">
            <v>790</v>
          </cell>
          <cell r="AP3">
            <v>5859.969117142452</v>
          </cell>
          <cell r="AQ3">
            <v>40725962.549999997</v>
          </cell>
          <cell r="AR3">
            <v>47395457.75</v>
          </cell>
          <cell r="AS3">
            <v>40532424.880000003</v>
          </cell>
          <cell r="AT3">
            <v>713.46551030963087</v>
          </cell>
          <cell r="AU3">
            <v>21403.965309288928</v>
          </cell>
          <cell r="AV3">
            <v>719.50694049705703</v>
          </cell>
          <cell r="AW3">
            <v>43889.923370320481</v>
          </cell>
          <cell r="AX3">
            <v>4591.0774709999996</v>
          </cell>
          <cell r="AY3">
            <v>5120.7876339314043</v>
          </cell>
          <cell r="AZ3">
            <v>48.596310681628061</v>
          </cell>
          <cell r="BA3">
            <v>59</v>
          </cell>
          <cell r="BB3">
            <v>237</v>
          </cell>
        </row>
        <row r="4">
          <cell r="B4">
            <v>39417</v>
          </cell>
          <cell r="C4">
            <v>1790</v>
          </cell>
          <cell r="D4">
            <v>9620</v>
          </cell>
          <cell r="E4">
            <v>1549</v>
          </cell>
          <cell r="F4">
            <v>508</v>
          </cell>
          <cell r="G4">
            <v>1412</v>
          </cell>
          <cell r="H4">
            <v>961</v>
          </cell>
          <cell r="I4">
            <v>383</v>
          </cell>
          <cell r="J4">
            <v>4233</v>
          </cell>
          <cell r="K4">
            <v>1236</v>
          </cell>
          <cell r="L4">
            <v>65489</v>
          </cell>
          <cell r="M4">
            <v>5664</v>
          </cell>
          <cell r="N4">
            <v>30441</v>
          </cell>
          <cell r="O4">
            <v>5079.5350040000003</v>
          </cell>
          <cell r="P4">
            <v>46.254773</v>
          </cell>
          <cell r="Q4">
            <v>4437.7078970000002</v>
          </cell>
          <cell r="R4">
            <v>28148.81915723631</v>
          </cell>
          <cell r="S4">
            <v>6.14</v>
          </cell>
          <cell r="T4">
            <v>1.66</v>
          </cell>
          <cell r="U4">
            <v>1.83</v>
          </cell>
          <cell r="V4">
            <v>1.41</v>
          </cell>
          <cell r="W4">
            <v>180</v>
          </cell>
          <cell r="X4">
            <v>5.3743016759776534</v>
          </cell>
          <cell r="Y4">
            <v>133289</v>
          </cell>
          <cell r="Z4">
            <v>906</v>
          </cell>
          <cell r="AA4">
            <v>387</v>
          </cell>
          <cell r="AB4">
            <v>543</v>
          </cell>
          <cell r="AC4">
            <v>310.32258064516128</v>
          </cell>
          <cell r="AD4">
            <v>981.9677419354839</v>
          </cell>
          <cell r="AE4">
            <v>1915</v>
          </cell>
          <cell r="AF4">
            <v>31</v>
          </cell>
          <cell r="AG4">
            <v>423</v>
          </cell>
          <cell r="AH4">
            <v>0.4</v>
          </cell>
          <cell r="AI4">
            <v>0.7</v>
          </cell>
          <cell r="AJ4">
            <v>4.75</v>
          </cell>
          <cell r="AK4">
            <v>4.9000000000000004</v>
          </cell>
          <cell r="AL4">
            <v>12</v>
          </cell>
          <cell r="AM4">
            <v>15.1</v>
          </cell>
          <cell r="AN4">
            <v>92</v>
          </cell>
          <cell r="AO4">
            <v>747</v>
          </cell>
          <cell r="AP4">
            <v>5664.1306528729247</v>
          </cell>
          <cell r="AQ4">
            <v>38439360.020000003</v>
          </cell>
          <cell r="AR4">
            <v>45346526.810000002</v>
          </cell>
          <cell r="AS4">
            <v>37848502.759999998</v>
          </cell>
          <cell r="AT4">
            <v>676.40701117814899</v>
          </cell>
          <cell r="AU4">
            <v>20968.61734652262</v>
          </cell>
          <cell r="AV4">
            <v>704.98413822655539</v>
          </cell>
          <cell r="AW4">
            <v>64858.540716843097</v>
          </cell>
          <cell r="AX4">
            <v>4575.0616428130497</v>
          </cell>
          <cell r="AY4">
            <v>5106.8876342858248</v>
          </cell>
          <cell r="AZ4">
            <v>47.807333918598431</v>
          </cell>
          <cell r="BA4">
            <v>58</v>
          </cell>
          <cell r="BB4">
            <v>240</v>
          </cell>
        </row>
        <row r="5">
          <cell r="B5">
            <v>39448</v>
          </cell>
          <cell r="C5">
            <v>1954</v>
          </cell>
          <cell r="D5">
            <v>10658</v>
          </cell>
          <cell r="E5">
            <v>1903</v>
          </cell>
          <cell r="F5">
            <v>594</v>
          </cell>
          <cell r="G5">
            <v>1605</v>
          </cell>
          <cell r="H5">
            <v>1045</v>
          </cell>
          <cell r="I5">
            <v>452</v>
          </cell>
          <cell r="J5">
            <v>4595</v>
          </cell>
          <cell r="K5">
            <v>1297</v>
          </cell>
          <cell r="L5">
            <v>72064</v>
          </cell>
          <cell r="M5">
            <v>6041</v>
          </cell>
          <cell r="N5">
            <v>32951</v>
          </cell>
          <cell r="O5">
            <v>5142.2176790000003</v>
          </cell>
          <cell r="P5">
            <v>48.977409000000002</v>
          </cell>
          <cell r="Q5">
            <v>4550.4443039999996</v>
          </cell>
          <cell r="R5">
            <v>30294.371788288801</v>
          </cell>
          <cell r="S5">
            <v>6.14</v>
          </cell>
          <cell r="T5">
            <v>1.66</v>
          </cell>
          <cell r="U5">
            <v>1.83</v>
          </cell>
          <cell r="V5">
            <v>1.41</v>
          </cell>
          <cell r="W5">
            <v>156</v>
          </cell>
          <cell r="X5">
            <v>5.4544524053224155</v>
          </cell>
          <cell r="Y5">
            <v>149908</v>
          </cell>
          <cell r="Z5">
            <v>995</v>
          </cell>
          <cell r="AA5">
            <v>336</v>
          </cell>
          <cell r="AB5">
            <v>554</v>
          </cell>
          <cell r="AC5">
            <v>343.80645161290323</v>
          </cell>
          <cell r="AD5">
            <v>1062.9354838709678</v>
          </cell>
          <cell r="AE5">
            <v>1984</v>
          </cell>
          <cell r="AF5">
            <v>31</v>
          </cell>
          <cell r="AG5">
            <v>465</v>
          </cell>
          <cell r="AH5">
            <v>0.4</v>
          </cell>
          <cell r="AI5">
            <v>0.7</v>
          </cell>
          <cell r="AJ5">
            <v>4.75</v>
          </cell>
          <cell r="AK5">
            <v>4.9000000000000004</v>
          </cell>
          <cell r="AL5">
            <v>12</v>
          </cell>
          <cell r="AM5">
            <v>15.1</v>
          </cell>
          <cell r="AN5">
            <v>123</v>
          </cell>
          <cell r="AO5">
            <v>798</v>
          </cell>
          <cell r="AP5">
            <v>6041.1735680960755</v>
          </cell>
          <cell r="AQ5">
            <v>43825648.100000001</v>
          </cell>
          <cell r="AR5">
            <v>48802919.039999999</v>
          </cell>
          <cell r="AS5">
            <v>42867004.460000001</v>
          </cell>
          <cell r="AT5">
            <v>726.65893984556885</v>
          </cell>
          <cell r="AU5">
            <v>22526.427135212634</v>
          </cell>
          <cell r="AV5">
            <v>710.44689310614422</v>
          </cell>
          <cell r="AW5">
            <v>87384.967852055735</v>
          </cell>
          <cell r="AX5">
            <v>4544.3660073674555</v>
          </cell>
          <cell r="AY5">
            <v>5115.7917901188839</v>
          </cell>
          <cell r="AZ5">
            <v>48.102225534684784</v>
          </cell>
          <cell r="BA5">
            <v>64</v>
          </cell>
          <cell r="BB5">
            <v>278</v>
          </cell>
        </row>
        <row r="6">
          <cell r="B6">
            <v>39479</v>
          </cell>
          <cell r="C6">
            <v>1743</v>
          </cell>
          <cell r="D6">
            <v>9423</v>
          </cell>
          <cell r="E6">
            <v>1596</v>
          </cell>
          <cell r="F6">
            <v>518</v>
          </cell>
          <cell r="G6">
            <v>1377</v>
          </cell>
          <cell r="H6">
            <v>926</v>
          </cell>
          <cell r="I6">
            <v>372</v>
          </cell>
          <cell r="J6">
            <v>4219</v>
          </cell>
          <cell r="K6">
            <v>1213</v>
          </cell>
          <cell r="L6">
            <v>64090</v>
          </cell>
          <cell r="M6">
            <v>5496</v>
          </cell>
          <cell r="N6">
            <v>29714</v>
          </cell>
          <cell r="O6">
            <v>5084.5459510000001</v>
          </cell>
          <cell r="P6">
            <v>47.617908</v>
          </cell>
          <cell r="Q6">
            <v>4496.1437999999998</v>
          </cell>
          <cell r="R6">
            <v>27445.630338959316</v>
          </cell>
          <cell r="S6">
            <v>6.14</v>
          </cell>
          <cell r="T6">
            <v>1.66</v>
          </cell>
          <cell r="U6">
            <v>1.83</v>
          </cell>
          <cell r="V6">
            <v>1.41</v>
          </cell>
          <cell r="W6">
            <v>158</v>
          </cell>
          <cell r="X6">
            <v>5.4061962134251287</v>
          </cell>
          <cell r="Y6">
            <v>131412</v>
          </cell>
          <cell r="Z6">
            <v>861</v>
          </cell>
          <cell r="AA6">
            <v>345</v>
          </cell>
          <cell r="AB6">
            <v>556</v>
          </cell>
          <cell r="AC6">
            <v>324.93103448275861</v>
          </cell>
          <cell r="AD6">
            <v>1024.6206896551723</v>
          </cell>
          <cell r="AE6">
            <v>1874</v>
          </cell>
          <cell r="AF6">
            <v>29</v>
          </cell>
          <cell r="AG6">
            <v>402</v>
          </cell>
          <cell r="AH6">
            <v>0.4</v>
          </cell>
          <cell r="AI6">
            <v>0.7</v>
          </cell>
          <cell r="AJ6">
            <v>4.75</v>
          </cell>
          <cell r="AK6">
            <v>4.9000000000000004</v>
          </cell>
          <cell r="AL6">
            <v>12</v>
          </cell>
          <cell r="AM6">
            <v>15.1</v>
          </cell>
          <cell r="AN6">
            <v>152</v>
          </cell>
          <cell r="AO6">
            <v>653</v>
          </cell>
          <cell r="AP6">
            <v>5496.3196152868577</v>
          </cell>
          <cell r="AQ6">
            <v>37975552.200000003</v>
          </cell>
          <cell r="AR6">
            <v>44213720.119999997</v>
          </cell>
          <cell r="AS6">
            <v>37561601.149999999</v>
          </cell>
          <cell r="AT6">
            <v>703.23783937821861</v>
          </cell>
          <cell r="AU6">
            <v>20393.897341968339</v>
          </cell>
          <cell r="AV6">
            <v>709.07148153963215</v>
          </cell>
          <cell r="AW6">
            <v>107778.86519402408</v>
          </cell>
          <cell r="AX6">
            <v>4558.2415795424977</v>
          </cell>
          <cell r="AY6">
            <v>5109.8303320958075</v>
          </cell>
          <cell r="AZ6">
            <v>48.009821613299067</v>
          </cell>
          <cell r="BA6">
            <v>57</v>
          </cell>
          <cell r="BB6">
            <v>235</v>
          </cell>
        </row>
        <row r="7">
          <cell r="B7">
            <v>39508</v>
          </cell>
          <cell r="C7">
            <v>1988</v>
          </cell>
          <cell r="D7">
            <v>10516</v>
          </cell>
          <cell r="E7">
            <v>1808</v>
          </cell>
          <cell r="F7">
            <v>577</v>
          </cell>
          <cell r="G7">
            <v>1586</v>
          </cell>
          <cell r="H7">
            <v>1065</v>
          </cell>
          <cell r="I7">
            <v>434</v>
          </cell>
          <cell r="J7">
            <v>4516</v>
          </cell>
          <cell r="K7">
            <v>1362</v>
          </cell>
          <cell r="L7">
            <v>72214</v>
          </cell>
          <cell r="M7">
            <v>6347</v>
          </cell>
          <cell r="N7">
            <v>33577</v>
          </cell>
          <cell r="O7">
            <v>5138.729902</v>
          </cell>
          <cell r="P7">
            <v>48.871558</v>
          </cell>
          <cell r="Q7">
            <v>4536.551359</v>
          </cell>
          <cell r="R7">
            <v>30871.080835428351</v>
          </cell>
          <cell r="S7">
            <v>6.14</v>
          </cell>
          <cell r="T7">
            <v>1.66</v>
          </cell>
          <cell r="U7">
            <v>1.83</v>
          </cell>
          <cell r="V7">
            <v>1.41</v>
          </cell>
          <cell r="W7">
            <v>200</v>
          </cell>
          <cell r="X7">
            <v>5.2897384305835011</v>
          </cell>
          <cell r="Y7">
            <v>149706</v>
          </cell>
          <cell r="Z7">
            <v>951</v>
          </cell>
          <cell r="AA7">
            <v>411</v>
          </cell>
          <cell r="AB7">
            <v>565</v>
          </cell>
          <cell r="AC7">
            <v>339.22580645161293</v>
          </cell>
          <cell r="AD7">
            <v>1083.1290322580646</v>
          </cell>
          <cell r="AE7">
            <v>2060</v>
          </cell>
          <cell r="AF7">
            <v>31</v>
          </cell>
          <cell r="AG7">
            <v>451</v>
          </cell>
          <cell r="AH7">
            <v>0.4</v>
          </cell>
          <cell r="AI7">
            <v>0.7</v>
          </cell>
          <cell r="AJ7">
            <v>4.75</v>
          </cell>
          <cell r="AK7">
            <v>4.9000000000000004</v>
          </cell>
          <cell r="AL7">
            <v>12</v>
          </cell>
          <cell r="AM7">
            <v>15.1</v>
          </cell>
          <cell r="AN7">
            <v>183</v>
          </cell>
          <cell r="AO7">
            <v>710</v>
          </cell>
          <cell r="AP7">
            <v>6347.4873650069176</v>
          </cell>
          <cell r="AQ7">
            <v>42184400.619999997</v>
          </cell>
          <cell r="AR7">
            <v>49731972.299999997</v>
          </cell>
          <cell r="AS7">
            <v>42774245.759999998</v>
          </cell>
          <cell r="AT7">
            <v>739.14540141910379</v>
          </cell>
          <cell r="AU7">
            <v>22913.507443992217</v>
          </cell>
          <cell r="AV7">
            <v>714.16597069954264</v>
          </cell>
          <cell r="AW7">
            <v>130692.3726380163</v>
          </cell>
          <cell r="AX7">
            <v>4555.4789350825413</v>
          </cell>
          <cell r="AY7">
            <v>5114.7257995019181</v>
          </cell>
          <cell r="AZ7">
            <v>48.15579615380917</v>
          </cell>
          <cell r="BA7">
            <v>63</v>
          </cell>
          <cell r="BB7">
            <v>288</v>
          </cell>
        </row>
        <row r="8">
          <cell r="B8">
            <v>39539</v>
          </cell>
          <cell r="C8">
            <v>1852</v>
          </cell>
          <cell r="D8">
            <v>9795</v>
          </cell>
          <cell r="E8">
            <v>1681</v>
          </cell>
          <cell r="F8">
            <v>532</v>
          </cell>
          <cell r="G8">
            <v>1434</v>
          </cell>
          <cell r="H8">
            <v>931</v>
          </cell>
          <cell r="I8">
            <v>368</v>
          </cell>
          <cell r="J8">
            <v>4416</v>
          </cell>
          <cell r="K8">
            <v>1273</v>
          </cell>
          <cell r="L8">
            <v>65856</v>
          </cell>
          <cell r="M8">
            <v>5900</v>
          </cell>
          <cell r="N8">
            <v>31207</v>
          </cell>
          <cell r="O8">
            <v>5103.6803110000001</v>
          </cell>
          <cell r="P8">
            <v>47.910511</v>
          </cell>
          <cell r="Q8">
            <v>4505.1642629999997</v>
          </cell>
          <cell r="R8">
            <v>28930.745016971308</v>
          </cell>
          <cell r="S8">
            <v>6.14</v>
          </cell>
          <cell r="T8">
            <v>1.66</v>
          </cell>
          <cell r="U8">
            <v>1.83</v>
          </cell>
          <cell r="V8">
            <v>1.41</v>
          </cell>
          <cell r="W8">
            <v>190</v>
          </cell>
          <cell r="X8">
            <v>5.2888768898488117</v>
          </cell>
          <cell r="Y8">
            <v>136333</v>
          </cell>
          <cell r="Z8">
            <v>868</v>
          </cell>
          <cell r="AA8">
            <v>412</v>
          </cell>
          <cell r="AB8">
            <v>584</v>
          </cell>
          <cell r="AC8">
            <v>326.5</v>
          </cell>
          <cell r="AD8">
            <v>1040.2333333333333</v>
          </cell>
          <cell r="AE8">
            <v>1924</v>
          </cell>
          <cell r="AF8">
            <v>30</v>
          </cell>
          <cell r="AG8">
            <v>410</v>
          </cell>
          <cell r="AH8">
            <v>0.4</v>
          </cell>
          <cell r="AI8">
            <v>0.7</v>
          </cell>
          <cell r="AJ8">
            <v>4.75</v>
          </cell>
          <cell r="AK8">
            <v>4.9000000000000004</v>
          </cell>
          <cell r="AL8">
            <v>12</v>
          </cell>
          <cell r="AM8">
            <v>15.1</v>
          </cell>
          <cell r="AN8">
            <v>213</v>
          </cell>
          <cell r="AO8">
            <v>622</v>
          </cell>
          <cell r="AP8">
            <v>5900.4812282964458</v>
          </cell>
          <cell r="AQ8">
            <v>39088166.549999997</v>
          </cell>
          <cell r="AR8">
            <v>46606175.450000003</v>
          </cell>
          <cell r="AS8">
            <v>38840751.399999999</v>
          </cell>
          <cell r="AT8">
            <v>715.79726378852115</v>
          </cell>
          <cell r="AU8">
            <v>21473.917913655634</v>
          </cell>
          <cell r="AV8">
            <v>714.39573028953964</v>
          </cell>
          <cell r="AW8">
            <v>152166.29055167193</v>
          </cell>
          <cell r="AX8">
            <v>4560.5513215752071</v>
          </cell>
          <cell r="AY8">
            <v>5113.1700197151577</v>
          </cell>
          <cell r="AZ8">
            <v>48.12124725606985</v>
          </cell>
          <cell r="BA8">
            <v>59</v>
          </cell>
          <cell r="BB8">
            <v>246</v>
          </cell>
        </row>
        <row r="9">
          <cell r="B9">
            <v>39569</v>
          </cell>
          <cell r="C9">
            <v>1945</v>
          </cell>
          <cell r="D9">
            <v>10223</v>
          </cell>
          <cell r="E9">
            <v>1880</v>
          </cell>
          <cell r="F9">
            <v>600</v>
          </cell>
          <cell r="G9">
            <v>1624</v>
          </cell>
          <cell r="H9">
            <v>1091</v>
          </cell>
          <cell r="I9">
            <v>442</v>
          </cell>
          <cell r="J9">
            <v>4545</v>
          </cell>
          <cell r="K9">
            <v>1271</v>
          </cell>
          <cell r="L9">
            <v>69678</v>
          </cell>
          <cell r="M9">
            <v>6176</v>
          </cell>
          <cell r="N9">
            <v>32462</v>
          </cell>
          <cell r="O9">
            <v>5126.6721090000001</v>
          </cell>
          <cell r="P9">
            <v>48.226016000000001</v>
          </cell>
          <cell r="Q9">
            <v>4525.2701429999997</v>
          </cell>
          <cell r="R9">
            <v>31276.135390340027</v>
          </cell>
          <cell r="S9">
            <v>6.14</v>
          </cell>
          <cell r="T9">
            <v>1.66</v>
          </cell>
          <cell r="U9">
            <v>1.83</v>
          </cell>
          <cell r="V9">
            <v>1.41</v>
          </cell>
          <cell r="W9">
            <v>202</v>
          </cell>
          <cell r="X9">
            <v>5.2560411311053983</v>
          </cell>
          <cell r="Y9">
            <v>145141</v>
          </cell>
          <cell r="Z9">
            <v>914</v>
          </cell>
          <cell r="AA9">
            <v>417</v>
          </cell>
          <cell r="AB9">
            <v>636</v>
          </cell>
          <cell r="AC9">
            <v>329.77419354838707</v>
          </cell>
          <cell r="AD9">
            <v>1047.1612903225807</v>
          </cell>
          <cell r="AE9">
            <v>2043</v>
          </cell>
          <cell r="AF9">
            <v>31</v>
          </cell>
          <cell r="AG9">
            <v>454</v>
          </cell>
          <cell r="AH9">
            <v>0.4</v>
          </cell>
          <cell r="AI9">
            <v>0.7</v>
          </cell>
          <cell r="AJ9">
            <v>4.75</v>
          </cell>
          <cell r="AK9">
            <v>4.9000000000000004</v>
          </cell>
          <cell r="AL9">
            <v>12</v>
          </cell>
          <cell r="AM9">
            <v>15.1</v>
          </cell>
          <cell r="AN9">
            <v>244</v>
          </cell>
          <cell r="AO9">
            <v>706</v>
          </cell>
          <cell r="AP9">
            <v>6176.1812342456969</v>
          </cell>
          <cell r="AQ9">
            <v>42385367.789999999</v>
          </cell>
          <cell r="AR9">
            <v>50384497.619999997</v>
          </cell>
          <cell r="AS9">
            <v>41821246.75</v>
          </cell>
          <cell r="AT9">
            <v>721.7846428217855</v>
          </cell>
          <cell r="AU9">
            <v>22375.323927475351</v>
          </cell>
          <cell r="AV9">
            <v>715.33448557027577</v>
          </cell>
          <cell r="AW9">
            <v>174541.61447914728</v>
          </cell>
          <cell r="AX9">
            <v>4559.4982344786004</v>
          </cell>
          <cell r="AY9">
            <v>5114.8854099361051</v>
          </cell>
          <cell r="AZ9">
            <v>48.134557680325386</v>
          </cell>
          <cell r="BA9">
            <v>61</v>
          </cell>
          <cell r="BB9">
            <v>244</v>
          </cell>
        </row>
        <row r="10">
          <cell r="B10">
            <v>39600</v>
          </cell>
          <cell r="C10">
            <v>1943</v>
          </cell>
          <cell r="D10">
            <v>10077</v>
          </cell>
          <cell r="E10">
            <v>1842</v>
          </cell>
          <cell r="F10">
            <v>576</v>
          </cell>
          <cell r="G10">
            <v>1470</v>
          </cell>
          <cell r="H10">
            <v>997</v>
          </cell>
          <cell r="I10">
            <v>410</v>
          </cell>
          <cell r="J10">
            <v>4645</v>
          </cell>
          <cell r="K10">
            <v>1246</v>
          </cell>
          <cell r="L10">
            <v>68896</v>
          </cell>
          <cell r="M10">
            <v>6237</v>
          </cell>
          <cell r="N10">
            <v>32348</v>
          </cell>
          <cell r="O10">
            <v>5151.9291890000004</v>
          </cell>
          <cell r="P10">
            <v>48.374726000000003</v>
          </cell>
          <cell r="Q10">
            <v>4537.8906820000002</v>
          </cell>
          <cell r="R10">
            <v>30772.896638414502</v>
          </cell>
          <cell r="S10">
            <v>6.14</v>
          </cell>
          <cell r="T10">
            <v>1.66</v>
          </cell>
          <cell r="U10">
            <v>1.83</v>
          </cell>
          <cell r="V10">
            <v>1.41</v>
          </cell>
          <cell r="W10">
            <v>190</v>
          </cell>
          <cell r="X10">
            <v>5.1863098301595469</v>
          </cell>
          <cell r="Y10">
            <v>144848</v>
          </cell>
          <cell r="Z10">
            <v>959</v>
          </cell>
          <cell r="AA10">
            <v>410</v>
          </cell>
          <cell r="AB10">
            <v>616</v>
          </cell>
          <cell r="AC10">
            <v>335.9</v>
          </cell>
          <cell r="AD10">
            <v>1078.2666666666667</v>
          </cell>
          <cell r="AE10">
            <v>2023</v>
          </cell>
          <cell r="AF10">
            <v>30</v>
          </cell>
          <cell r="AG10">
            <v>450</v>
          </cell>
          <cell r="AH10">
            <v>0.4</v>
          </cell>
          <cell r="AI10">
            <v>0.7</v>
          </cell>
          <cell r="AJ10">
            <v>4.75</v>
          </cell>
          <cell r="AK10">
            <v>4.9000000000000004</v>
          </cell>
          <cell r="AL10">
            <v>12</v>
          </cell>
          <cell r="AM10">
            <v>15.1</v>
          </cell>
          <cell r="AN10">
            <v>274</v>
          </cell>
          <cell r="AO10">
            <v>705</v>
          </cell>
          <cell r="AP10">
            <v>6237.138778868245</v>
          </cell>
          <cell r="AQ10">
            <v>41140877.369999997</v>
          </cell>
          <cell r="AR10">
            <v>49573801.82</v>
          </cell>
          <cell r="AS10">
            <v>41349840.439999998</v>
          </cell>
          <cell r="AT10">
            <v>740.65169942487785</v>
          </cell>
          <cell r="AU10">
            <v>22219.550982746336</v>
          </cell>
          <cell r="AV10">
            <v>718.10644329158254</v>
          </cell>
          <cell r="AW10">
            <v>196761.1654618936</v>
          </cell>
          <cell r="AX10">
            <v>4561.2766186570607</v>
          </cell>
          <cell r="AY10">
            <v>5118.9414891976412</v>
          </cell>
          <cell r="AZ10">
            <v>48.160854706645424</v>
          </cell>
          <cell r="BA10">
            <v>60</v>
          </cell>
          <cell r="BB10">
            <v>258</v>
          </cell>
        </row>
        <row r="11">
          <cell r="B11">
            <v>39630</v>
          </cell>
          <cell r="C11">
            <v>1910</v>
          </cell>
          <cell r="D11">
            <v>10271</v>
          </cell>
          <cell r="E11">
            <v>1781</v>
          </cell>
          <cell r="F11">
            <v>551</v>
          </cell>
          <cell r="G11">
            <v>1289</v>
          </cell>
          <cell r="H11">
            <v>874</v>
          </cell>
          <cell r="I11">
            <v>398</v>
          </cell>
          <cell r="J11">
            <v>4877</v>
          </cell>
          <cell r="K11">
            <v>1183</v>
          </cell>
          <cell r="L11">
            <v>64076</v>
          </cell>
          <cell r="M11">
            <v>5815</v>
          </cell>
          <cell r="N11">
            <v>31268</v>
          </cell>
          <cell r="O11">
            <v>5152.8776989999997</v>
          </cell>
          <cell r="P11">
            <v>48.113011999999998</v>
          </cell>
          <cell r="Q11">
            <v>4512.7704240000003</v>
          </cell>
          <cell r="R11">
            <v>29026.028667835875</v>
          </cell>
          <cell r="S11">
            <v>6.14</v>
          </cell>
          <cell r="T11">
            <v>1.66</v>
          </cell>
          <cell r="U11">
            <v>1.83</v>
          </cell>
          <cell r="V11">
            <v>1.41</v>
          </cell>
          <cell r="W11">
            <v>189</v>
          </cell>
          <cell r="X11">
            <v>5.3774869109947643</v>
          </cell>
          <cell r="Y11">
            <v>133954</v>
          </cell>
          <cell r="Z11">
            <v>886</v>
          </cell>
          <cell r="AA11">
            <v>400</v>
          </cell>
          <cell r="AB11">
            <v>682</v>
          </cell>
          <cell r="AC11">
            <v>331.32258064516128</v>
          </cell>
          <cell r="AD11">
            <v>1008.6451612903226</v>
          </cell>
          <cell r="AE11">
            <v>1839</v>
          </cell>
          <cell r="AF11">
            <v>31</v>
          </cell>
          <cell r="AG11">
            <v>441</v>
          </cell>
          <cell r="AH11">
            <v>0.4</v>
          </cell>
          <cell r="AI11">
            <v>0.7</v>
          </cell>
          <cell r="AJ11">
            <v>4.75</v>
          </cell>
          <cell r="AK11">
            <v>4.9000000000000004</v>
          </cell>
          <cell r="AL11">
            <v>12</v>
          </cell>
          <cell r="AM11">
            <v>15.1</v>
          </cell>
          <cell r="AN11">
            <v>305</v>
          </cell>
          <cell r="AO11">
            <v>792</v>
          </cell>
          <cell r="AP11">
            <v>5814.6621479983705</v>
          </cell>
          <cell r="AQ11">
            <v>41672018.020000003</v>
          </cell>
          <cell r="AR11">
            <v>46759673.280000001</v>
          </cell>
          <cell r="AS11">
            <v>38431505.460000001</v>
          </cell>
          <cell r="AT11">
            <v>703.095687813111</v>
          </cell>
          <cell r="AU11">
            <v>21795.966322206441</v>
          </cell>
          <cell r="AV11">
            <v>716.58075994786896</v>
          </cell>
          <cell r="AW11">
            <v>218557.13178410003</v>
          </cell>
          <cell r="AX11">
            <v>4564.0127463048111</v>
          </cell>
          <cell r="AY11">
            <v>5122.3906547258739</v>
          </cell>
          <cell r="AZ11">
            <v>48.155992132484862</v>
          </cell>
          <cell r="BA11">
            <v>62</v>
          </cell>
          <cell r="BB11">
            <v>224</v>
          </cell>
        </row>
        <row r="12">
          <cell r="B12">
            <v>39661</v>
          </cell>
          <cell r="C12">
            <v>1976</v>
          </cell>
          <cell r="D12">
            <v>10453</v>
          </cell>
          <cell r="E12">
            <v>1896</v>
          </cell>
          <cell r="F12">
            <v>591</v>
          </cell>
          <cell r="G12">
            <v>1517</v>
          </cell>
          <cell r="H12">
            <v>1001</v>
          </cell>
          <cell r="I12">
            <v>411</v>
          </cell>
          <cell r="J12">
            <v>4803</v>
          </cell>
          <cell r="K12">
            <v>1263</v>
          </cell>
          <cell r="L12">
            <v>68721</v>
          </cell>
          <cell r="M12">
            <v>6169</v>
          </cell>
          <cell r="N12">
            <v>32631</v>
          </cell>
          <cell r="O12">
            <v>5165.4142570000004</v>
          </cell>
          <cell r="P12">
            <v>48.869416000000001</v>
          </cell>
          <cell r="Q12">
            <v>4540.3761050000003</v>
          </cell>
          <cell r="R12">
            <v>30577.630685720767</v>
          </cell>
          <cell r="S12">
            <v>6.14</v>
          </cell>
          <cell r="T12">
            <v>1.66</v>
          </cell>
          <cell r="U12">
            <v>1.83</v>
          </cell>
          <cell r="V12">
            <v>1.41</v>
          </cell>
          <cell r="W12">
            <v>199</v>
          </cell>
          <cell r="X12">
            <v>5.2899797570850202</v>
          </cell>
          <cell r="Y12">
            <v>144360</v>
          </cell>
          <cell r="Z12">
            <v>946</v>
          </cell>
          <cell r="AA12">
            <v>428</v>
          </cell>
          <cell r="AB12">
            <v>661</v>
          </cell>
          <cell r="AC12">
            <v>337.19354838709677</v>
          </cell>
          <cell r="AD12">
            <v>1052.6129032258063</v>
          </cell>
          <cell r="AE12">
            <v>1949</v>
          </cell>
          <cell r="AF12">
            <v>31</v>
          </cell>
          <cell r="AG12">
            <v>436</v>
          </cell>
          <cell r="AH12">
            <v>0.4</v>
          </cell>
          <cell r="AI12">
            <v>0.7</v>
          </cell>
          <cell r="AJ12">
            <v>4.75</v>
          </cell>
          <cell r="AK12">
            <v>4.9000000000000004</v>
          </cell>
          <cell r="AL12">
            <v>12</v>
          </cell>
          <cell r="AM12">
            <v>15.1</v>
          </cell>
          <cell r="AN12">
            <v>336</v>
          </cell>
          <cell r="AO12">
            <v>738</v>
          </cell>
          <cell r="AP12">
            <v>6168.5051490340638</v>
          </cell>
          <cell r="AQ12">
            <v>42841419.82</v>
          </cell>
          <cell r="AR12">
            <v>49259236.840000004</v>
          </cell>
          <cell r="AS12">
            <v>41637966.189999998</v>
          </cell>
          <cell r="AT12">
            <v>724.9000466942764</v>
          </cell>
          <cell r="AU12">
            <v>22471.901447522567</v>
          </cell>
          <cell r="AV12">
            <v>717.34831318935301</v>
          </cell>
          <cell r="AW12">
            <v>241029.0332316226</v>
          </cell>
          <cell r="AX12">
            <v>4563.6946934640255</v>
          </cell>
          <cell r="AY12">
            <v>5126.3600016580249</v>
          </cell>
          <cell r="AZ12">
            <v>48.221812422623714</v>
          </cell>
          <cell r="BA12">
            <v>63</v>
          </cell>
          <cell r="BB12">
            <v>264</v>
          </cell>
        </row>
        <row r="13">
          <cell r="B13">
            <v>39692</v>
          </cell>
          <cell r="C13">
            <v>1924</v>
          </cell>
          <cell r="D13">
            <v>10187.234127</v>
          </cell>
          <cell r="E13">
            <v>1660.6316999999999</v>
          </cell>
          <cell r="F13">
            <v>524</v>
          </cell>
          <cell r="G13">
            <v>1381</v>
          </cell>
          <cell r="H13">
            <v>900</v>
          </cell>
          <cell r="I13">
            <v>412</v>
          </cell>
          <cell r="J13">
            <v>4830</v>
          </cell>
          <cell r="K13">
            <v>1205</v>
          </cell>
          <cell r="L13">
            <v>66943</v>
          </cell>
          <cell r="M13">
            <v>6150</v>
          </cell>
          <cell r="N13">
            <v>32623</v>
          </cell>
          <cell r="O13">
            <v>5153.3544680000005</v>
          </cell>
          <cell r="P13">
            <v>48.926622999999999</v>
          </cell>
          <cell r="Q13">
            <v>4543.4248939999998</v>
          </cell>
          <cell r="R13">
            <v>29692.063497355946</v>
          </cell>
          <cell r="S13">
            <v>6.14</v>
          </cell>
          <cell r="T13">
            <v>1.66</v>
          </cell>
          <cell r="U13">
            <v>1.83</v>
          </cell>
          <cell r="V13">
            <v>1.41</v>
          </cell>
          <cell r="W13">
            <v>185</v>
          </cell>
          <cell r="X13">
            <v>5.2948202323284823</v>
          </cell>
          <cell r="Y13">
            <v>141945</v>
          </cell>
          <cell r="Z13">
            <v>891</v>
          </cell>
          <cell r="AA13">
            <v>402</v>
          </cell>
          <cell r="AB13">
            <v>613</v>
          </cell>
          <cell r="AC13">
            <v>339.57447089999999</v>
          </cell>
          <cell r="AD13">
            <v>1087.4333333333334</v>
          </cell>
          <cell r="AE13">
            <v>1873</v>
          </cell>
          <cell r="AF13">
            <v>30</v>
          </cell>
          <cell r="AG13">
            <v>438.56589600000001</v>
          </cell>
          <cell r="AH13">
            <v>0.4</v>
          </cell>
          <cell r="AI13">
            <v>0.7</v>
          </cell>
          <cell r="AJ13">
            <v>4.75</v>
          </cell>
          <cell r="AK13">
            <v>4.9000000000000004</v>
          </cell>
          <cell r="AL13">
            <v>12</v>
          </cell>
          <cell r="AM13">
            <v>15.1</v>
          </cell>
          <cell r="AN13">
            <v>366</v>
          </cell>
          <cell r="AO13">
            <v>705</v>
          </cell>
          <cell r="AP13">
            <v>6166.9565215728007</v>
          </cell>
          <cell r="AQ13">
            <v>40255454.780000001</v>
          </cell>
          <cell r="AR13">
            <v>47832626.5</v>
          </cell>
          <cell r="AS13">
            <v>40941876.82</v>
          </cell>
          <cell r="AT13">
            <v>743.06609518453422</v>
          </cell>
          <cell r="AU13">
            <v>22291.982855536025</v>
          </cell>
          <cell r="AV13">
            <v>719.45632810699078</v>
          </cell>
          <cell r="AW13">
            <v>263321.01608715864</v>
          </cell>
          <cell r="AX13">
            <v>4566.0520065284099</v>
          </cell>
          <cell r="AY13">
            <v>5128.5727690000003</v>
          </cell>
          <cell r="AZ13">
            <v>48.279586999999999</v>
          </cell>
          <cell r="BA13">
            <v>61</v>
          </cell>
          <cell r="BB13">
            <v>247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38991</v>
          </cell>
          <cell r="C16">
            <v>2002</v>
          </cell>
          <cell r="D16">
            <v>10023.77</v>
          </cell>
          <cell r="E16">
            <v>1838</v>
          </cell>
          <cell r="F16">
            <v>577</v>
          </cell>
          <cell r="G16">
            <v>1487</v>
          </cell>
          <cell r="H16">
            <v>1005</v>
          </cell>
          <cell r="I16">
            <v>414</v>
          </cell>
          <cell r="J16">
            <v>4359</v>
          </cell>
          <cell r="K16">
            <v>1250</v>
          </cell>
          <cell r="L16">
            <v>69536</v>
          </cell>
          <cell r="M16">
            <v>5827</v>
          </cell>
          <cell r="N16">
            <v>29177</v>
          </cell>
          <cell r="O16">
            <v>4923.66543</v>
          </cell>
          <cell r="P16">
            <v>42.895460999999997</v>
          </cell>
          <cell r="Q16">
            <v>4356.345405</v>
          </cell>
          <cell r="R16">
            <v>24206.161999999997</v>
          </cell>
          <cell r="S16">
            <v>6.14</v>
          </cell>
          <cell r="T16">
            <v>1.63</v>
          </cell>
          <cell r="U16">
            <v>1.87</v>
          </cell>
          <cell r="V16">
            <v>1.36</v>
          </cell>
          <cell r="W16">
            <v>194</v>
          </cell>
          <cell r="X16">
            <v>5.0068781218781222</v>
          </cell>
          <cell r="Y16">
            <v>143710</v>
          </cell>
          <cell r="Z16">
            <v>992</v>
          </cell>
          <cell r="AA16">
            <v>405</v>
          </cell>
        </row>
        <row r="17">
          <cell r="B17">
            <v>39022</v>
          </cell>
          <cell r="C17">
            <v>1908</v>
          </cell>
          <cell r="D17">
            <v>9742.86</v>
          </cell>
          <cell r="E17">
            <v>1788</v>
          </cell>
          <cell r="F17">
            <v>564</v>
          </cell>
          <cell r="G17">
            <v>1388</v>
          </cell>
          <cell r="H17">
            <v>943</v>
          </cell>
          <cell r="I17">
            <v>391</v>
          </cell>
          <cell r="J17">
            <v>4075</v>
          </cell>
          <cell r="K17">
            <v>1200</v>
          </cell>
          <cell r="L17">
            <v>66687</v>
          </cell>
          <cell r="M17">
            <v>5547</v>
          </cell>
          <cell r="N17">
            <v>28326</v>
          </cell>
          <cell r="O17">
            <v>4895.056552</v>
          </cell>
          <cell r="P17">
            <v>42.986989000000001</v>
          </cell>
          <cell r="Q17">
            <v>4355.3034550000002</v>
          </cell>
          <cell r="R17">
            <v>22770.6803</v>
          </cell>
          <cell r="S17">
            <v>6.14</v>
          </cell>
          <cell r="T17">
            <v>1.63</v>
          </cell>
          <cell r="U17">
            <v>1.87</v>
          </cell>
          <cell r="V17">
            <v>1.36</v>
          </cell>
          <cell r="W17">
            <v>181</v>
          </cell>
          <cell r="X17">
            <v>5.1063207547169815</v>
          </cell>
          <cell r="Y17">
            <v>145137</v>
          </cell>
          <cell r="Z17">
            <v>960</v>
          </cell>
          <cell r="AA17">
            <v>355</v>
          </cell>
        </row>
        <row r="18">
          <cell r="B18">
            <v>39052</v>
          </cell>
          <cell r="C18">
            <v>1882</v>
          </cell>
          <cell r="D18">
            <v>9488.48</v>
          </cell>
          <cell r="E18">
            <v>1586</v>
          </cell>
          <cell r="F18">
            <v>529</v>
          </cell>
          <cell r="G18">
            <v>1360</v>
          </cell>
          <cell r="H18">
            <v>929</v>
          </cell>
          <cell r="I18">
            <v>377</v>
          </cell>
          <cell r="J18">
            <v>4251</v>
          </cell>
          <cell r="K18">
            <v>1004</v>
          </cell>
          <cell r="L18">
            <v>57907</v>
          </cell>
          <cell r="M18">
            <v>5428</v>
          </cell>
          <cell r="N18">
            <v>27368</v>
          </cell>
          <cell r="O18">
            <v>4921.1220599999997</v>
          </cell>
          <cell r="P18">
            <v>40.644635999999998</v>
          </cell>
          <cell r="Q18">
            <v>4252.1528170000001</v>
          </cell>
          <cell r="R18">
            <v>22404.7732</v>
          </cell>
          <cell r="S18">
            <v>6.14</v>
          </cell>
          <cell r="T18">
            <v>1.63</v>
          </cell>
          <cell r="U18">
            <v>1.87</v>
          </cell>
          <cell r="V18">
            <v>1.36</v>
          </cell>
          <cell r="W18">
            <v>171</v>
          </cell>
          <cell r="X18">
            <v>5.0417003188097764</v>
          </cell>
          <cell r="Y18">
            <v>134147</v>
          </cell>
          <cell r="Z18">
            <v>992</v>
          </cell>
          <cell r="AA18">
            <v>358</v>
          </cell>
        </row>
        <row r="19">
          <cell r="B19">
            <v>39083</v>
          </cell>
          <cell r="C19">
            <v>1995</v>
          </cell>
          <cell r="D19">
            <v>10273.620000000001</v>
          </cell>
          <cell r="E19">
            <v>1805.11</v>
          </cell>
          <cell r="F19">
            <v>594</v>
          </cell>
          <cell r="G19">
            <v>1513.8</v>
          </cell>
          <cell r="H19">
            <v>1031</v>
          </cell>
          <cell r="I19">
            <v>399</v>
          </cell>
          <cell r="J19">
            <v>4372</v>
          </cell>
          <cell r="K19">
            <v>1170</v>
          </cell>
          <cell r="L19">
            <v>66158</v>
          </cell>
          <cell r="M19">
            <v>5812</v>
          </cell>
          <cell r="N19">
            <v>29930</v>
          </cell>
          <cell r="O19">
            <v>4928.2615880000003</v>
          </cell>
          <cell r="P19">
            <v>42.489769000000003</v>
          </cell>
          <cell r="Q19">
            <v>4370.0870029999996</v>
          </cell>
          <cell r="R19">
            <v>24121.7219</v>
          </cell>
          <cell r="S19">
            <v>6.14</v>
          </cell>
          <cell r="T19">
            <v>1.63</v>
          </cell>
          <cell r="U19">
            <v>1.87</v>
          </cell>
          <cell r="V19">
            <v>1.36</v>
          </cell>
          <cell r="W19">
            <v>164</v>
          </cell>
          <cell r="X19">
            <v>5.1496842105263161</v>
          </cell>
          <cell r="Y19">
            <v>149053</v>
          </cell>
          <cell r="Z19">
            <v>992</v>
          </cell>
          <cell r="AA19">
            <v>340</v>
          </cell>
        </row>
        <row r="20">
          <cell r="B20">
            <v>39114</v>
          </cell>
          <cell r="C20">
            <v>1830</v>
          </cell>
          <cell r="D20">
            <v>9169.66</v>
          </cell>
          <cell r="E20">
            <v>1606</v>
          </cell>
          <cell r="F20">
            <v>530</v>
          </cell>
          <cell r="G20">
            <v>1336</v>
          </cell>
          <cell r="H20">
            <v>916</v>
          </cell>
          <cell r="I20">
            <v>340</v>
          </cell>
          <cell r="J20">
            <v>4066</v>
          </cell>
          <cell r="K20">
            <v>1183</v>
          </cell>
          <cell r="L20">
            <v>65380</v>
          </cell>
          <cell r="M20">
            <v>5409</v>
          </cell>
          <cell r="N20">
            <v>27104</v>
          </cell>
          <cell r="O20">
            <v>4930.7024819999997</v>
          </cell>
          <cell r="P20">
            <v>41.953028000000003</v>
          </cell>
          <cell r="Q20">
            <v>4374.261485</v>
          </cell>
          <cell r="R20">
            <v>21672.958999999999</v>
          </cell>
          <cell r="S20">
            <v>6.14</v>
          </cell>
          <cell r="T20">
            <v>1.63</v>
          </cell>
          <cell r="U20">
            <v>1.87</v>
          </cell>
          <cell r="V20">
            <v>1.36</v>
          </cell>
          <cell r="W20">
            <v>160</v>
          </cell>
          <cell r="X20">
            <v>5.0107431693989071</v>
          </cell>
          <cell r="Y20">
            <v>140553</v>
          </cell>
          <cell r="Z20">
            <v>896</v>
          </cell>
          <cell r="AA20">
            <v>320</v>
          </cell>
        </row>
        <row r="21">
          <cell r="B21">
            <v>39142</v>
          </cell>
          <cell r="C21">
            <v>2102</v>
          </cell>
          <cell r="D21">
            <v>10262.48</v>
          </cell>
          <cell r="E21">
            <v>1827</v>
          </cell>
          <cell r="F21">
            <v>596</v>
          </cell>
          <cell r="G21">
            <v>1516</v>
          </cell>
          <cell r="H21">
            <v>1024</v>
          </cell>
          <cell r="I21">
            <v>426</v>
          </cell>
          <cell r="J21">
            <v>4274</v>
          </cell>
          <cell r="K21">
            <v>1279</v>
          </cell>
          <cell r="L21">
            <v>70442</v>
          </cell>
          <cell r="M21">
            <v>6231</v>
          </cell>
          <cell r="N21">
            <v>30422</v>
          </cell>
          <cell r="O21">
            <v>4936.3504540000004</v>
          </cell>
          <cell r="P21">
            <v>42.248230999999997</v>
          </cell>
          <cell r="Q21">
            <v>4370.867808</v>
          </cell>
          <cell r="R21">
            <v>24966.122900000002</v>
          </cell>
          <cell r="S21">
            <v>6.14</v>
          </cell>
          <cell r="T21">
            <v>1.63</v>
          </cell>
          <cell r="U21">
            <v>1.87</v>
          </cell>
          <cell r="V21">
            <v>1.36</v>
          </cell>
          <cell r="W21">
            <v>209</v>
          </cell>
          <cell r="X21">
            <v>4.8822454804947668</v>
          </cell>
          <cell r="Y21">
            <v>151845</v>
          </cell>
          <cell r="Z21">
            <v>992</v>
          </cell>
          <cell r="AA21">
            <v>399</v>
          </cell>
        </row>
        <row r="22">
          <cell r="B22">
            <v>39173</v>
          </cell>
          <cell r="C22">
            <v>1979</v>
          </cell>
          <cell r="D22">
            <v>9761.9</v>
          </cell>
          <cell r="E22">
            <v>1649</v>
          </cell>
          <cell r="F22">
            <v>523</v>
          </cell>
          <cell r="G22">
            <v>1415</v>
          </cell>
          <cell r="H22">
            <v>946</v>
          </cell>
          <cell r="I22">
            <v>358</v>
          </cell>
          <cell r="J22">
            <v>4264</v>
          </cell>
          <cell r="K22">
            <v>1152</v>
          </cell>
          <cell r="L22">
            <v>64471</v>
          </cell>
          <cell r="M22">
            <v>5829</v>
          </cell>
          <cell r="N22">
            <v>28752</v>
          </cell>
          <cell r="O22">
            <v>4929.223594</v>
          </cell>
          <cell r="P22">
            <v>42.215361000000001</v>
          </cell>
          <cell r="Q22">
            <v>4350.4287290000002</v>
          </cell>
          <cell r="R22">
            <v>23052.147300000001</v>
          </cell>
          <cell r="S22">
            <v>6.14</v>
          </cell>
          <cell r="T22">
            <v>1.63</v>
          </cell>
          <cell r="U22">
            <v>1.87</v>
          </cell>
          <cell r="V22">
            <v>1.36</v>
          </cell>
          <cell r="W22">
            <v>208</v>
          </cell>
          <cell r="X22">
            <v>4.9327438100050527</v>
          </cell>
          <cell r="Y22">
            <v>138735</v>
          </cell>
          <cell r="Z22">
            <v>960</v>
          </cell>
          <cell r="AA22">
            <v>420</v>
          </cell>
        </row>
        <row r="23">
          <cell r="B23">
            <v>39203</v>
          </cell>
          <cell r="C23">
            <v>1984</v>
          </cell>
          <cell r="D23">
            <v>9939.2199999999993</v>
          </cell>
          <cell r="E23">
            <v>1765</v>
          </cell>
          <cell r="F23">
            <v>579</v>
          </cell>
          <cell r="G23">
            <v>1458</v>
          </cell>
          <cell r="H23">
            <v>988</v>
          </cell>
          <cell r="I23">
            <v>414</v>
          </cell>
          <cell r="J23">
            <v>4436</v>
          </cell>
          <cell r="K23">
            <v>1359</v>
          </cell>
          <cell r="L23">
            <v>74235</v>
          </cell>
          <cell r="M23">
            <v>5868</v>
          </cell>
          <cell r="N23">
            <v>29397</v>
          </cell>
          <cell r="O23">
            <v>4919.0761309999998</v>
          </cell>
          <cell r="P23">
            <v>42.465463</v>
          </cell>
          <cell r="Q23">
            <v>4354.6370969999998</v>
          </cell>
          <cell r="R23">
            <v>24206.161999999997</v>
          </cell>
          <cell r="S23">
            <v>6.14</v>
          </cell>
          <cell r="T23">
            <v>1.63</v>
          </cell>
          <cell r="U23">
            <v>1.87</v>
          </cell>
          <cell r="V23">
            <v>1.36</v>
          </cell>
          <cell r="W23">
            <v>193</v>
          </cell>
          <cell r="X23">
            <v>5.0096875000000001</v>
          </cell>
          <cell r="Y23">
            <v>151609</v>
          </cell>
          <cell r="Z23">
            <v>992</v>
          </cell>
          <cell r="AA23">
            <v>377</v>
          </cell>
        </row>
        <row r="24">
          <cell r="B24">
            <v>39234</v>
          </cell>
          <cell r="C24">
            <v>2041</v>
          </cell>
          <cell r="D24">
            <v>9829.8799999999992</v>
          </cell>
          <cell r="E24">
            <v>1883</v>
          </cell>
          <cell r="F24">
            <v>590</v>
          </cell>
          <cell r="G24">
            <v>1408</v>
          </cell>
          <cell r="H24">
            <v>946</v>
          </cell>
          <cell r="I24">
            <v>418</v>
          </cell>
          <cell r="J24">
            <v>4451</v>
          </cell>
          <cell r="K24">
            <v>1089</v>
          </cell>
          <cell r="L24">
            <v>62447</v>
          </cell>
          <cell r="M24">
            <v>6051</v>
          </cell>
          <cell r="N24">
            <v>29143</v>
          </cell>
          <cell r="O24">
            <v>4958.8118560000003</v>
          </cell>
          <cell r="P24">
            <v>42.475684999999999</v>
          </cell>
          <cell r="Q24">
            <v>4368.1020760000001</v>
          </cell>
          <cell r="R24">
            <v>24487.628999999997</v>
          </cell>
          <cell r="S24">
            <v>6.14</v>
          </cell>
          <cell r="T24">
            <v>1.63</v>
          </cell>
          <cell r="U24">
            <v>1.87</v>
          </cell>
          <cell r="V24">
            <v>1.36</v>
          </cell>
          <cell r="W24">
            <v>188</v>
          </cell>
          <cell r="X24">
            <v>4.8162077413032822</v>
          </cell>
          <cell r="Y24">
            <v>148863</v>
          </cell>
          <cell r="Z24">
            <v>960</v>
          </cell>
          <cell r="AA24">
            <v>398</v>
          </cell>
        </row>
        <row r="25">
          <cell r="B25">
            <v>39264</v>
          </cell>
          <cell r="C25">
            <v>1987</v>
          </cell>
          <cell r="D25">
            <v>10030</v>
          </cell>
          <cell r="E25">
            <v>1780</v>
          </cell>
          <cell r="F25">
            <v>556</v>
          </cell>
          <cell r="G25">
            <v>1253</v>
          </cell>
          <cell r="H25">
            <v>848</v>
          </cell>
          <cell r="I25">
            <v>398</v>
          </cell>
          <cell r="J25">
            <v>4702</v>
          </cell>
          <cell r="K25">
            <v>1129</v>
          </cell>
          <cell r="L25">
            <v>64164</v>
          </cell>
          <cell r="M25">
            <v>5678</v>
          </cell>
          <cell r="N25">
            <v>28659</v>
          </cell>
          <cell r="O25">
            <v>4990.0413099999996</v>
          </cell>
          <cell r="P25">
            <v>42.082571000000002</v>
          </cell>
          <cell r="Q25">
            <v>4342.3725750000003</v>
          </cell>
          <cell r="R25">
            <v>22911.413799999998</v>
          </cell>
          <cell r="S25">
            <v>6.14</v>
          </cell>
          <cell r="T25">
            <v>1.63</v>
          </cell>
          <cell r="U25">
            <v>1.87</v>
          </cell>
          <cell r="V25">
            <v>1.36</v>
          </cell>
          <cell r="W25">
            <v>192</v>
          </cell>
          <cell r="X25">
            <v>5.0478107700050323</v>
          </cell>
          <cell r="Y25">
            <v>142052</v>
          </cell>
          <cell r="Z25">
            <v>992</v>
          </cell>
          <cell r="AA25">
            <v>382</v>
          </cell>
        </row>
        <row r="26">
          <cell r="B26">
            <v>39295</v>
          </cell>
          <cell r="C26">
            <v>2025</v>
          </cell>
          <cell r="D26">
            <v>10222.469999999999</v>
          </cell>
          <cell r="E26">
            <v>1821.38</v>
          </cell>
          <cell r="F26">
            <v>586</v>
          </cell>
          <cell r="G26">
            <v>1417.35</v>
          </cell>
          <cell r="H26">
            <v>946</v>
          </cell>
          <cell r="I26">
            <v>411</v>
          </cell>
          <cell r="J26">
            <v>4691</v>
          </cell>
          <cell r="K26">
            <v>1248</v>
          </cell>
          <cell r="L26">
            <v>69293</v>
          </cell>
          <cell r="M26">
            <v>5806</v>
          </cell>
          <cell r="N26">
            <v>29309</v>
          </cell>
          <cell r="O26">
            <v>4974.8644539999996</v>
          </cell>
          <cell r="P26">
            <v>42.803429999999999</v>
          </cell>
          <cell r="Q26">
            <v>4361.1212759999999</v>
          </cell>
          <cell r="R26">
            <v>23615.081300000002</v>
          </cell>
          <cell r="S26">
            <v>6.14</v>
          </cell>
          <cell r="T26">
            <v>1.63</v>
          </cell>
          <cell r="U26">
            <v>1.87</v>
          </cell>
          <cell r="V26">
            <v>1.36</v>
          </cell>
          <cell r="W26">
            <v>198</v>
          </cell>
          <cell r="X26">
            <v>5.0481333333333334</v>
          </cell>
          <cell r="Y26">
            <v>145943</v>
          </cell>
          <cell r="Z26">
            <v>992</v>
          </cell>
          <cell r="AA26">
            <v>408</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v>0</v>
          </cell>
          <cell r="S8">
            <v>0</v>
          </cell>
          <cell r="T8">
            <v>82899005</v>
          </cell>
          <cell r="U8">
            <v>0.467170171702258</v>
          </cell>
          <cell r="V8">
            <v>0</v>
          </cell>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v>0</v>
          </cell>
          <cell r="O9">
            <v>0</v>
          </cell>
          <cell r="P9">
            <v>573960.60052093468</v>
          </cell>
          <cell r="Q9">
            <v>3.369411961917341E-3</v>
          </cell>
          <cell r="R9">
            <v>0</v>
          </cell>
          <cell r="S9">
            <v>0</v>
          </cell>
          <cell r="T9">
            <v>597900</v>
          </cell>
          <cell r="U9">
            <v>3.3694137301259535E-3</v>
          </cell>
          <cell r="V9">
            <v>0</v>
          </cell>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v>0</v>
          </cell>
          <cell r="O10">
            <v>0</v>
          </cell>
          <cell r="P10">
            <v>0</v>
          </cell>
          <cell r="Q10">
            <v>0</v>
          </cell>
          <cell r="R10">
            <v>0</v>
          </cell>
          <cell r="S10">
            <v>0</v>
          </cell>
          <cell r="T10">
            <v>0</v>
          </cell>
          <cell r="U10">
            <v>0</v>
          </cell>
          <cell r="V10">
            <v>0</v>
          </cell>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v>0</v>
          </cell>
          <cell r="O11">
            <v>0</v>
          </cell>
          <cell r="P11">
            <v>5242980.2807834987</v>
          </cell>
          <cell r="Q11">
            <v>3.0778698848204854E-2</v>
          </cell>
          <cell r="R11">
            <v>0</v>
          </cell>
          <cell r="S11">
            <v>0</v>
          </cell>
          <cell r="T11">
            <v>5461658</v>
          </cell>
          <cell r="U11">
            <v>3.0778701211661239E-2</v>
          </cell>
          <cell r="V11">
            <v>0</v>
          </cell>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v>0</v>
          </cell>
          <cell r="O12">
            <v>0</v>
          </cell>
          <cell r="P12">
            <v>10164937.592238851</v>
          </cell>
          <cell r="Q12">
            <v>5.9672845634956798E-2</v>
          </cell>
          <cell r="R12">
            <v>0</v>
          </cell>
          <cell r="S12">
            <v>0</v>
          </cell>
          <cell r="T12">
            <v>10588903</v>
          </cell>
          <cell r="U12">
            <v>5.9672846889399396E-2</v>
          </cell>
          <cell r="V12">
            <v>0</v>
          </cell>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v>0</v>
          </cell>
          <cell r="O13">
            <v>0</v>
          </cell>
          <cell r="P13">
            <v>13339406.0978397</v>
          </cell>
          <cell r="Q13">
            <v>7.8308431676565649E-2</v>
          </cell>
          <cell r="R13">
            <v>0</v>
          </cell>
          <cell r="S13">
            <v>0</v>
          </cell>
          <cell r="T13">
            <v>13895774</v>
          </cell>
          <cell r="U13">
            <v>7.8308432357128685E-2</v>
          </cell>
          <cell r="V13">
            <v>0</v>
          </cell>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v>0</v>
          </cell>
          <cell r="O14">
            <v>0</v>
          </cell>
          <cell r="P14">
            <v>0</v>
          </cell>
          <cell r="Q14">
            <v>0</v>
          </cell>
          <cell r="R14">
            <v>0</v>
          </cell>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v>0</v>
          </cell>
          <cell r="O15">
            <v>0</v>
          </cell>
          <cell r="P15">
            <v>3896467.8688564622</v>
          </cell>
          <cell r="Q15">
            <v>2.2874053436134197E-2</v>
          </cell>
          <cell r="R15">
            <v>0</v>
          </cell>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v>0</v>
          </cell>
          <cell r="O16">
            <v>0</v>
          </cell>
          <cell r="P16">
            <v>2621794.7658934174</v>
          </cell>
          <cell r="Q16">
            <v>1.5391137715508308E-2</v>
          </cell>
          <cell r="R16">
            <v>0</v>
          </cell>
          <cell r="S16">
            <v>0</v>
          </cell>
          <cell r="T16">
            <v>2731146</v>
          </cell>
          <cell r="U16">
            <v>1.5391137031909311E-2</v>
          </cell>
          <cell r="V16">
            <v>0</v>
          </cell>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v>0</v>
          </cell>
          <cell r="O17">
            <v>0</v>
          </cell>
          <cell r="P17">
            <v>2849131.5468450431</v>
          </cell>
          <cell r="Q17">
            <v>1.6725708883680766E-2</v>
          </cell>
          <cell r="R17">
            <v>0</v>
          </cell>
          <cell r="S17">
            <v>0</v>
          </cell>
          <cell r="T17">
            <v>2967965</v>
          </cell>
          <cell r="U17">
            <v>1.672571002096216E-2</v>
          </cell>
          <cell r="V17">
            <v>0</v>
          </cell>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v>0</v>
          </cell>
          <cell r="O18">
            <v>0</v>
          </cell>
          <cell r="P18">
            <v>19671407.161958776</v>
          </cell>
          <cell r="Q18">
            <v>0.11548018198303632</v>
          </cell>
          <cell r="R18">
            <v>0</v>
          </cell>
          <cell r="S18">
            <v>0</v>
          </cell>
          <cell r="T18">
            <v>20491874</v>
          </cell>
          <cell r="U18">
            <v>0.11548018332766523</v>
          </cell>
          <cell r="V18">
            <v>0</v>
          </cell>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v>0</v>
          </cell>
          <cell r="O19">
            <v>0</v>
          </cell>
          <cell r="P19">
            <v>324798.47933366452</v>
          </cell>
          <cell r="Q19">
            <v>1.9067160367560716E-3</v>
          </cell>
          <cell r="R19">
            <v>0</v>
          </cell>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v>0</v>
          </cell>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v>0</v>
          </cell>
          <cell r="O21">
            <v>0</v>
          </cell>
          <cell r="P21">
            <v>5288166.3968642037</v>
          </cell>
          <cell r="Q21">
            <v>3.1043962073410085E-2</v>
          </cell>
          <cell r="R21">
            <v>0</v>
          </cell>
          <cell r="S21">
            <v>0</v>
          </cell>
          <cell r="T21">
            <v>5508728</v>
          </cell>
          <cell r="U21">
            <v>3.1043960124986256E-2</v>
          </cell>
          <cell r="V21">
            <v>0</v>
          </cell>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v>0</v>
          </cell>
          <cell r="O22">
            <v>0</v>
          </cell>
          <cell r="P22">
            <v>731458.13893365988</v>
          </cell>
          <cell r="Q22">
            <v>4.2939947458553408E-3</v>
          </cell>
          <cell r="R22">
            <v>0</v>
          </cell>
          <cell r="S22">
            <v>0</v>
          </cell>
          <cell r="T22">
            <v>761966</v>
          </cell>
          <cell r="U22">
            <v>4.2939934809987498E-3</v>
          </cell>
          <cell r="V22">
            <v>0</v>
          </cell>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v>0</v>
          </cell>
          <cell r="O23">
            <v>0</v>
          </cell>
          <cell r="P23">
            <v>3139199.6419633236</v>
          </cell>
          <cell r="Q23">
            <v>1.84285416366172E-2</v>
          </cell>
          <cell r="R23">
            <v>0</v>
          </cell>
          <cell r="S23">
            <v>0</v>
          </cell>
          <cell r="T23">
            <v>3270131</v>
          </cell>
          <cell r="U23">
            <v>1.8428540375832938E-2</v>
          </cell>
          <cell r="V23">
            <v>0</v>
          </cell>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v>0</v>
          </cell>
          <cell r="O25">
            <v>0</v>
          </cell>
          <cell r="P25">
            <v>14019720.999771154</v>
          </cell>
          <cell r="Q25">
            <v>8.2302192165278593E-2</v>
          </cell>
          <cell r="R25">
            <v>0</v>
          </cell>
          <cell r="S25">
            <v>0</v>
          </cell>
          <cell r="T25">
            <v>14604464</v>
          </cell>
          <cell r="U25">
            <v>8.2302193548637242E-2</v>
          </cell>
          <cell r="V25">
            <v>0</v>
          </cell>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v>0</v>
          </cell>
          <cell r="O26">
            <v>0</v>
          </cell>
          <cell r="P26">
            <v>389332.9303081705</v>
          </cell>
          <cell r="Q26">
            <v>2.285562861558879E-3</v>
          </cell>
          <cell r="R26">
            <v>0</v>
          </cell>
          <cell r="S26">
            <v>0</v>
          </cell>
          <cell r="T26">
            <v>405571</v>
          </cell>
          <cell r="U26">
            <v>2.2855602875747E-3</v>
          </cell>
          <cell r="V26">
            <v>0</v>
          </cell>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v>0</v>
          </cell>
          <cell r="O27">
            <v>0</v>
          </cell>
          <cell r="P27">
            <v>5579711.4641117826</v>
          </cell>
          <cell r="Q27">
            <v>3.2755465330132592E-2</v>
          </cell>
          <cell r="R27">
            <v>0</v>
          </cell>
          <cell r="S27">
            <v>0</v>
          </cell>
          <cell r="T27">
            <v>5812433</v>
          </cell>
          <cell r="U27">
            <v>3.2755463381229616E-2</v>
          </cell>
          <cell r="V27">
            <v>0</v>
          </cell>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v>0</v>
          </cell>
          <cell r="T30">
            <v>84503200</v>
          </cell>
          <cell r="U30">
            <v>0.29972022832368572</v>
          </cell>
          <cell r="V30">
            <v>0</v>
          </cell>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v>0</v>
          </cell>
          <cell r="T31">
            <v>14856126</v>
          </cell>
          <cell r="U31">
            <v>5.2692459891760829E-2</v>
          </cell>
          <cell r="V31">
            <v>0</v>
          </cell>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v>0</v>
          </cell>
          <cell r="O32">
            <v>0</v>
          </cell>
          <cell r="P32">
            <v>12660906.28980064</v>
          </cell>
          <cell r="Q32">
            <v>4.7203977085864303E-2</v>
          </cell>
          <cell r="R32">
            <v>0</v>
          </cell>
          <cell r="T32">
            <v>13308702</v>
          </cell>
          <cell r="U32">
            <v>4.7203978099431651E-2</v>
          </cell>
          <cell r="V32">
            <v>0</v>
          </cell>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v>0</v>
          </cell>
          <cell r="O33">
            <v>0</v>
          </cell>
          <cell r="P33">
            <v>31041044.070848215</v>
          </cell>
          <cell r="Q33">
            <v>0.11573110956693569</v>
          </cell>
          <cell r="R33">
            <v>0</v>
          </cell>
          <cell r="T33">
            <v>32629260</v>
          </cell>
          <cell r="U33">
            <v>0.11573111145179006</v>
          </cell>
          <cell r="V33">
            <v>0</v>
          </cell>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v>0</v>
          </cell>
          <cell r="O34">
            <v>0</v>
          </cell>
          <cell r="P34">
            <v>6724599.8381077256</v>
          </cell>
          <cell r="Q34">
            <v>2.5071495626293124E-2</v>
          </cell>
          <cell r="R34">
            <v>0</v>
          </cell>
          <cell r="T34">
            <v>7068664</v>
          </cell>
          <cell r="U34">
            <v>2.5071495375600186E-2</v>
          </cell>
          <cell r="V34">
            <v>0</v>
          </cell>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v>0</v>
          </cell>
          <cell r="O35">
            <v>0</v>
          </cell>
          <cell r="P35">
            <v>7123049.5369924465</v>
          </cell>
          <cell r="Q35">
            <v>2.6557045714534086E-2</v>
          </cell>
          <cell r="R35">
            <v>0</v>
          </cell>
          <cell r="T35">
            <v>7487501</v>
          </cell>
          <cell r="U35">
            <v>2.6557047653743587E-2</v>
          </cell>
          <cell r="V35">
            <v>0</v>
          </cell>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v>0</v>
          </cell>
          <cell r="O36">
            <v>0</v>
          </cell>
          <cell r="P36">
            <v>51342898.535321012</v>
          </cell>
          <cell r="Q36">
            <v>0.19142302695467711</v>
          </cell>
          <cell r="R36">
            <v>0</v>
          </cell>
          <cell r="T36">
            <v>53969859</v>
          </cell>
          <cell r="U36">
            <v>0.1914230285016085</v>
          </cell>
          <cell r="V36">
            <v>0</v>
          </cell>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v>0</v>
          </cell>
          <cell r="O37">
            <v>0</v>
          </cell>
          <cell r="P37">
            <v>9554023.1494955067</v>
          </cell>
          <cell r="Q37">
            <v>3.5620506107837582E-2</v>
          </cell>
          <cell r="R37">
            <v>0</v>
          </cell>
          <cell r="T37">
            <v>10042855</v>
          </cell>
          <cell r="U37">
            <v>3.5620506603556652E-2</v>
          </cell>
          <cell r="V37">
            <v>0</v>
          </cell>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v>0</v>
          </cell>
          <cell r="O38">
            <v>0</v>
          </cell>
          <cell r="P38">
            <v>5356943.1038129255</v>
          </cell>
          <cell r="Q38">
            <v>1.997242643888535E-2</v>
          </cell>
          <cell r="R38">
            <v>0</v>
          </cell>
          <cell r="T38">
            <v>5631031</v>
          </cell>
          <cell r="U38">
            <v>1.9972425861005883E-2</v>
          </cell>
          <cell r="V38">
            <v>0</v>
          </cell>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v>0</v>
          </cell>
          <cell r="O39">
            <v>0</v>
          </cell>
          <cell r="P39">
            <v>816497.18650235515</v>
          </cell>
          <cell r="Q39">
            <v>3.0441671077984676E-3</v>
          </cell>
          <cell r="R39">
            <v>0</v>
          </cell>
          <cell r="T39">
            <v>858273</v>
          </cell>
          <cell r="U39">
            <v>3.0441661324548028E-3</v>
          </cell>
          <cell r="V39">
            <v>0</v>
          </cell>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v>0</v>
          </cell>
          <cell r="O40">
            <v>0</v>
          </cell>
          <cell r="P40">
            <v>6034369.764622556</v>
          </cell>
          <cell r="Q40">
            <v>2.2498093388965499E-2</v>
          </cell>
          <cell r="R40">
            <v>0</v>
          </cell>
          <cell r="T40">
            <v>6343118</v>
          </cell>
          <cell r="U40">
            <v>2.2498092086975174E-2</v>
          </cell>
          <cell r="V40">
            <v>0</v>
          </cell>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v>0</v>
          </cell>
          <cell r="O42">
            <v>0</v>
          </cell>
          <cell r="P42">
            <v>31242891.180577166</v>
          </cell>
          <cell r="Q42">
            <v>0.11648366125039368</v>
          </cell>
          <cell r="R42">
            <v>0</v>
          </cell>
          <cell r="T42">
            <v>32841434</v>
          </cell>
          <cell r="U42">
            <v>0.11648366093777815</v>
          </cell>
          <cell r="V42">
            <v>0</v>
          </cell>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v>0</v>
          </cell>
          <cell r="O43">
            <v>0</v>
          </cell>
          <cell r="P43">
            <v>3240084.4435980353</v>
          </cell>
          <cell r="Q43">
            <v>1.2080088765452456E-2</v>
          </cell>
          <cell r="R43">
            <v>0</v>
          </cell>
          <cell r="T43">
            <v>3405863</v>
          </cell>
          <cell r="U43">
            <v>1.2080087333961237E-2</v>
          </cell>
          <cell r="V43">
            <v>0</v>
          </cell>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v>0</v>
          </cell>
          <cell r="O44">
            <v>0</v>
          </cell>
          <cell r="P44">
            <v>8549737.6191342287</v>
          </cell>
          <cell r="Q44">
            <v>3.1876202968888649E-2</v>
          </cell>
          <cell r="R44">
            <v>0</v>
          </cell>
          <cell r="T44">
            <v>8987185</v>
          </cell>
          <cell r="U44">
            <v>3.1876202796902404E-2</v>
          </cell>
          <cell r="V44">
            <v>0</v>
          </cell>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v>0</v>
          </cell>
          <cell r="T50">
            <v>14494</v>
          </cell>
          <cell r="U50">
            <v>0.47398541482716899</v>
          </cell>
          <cell r="V50">
            <v>0</v>
          </cell>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v>0</v>
          </cell>
          <cell r="T52">
            <v>0</v>
          </cell>
          <cell r="U52">
            <v>0</v>
          </cell>
          <cell r="V52">
            <v>0</v>
          </cell>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v>0</v>
          </cell>
          <cell r="T53">
            <v>2853</v>
          </cell>
          <cell r="U53">
            <v>9.3299323064848422E-2</v>
          </cell>
          <cell r="V53">
            <v>0</v>
          </cell>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v>0</v>
          </cell>
          <cell r="T54">
            <v>3403</v>
          </cell>
          <cell r="U54">
            <v>0.11128552274436705</v>
          </cell>
          <cell r="V54">
            <v>0</v>
          </cell>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v>0</v>
          </cell>
          <cell r="T55">
            <v>0</v>
          </cell>
          <cell r="U55">
            <v>0</v>
          </cell>
          <cell r="V55">
            <v>0</v>
          </cell>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v>0</v>
          </cell>
          <cell r="T56">
            <v>1984</v>
          </cell>
          <cell r="U56">
            <v>6.4881127571208994E-2</v>
          </cell>
          <cell r="V56">
            <v>0</v>
          </cell>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v>0</v>
          </cell>
          <cell r="T58">
            <v>2689</v>
          </cell>
          <cell r="U58">
            <v>8.7936165342228326E-2</v>
          </cell>
          <cell r="V58">
            <v>0</v>
          </cell>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v>0</v>
          </cell>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v>0</v>
          </cell>
          <cell r="T60">
            <v>866</v>
          </cell>
          <cell r="U60">
            <v>2.8320088949932959E-2</v>
          </cell>
          <cell r="V60">
            <v>0</v>
          </cell>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v>0</v>
          </cell>
          <cell r="T63">
            <v>1490</v>
          </cell>
          <cell r="U63">
            <v>4.8726250040877724E-2</v>
          </cell>
          <cell r="V63">
            <v>0</v>
          </cell>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v>0</v>
          </cell>
          <cell r="O64">
            <v>0</v>
          </cell>
          <cell r="P64">
            <v>28</v>
          </cell>
          <cell r="Q64">
            <v>9.1566107459367543E-4</v>
          </cell>
          <cell r="R64">
            <v>0</v>
          </cell>
          <cell r="T64">
            <v>28</v>
          </cell>
          <cell r="U64">
            <v>9.1566107459367543E-4</v>
          </cell>
          <cell r="V64">
            <v>0</v>
          </cell>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v>0</v>
          </cell>
          <cell r="P65">
            <v>804</v>
          </cell>
          <cell r="Q65">
            <v>2.6292553713332681E-2</v>
          </cell>
          <cell r="R65">
            <v>0</v>
          </cell>
          <cell r="T65">
            <v>804</v>
          </cell>
          <cell r="U65">
            <v>2.6292553713332681E-2</v>
          </cell>
          <cell r="V65">
            <v>0</v>
          </cell>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v>0</v>
          </cell>
          <cell r="P66">
            <v>30579</v>
          </cell>
          <cell r="Q66">
            <v>1</v>
          </cell>
          <cell r="R66">
            <v>0</v>
          </cell>
          <cell r="T66">
            <v>30579</v>
          </cell>
          <cell r="U66">
            <v>1</v>
          </cell>
          <cell r="V66">
            <v>0</v>
          </cell>
        </row>
        <row r="67">
          <cell r="A67">
            <v>0</v>
          </cell>
          <cell r="B67">
            <v>0</v>
          </cell>
          <cell r="D67">
            <v>0</v>
          </cell>
          <cell r="G67">
            <v>0</v>
          </cell>
          <cell r="J67">
            <v>0</v>
          </cell>
          <cell r="L67">
            <v>0</v>
          </cell>
          <cell r="M67">
            <v>0</v>
          </cell>
          <cell r="N67">
            <v>0</v>
          </cell>
          <cell r="P67">
            <v>0</v>
          </cell>
          <cell r="Q67">
            <v>0</v>
          </cell>
          <cell r="R67">
            <v>0</v>
          </cell>
          <cell r="T67">
            <v>0</v>
          </cell>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v>0</v>
          </cell>
          <cell r="T69">
            <v>2994</v>
          </cell>
          <cell r="U69">
            <v>0.47659980897803245</v>
          </cell>
          <cell r="V69">
            <v>0</v>
          </cell>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v>0</v>
          </cell>
          <cell r="T70">
            <v>0</v>
          </cell>
          <cell r="U70">
            <v>0</v>
          </cell>
          <cell r="V70">
            <v>0</v>
          </cell>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v>0</v>
          </cell>
          <cell r="T71">
            <v>156</v>
          </cell>
          <cell r="U71">
            <v>2.4832855778414518E-2</v>
          </cell>
          <cell r="V71">
            <v>0</v>
          </cell>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v>0</v>
          </cell>
          <cell r="T72">
            <v>1007</v>
          </cell>
          <cell r="U72">
            <v>0.16029926774912448</v>
          </cell>
          <cell r="V72">
            <v>0</v>
          </cell>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v>0</v>
          </cell>
          <cell r="T73">
            <v>0</v>
          </cell>
          <cell r="U73">
            <v>0</v>
          </cell>
          <cell r="V73">
            <v>0</v>
          </cell>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v>0</v>
          </cell>
          <cell r="T74">
            <v>223</v>
          </cell>
          <cell r="U74">
            <v>3.5498248965297678E-2</v>
          </cell>
          <cell r="V74">
            <v>0</v>
          </cell>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v>0</v>
          </cell>
          <cell r="T75">
            <v>853</v>
          </cell>
          <cell r="U75">
            <v>0.13578478191658708</v>
          </cell>
          <cell r="V75">
            <v>0</v>
          </cell>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v>0</v>
          </cell>
          <cell r="T76">
            <v>43</v>
          </cell>
          <cell r="U76">
            <v>6.8449538363578475E-3</v>
          </cell>
          <cell r="V76">
            <v>0</v>
          </cell>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v>0</v>
          </cell>
          <cell r="T77">
            <v>208</v>
          </cell>
          <cell r="U77">
            <v>3.3110474371219355E-2</v>
          </cell>
          <cell r="V77">
            <v>0</v>
          </cell>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v>0</v>
          </cell>
          <cell r="T80">
            <v>492</v>
          </cell>
          <cell r="U80">
            <v>7.8319006685768869E-2</v>
          </cell>
          <cell r="V80">
            <v>0</v>
          </cell>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v>0</v>
          </cell>
          <cell r="P81">
            <v>14</v>
          </cell>
          <cell r="Q81">
            <v>2.2285896211397642E-3</v>
          </cell>
          <cell r="R81">
            <v>0</v>
          </cell>
          <cell r="T81">
            <v>14</v>
          </cell>
          <cell r="U81">
            <v>2.2285896211397642E-3</v>
          </cell>
          <cell r="V81">
            <v>0</v>
          </cell>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v>0</v>
          </cell>
          <cell r="P82">
            <v>188</v>
          </cell>
          <cell r="Q82">
            <v>2.9926774912448266E-2</v>
          </cell>
          <cell r="R82">
            <v>0</v>
          </cell>
          <cell r="T82">
            <v>188</v>
          </cell>
          <cell r="U82">
            <v>2.9926774912448266E-2</v>
          </cell>
          <cell r="V82">
            <v>0</v>
          </cell>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v>0</v>
          </cell>
          <cell r="P83">
            <v>6282</v>
          </cell>
          <cell r="Q83">
            <v>1</v>
          </cell>
          <cell r="R83">
            <v>0</v>
          </cell>
          <cell r="T83">
            <v>6282</v>
          </cell>
          <cell r="U83">
            <v>1</v>
          </cell>
          <cell r="V83">
            <v>0</v>
          </cell>
        </row>
        <row r="84">
          <cell r="A84">
            <v>0</v>
          </cell>
          <cell r="B84">
            <v>0</v>
          </cell>
          <cell r="C84">
            <v>0</v>
          </cell>
          <cell r="D84">
            <v>0</v>
          </cell>
          <cell r="E84">
            <v>0</v>
          </cell>
          <cell r="F84">
            <v>0</v>
          </cell>
          <cell r="G84">
            <v>0</v>
          </cell>
          <cell r="H84">
            <v>0</v>
          </cell>
          <cell r="I84">
            <v>0</v>
          </cell>
          <cell r="J84">
            <v>0</v>
          </cell>
          <cell r="K84">
            <v>0</v>
          </cell>
          <cell r="L84">
            <v>0</v>
          </cell>
          <cell r="M84">
            <v>0</v>
          </cell>
          <cell r="N84">
            <v>0</v>
          </cell>
          <cell r="P84">
            <v>0</v>
          </cell>
          <cell r="Q84">
            <v>0</v>
          </cell>
          <cell r="R84">
            <v>0</v>
          </cell>
          <cell r="T84">
            <v>0</v>
          </cell>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v>0</v>
          </cell>
        </row>
        <row r="3">
          <cell r="AG3">
            <v>0</v>
          </cell>
        </row>
        <row r="4">
          <cell r="AG4">
            <v>0</v>
          </cell>
        </row>
        <row r="5">
          <cell r="AG5">
            <v>0</v>
          </cell>
        </row>
        <row r="6">
          <cell r="AG6">
            <v>0</v>
          </cell>
        </row>
        <row r="7">
          <cell r="AG7">
            <v>0</v>
          </cell>
        </row>
        <row r="8">
          <cell r="AG8">
            <v>0</v>
          </cell>
        </row>
        <row r="9">
          <cell r="AG9">
            <v>0</v>
          </cell>
        </row>
        <row r="10">
          <cell r="AG10">
            <v>0</v>
          </cell>
        </row>
        <row r="11">
          <cell r="AG11">
            <v>0</v>
          </cell>
        </row>
        <row r="12">
          <cell r="AG12">
            <v>0</v>
          </cell>
        </row>
        <row r="13">
          <cell r="AG13">
            <v>0</v>
          </cell>
        </row>
        <row r="14">
          <cell r="AG14">
            <v>0</v>
          </cell>
        </row>
        <row r="15">
          <cell r="AG15">
            <v>0</v>
          </cell>
        </row>
        <row r="16">
          <cell r="AG16">
            <v>0</v>
          </cell>
        </row>
        <row r="17">
          <cell r="AG17">
            <v>0</v>
          </cell>
        </row>
        <row r="18">
          <cell r="AG18">
            <v>0</v>
          </cell>
        </row>
        <row r="19">
          <cell r="AG19">
            <v>0</v>
          </cell>
        </row>
        <row r="20">
          <cell r="AG20">
            <v>0</v>
          </cell>
        </row>
        <row r="21">
          <cell r="AG21">
            <v>0</v>
          </cell>
        </row>
        <row r="22">
          <cell r="AG22">
            <v>0</v>
          </cell>
        </row>
        <row r="23">
          <cell r="AG23">
            <v>0</v>
          </cell>
        </row>
        <row r="24">
          <cell r="AG24">
            <v>0</v>
          </cell>
        </row>
        <row r="25">
          <cell r="AG25">
            <v>0</v>
          </cell>
        </row>
        <row r="26">
          <cell r="AG26">
            <v>0</v>
          </cell>
        </row>
        <row r="27">
          <cell r="AG27">
            <v>0</v>
          </cell>
        </row>
        <row r="28">
          <cell r="AG28">
            <v>0</v>
          </cell>
        </row>
        <row r="29">
          <cell r="AG29">
            <v>0</v>
          </cell>
        </row>
        <row r="30">
          <cell r="AG30">
            <v>0</v>
          </cell>
        </row>
        <row r="31">
          <cell r="AG31">
            <v>0</v>
          </cell>
        </row>
        <row r="32">
          <cell r="AG32">
            <v>0</v>
          </cell>
        </row>
        <row r="33">
          <cell r="AG33">
            <v>0</v>
          </cell>
        </row>
        <row r="34">
          <cell r="AG34">
            <v>0</v>
          </cell>
        </row>
        <row r="35">
          <cell r="AG35">
            <v>0</v>
          </cell>
        </row>
        <row r="36">
          <cell r="AG36">
            <v>0</v>
          </cell>
        </row>
        <row r="37">
          <cell r="AG37">
            <v>0</v>
          </cell>
        </row>
        <row r="38">
          <cell r="AG38">
            <v>0</v>
          </cell>
        </row>
        <row r="39">
          <cell r="AG39">
            <v>0</v>
          </cell>
        </row>
        <row r="40">
          <cell r="AG40">
            <v>0</v>
          </cell>
        </row>
        <row r="41">
          <cell r="AG41">
            <v>0</v>
          </cell>
        </row>
        <row r="42">
          <cell r="AG42">
            <v>0</v>
          </cell>
        </row>
        <row r="43">
          <cell r="AG43">
            <v>0</v>
          </cell>
        </row>
        <row r="44">
          <cell r="AG44">
            <v>0</v>
          </cell>
        </row>
        <row r="45">
          <cell r="AG45">
            <v>0</v>
          </cell>
        </row>
        <row r="46">
          <cell r="AG46">
            <v>0</v>
          </cell>
        </row>
        <row r="47">
          <cell r="AG47">
            <v>0</v>
          </cell>
        </row>
        <row r="48">
          <cell r="AG48">
            <v>0</v>
          </cell>
        </row>
        <row r="49">
          <cell r="AG49">
            <v>0</v>
          </cell>
        </row>
        <row r="50">
          <cell r="AG50">
            <v>0</v>
          </cell>
        </row>
        <row r="51">
          <cell r="AG51">
            <v>0</v>
          </cell>
        </row>
        <row r="52">
          <cell r="AG52">
            <v>0</v>
          </cell>
        </row>
        <row r="53">
          <cell r="AG53">
            <v>0</v>
          </cell>
        </row>
        <row r="54">
          <cell r="AG54">
            <v>0</v>
          </cell>
        </row>
        <row r="55">
          <cell r="AG55">
            <v>0</v>
          </cell>
        </row>
        <row r="56">
          <cell r="AG56">
            <v>0</v>
          </cell>
        </row>
        <row r="57">
          <cell r="AG57">
            <v>0</v>
          </cell>
        </row>
        <row r="58">
          <cell r="AG58">
            <v>0</v>
          </cell>
        </row>
        <row r="59">
          <cell r="AG59">
            <v>0</v>
          </cell>
        </row>
        <row r="60">
          <cell r="AG60">
            <v>0</v>
          </cell>
        </row>
        <row r="61">
          <cell r="AG61">
            <v>0</v>
          </cell>
        </row>
        <row r="62">
          <cell r="AG62">
            <v>0</v>
          </cell>
        </row>
        <row r="63">
          <cell r="AG63">
            <v>0</v>
          </cell>
        </row>
        <row r="64">
          <cell r="AG64">
            <v>0</v>
          </cell>
        </row>
        <row r="65">
          <cell r="AG65">
            <v>0</v>
          </cell>
        </row>
        <row r="66">
          <cell r="AG66">
            <v>0</v>
          </cell>
        </row>
        <row r="67">
          <cell r="AG67">
            <v>0</v>
          </cell>
        </row>
        <row r="68">
          <cell r="AG68">
            <v>0</v>
          </cell>
        </row>
        <row r="69">
          <cell r="AG69">
            <v>0</v>
          </cell>
        </row>
        <row r="70">
          <cell r="AG70">
            <v>0</v>
          </cell>
        </row>
        <row r="71">
          <cell r="AG71">
            <v>0</v>
          </cell>
        </row>
        <row r="72">
          <cell r="AG72">
            <v>0</v>
          </cell>
        </row>
        <row r="73">
          <cell r="AG73">
            <v>0</v>
          </cell>
        </row>
        <row r="74">
          <cell r="AG74">
            <v>0</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85">
          <cell r="AG85">
            <v>0</v>
          </cell>
        </row>
        <row r="86">
          <cell r="AG86">
            <v>0</v>
          </cell>
        </row>
        <row r="87">
          <cell r="AG87">
            <v>0</v>
          </cell>
        </row>
        <row r="88">
          <cell r="AG88">
            <v>0</v>
          </cell>
        </row>
        <row r="89">
          <cell r="AG89">
            <v>0</v>
          </cell>
        </row>
        <row r="90">
          <cell r="AG90">
            <v>0</v>
          </cell>
        </row>
        <row r="91">
          <cell r="AG91">
            <v>0</v>
          </cell>
        </row>
        <row r="92">
          <cell r="AG92">
            <v>0</v>
          </cell>
        </row>
        <row r="93">
          <cell r="AG93">
            <v>0</v>
          </cell>
        </row>
        <row r="94">
          <cell r="AG94">
            <v>0</v>
          </cell>
        </row>
        <row r="95">
          <cell r="AG95">
            <v>0</v>
          </cell>
        </row>
        <row r="96">
          <cell r="AG96">
            <v>0</v>
          </cell>
        </row>
        <row r="97">
          <cell r="AG97">
            <v>0</v>
          </cell>
        </row>
        <row r="98">
          <cell r="AG98">
            <v>0</v>
          </cell>
        </row>
        <row r="99">
          <cell r="AG99">
            <v>0</v>
          </cell>
        </row>
        <row r="100">
          <cell r="AG100">
            <v>0</v>
          </cell>
        </row>
        <row r="101">
          <cell r="AG101">
            <v>0</v>
          </cell>
        </row>
        <row r="102">
          <cell r="AG102">
            <v>0</v>
          </cell>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1. Reconciliation"/>
      <sheetName val="2. Charge and NPR Detail"/>
      <sheetName val="3. Utilization"/>
      <sheetName val="4. Inflation"/>
      <sheetName val="5. Vaccine Clinics and Testing"/>
      <sheetName val="6. Value Based Care Participati"/>
      <sheetName val="7. COVID-19 Advances, Relief Fu"/>
      <sheetName val="Edit of Request Summary"/>
      <sheetName val="Non-Financial- Reimb. Ratio"/>
    </sheetNames>
    <sheetDataSet>
      <sheetData sheetId="0"/>
      <sheetData sheetId="1"/>
      <sheetData sheetId="2">
        <row r="25">
          <cell r="C25">
            <v>108520837</v>
          </cell>
        </row>
      </sheetData>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C15"/>
  <sheetViews>
    <sheetView topLeftCell="A4" workbookViewId="0">
      <selection activeCell="B31" sqref="B31"/>
    </sheetView>
  </sheetViews>
  <sheetFormatPr defaultRowHeight="15" x14ac:dyDescent="0.25"/>
  <cols>
    <col min="1" max="1" width="16.28515625" customWidth="1"/>
    <col min="2" max="2" width="66.7109375" style="27" customWidth="1"/>
    <col min="3" max="3" width="17.42578125" customWidth="1"/>
  </cols>
  <sheetData>
    <row r="1" spans="1:3" ht="18.75" x14ac:dyDescent="0.3">
      <c r="A1" s="326" t="s">
        <v>0</v>
      </c>
      <c r="B1" s="326"/>
    </row>
    <row r="2" spans="1:3" x14ac:dyDescent="0.25">
      <c r="A2" s="327" t="s">
        <v>1</v>
      </c>
      <c r="B2" s="327"/>
    </row>
    <row r="3" spans="1:3" ht="166.9" customHeight="1" x14ac:dyDescent="0.25">
      <c r="A3" s="325" t="s">
        <v>212</v>
      </c>
      <c r="B3" s="325"/>
    </row>
    <row r="4" spans="1:3" x14ac:dyDescent="0.25">
      <c r="B4" s="47"/>
    </row>
    <row r="5" spans="1:3" ht="15.75" x14ac:dyDescent="0.25">
      <c r="A5" s="115" t="s">
        <v>2</v>
      </c>
      <c r="B5" s="26" t="s">
        <v>3</v>
      </c>
      <c r="C5" s="46"/>
    </row>
    <row r="6" spans="1:3" ht="15.75" x14ac:dyDescent="0.25">
      <c r="A6" s="115" t="s">
        <v>2</v>
      </c>
      <c r="B6" s="46" t="s">
        <v>4</v>
      </c>
      <c r="C6" s="46"/>
    </row>
    <row r="7" spans="1:3" ht="15.75" x14ac:dyDescent="0.25">
      <c r="A7" s="114" t="s">
        <v>5</v>
      </c>
      <c r="B7" s="46" t="s">
        <v>6</v>
      </c>
      <c r="C7" s="46"/>
    </row>
    <row r="8" spans="1:3" ht="15.75" x14ac:dyDescent="0.25">
      <c r="A8" s="115" t="s">
        <v>2</v>
      </c>
      <c r="B8" s="26" t="s">
        <v>7</v>
      </c>
      <c r="C8" s="46"/>
    </row>
    <row r="9" spans="1:3" ht="15.75" x14ac:dyDescent="0.25">
      <c r="A9" s="115" t="s">
        <v>2</v>
      </c>
      <c r="B9" s="26" t="s">
        <v>8</v>
      </c>
      <c r="C9" s="46"/>
    </row>
    <row r="10" spans="1:3" ht="15.75" x14ac:dyDescent="0.25">
      <c r="A10" s="115" t="s">
        <v>2</v>
      </c>
      <c r="B10" s="26" t="s">
        <v>9</v>
      </c>
      <c r="C10" s="46"/>
    </row>
    <row r="11" spans="1:3" ht="15.75" x14ac:dyDescent="0.25">
      <c r="A11" s="115" t="s">
        <v>2</v>
      </c>
      <c r="B11" s="26" t="s">
        <v>10</v>
      </c>
      <c r="C11" s="46"/>
    </row>
    <row r="12" spans="1:3" ht="15.75" x14ac:dyDescent="0.25">
      <c r="A12" s="115" t="s">
        <v>2</v>
      </c>
      <c r="B12" s="46" t="s">
        <v>11</v>
      </c>
      <c r="C12" s="46"/>
    </row>
    <row r="13" spans="1:3" x14ac:dyDescent="0.25">
      <c r="C13" s="28"/>
    </row>
    <row r="14" spans="1:3" x14ac:dyDescent="0.25">
      <c r="C14" s="28"/>
    </row>
    <row r="15" spans="1:3" x14ac:dyDescent="0.25">
      <c r="C15" s="28"/>
    </row>
  </sheetData>
  <mergeCells count="3">
    <mergeCell ref="A3:B3"/>
    <mergeCell ref="A1:B1"/>
    <mergeCell ref="A2:B2"/>
  </mergeCells>
  <pageMargins left="0.7" right="0.7" top="0.75" bottom="0.75" header="0.3" footer="0.3"/>
  <pageSetup orientation="portrait" horizontalDpi="1200" verticalDpi="1200" r:id="rId1"/>
  <headerFooter>
    <oddFooter>&amp;L&amp;D&amp;R&amp;F,&amp;A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E17"/>
  <sheetViews>
    <sheetView zoomScale="130" zoomScaleNormal="130" workbookViewId="0">
      <selection activeCell="H15" sqref="H15"/>
    </sheetView>
  </sheetViews>
  <sheetFormatPr defaultRowHeight="15" x14ac:dyDescent="0.25"/>
  <sheetData>
    <row r="1" spans="2:5" x14ac:dyDescent="0.25">
      <c r="B1" t="s">
        <v>194</v>
      </c>
    </row>
    <row r="3" spans="2:5" x14ac:dyDescent="0.25">
      <c r="B3" t="s">
        <v>195</v>
      </c>
      <c r="C3" t="s">
        <v>196</v>
      </c>
      <c r="D3" t="s">
        <v>163</v>
      </c>
      <c r="E3" t="s">
        <v>162</v>
      </c>
    </row>
    <row r="4" spans="2:5" x14ac:dyDescent="0.25">
      <c r="B4" s="16" t="s">
        <v>197</v>
      </c>
      <c r="C4" s="25">
        <v>180</v>
      </c>
      <c r="D4" s="25">
        <v>100</v>
      </c>
      <c r="E4" s="16" t="s">
        <v>198</v>
      </c>
    </row>
    <row r="5" spans="2:5" x14ac:dyDescent="0.25">
      <c r="B5" s="16" t="s">
        <v>199</v>
      </c>
      <c r="C5" s="25">
        <v>163</v>
      </c>
      <c r="D5" s="25">
        <v>100</v>
      </c>
      <c r="E5" s="25">
        <v>85</v>
      </c>
    </row>
    <row r="6" spans="2:5" x14ac:dyDescent="0.25">
      <c r="B6" s="16" t="s">
        <v>200</v>
      </c>
      <c r="C6" s="25">
        <v>186</v>
      </c>
      <c r="D6" s="25">
        <v>100</v>
      </c>
      <c r="E6" s="25">
        <v>58</v>
      </c>
    </row>
    <row r="7" spans="2:5" x14ac:dyDescent="0.25">
      <c r="B7" s="16" t="s">
        <v>201</v>
      </c>
      <c r="C7" s="25">
        <v>92</v>
      </c>
      <c r="D7" s="25">
        <v>100</v>
      </c>
      <c r="E7" s="25">
        <v>52</v>
      </c>
    </row>
    <row r="8" spans="2:5" x14ac:dyDescent="0.25">
      <c r="B8" s="16" t="s">
        <v>202</v>
      </c>
      <c r="C8" s="25">
        <v>166</v>
      </c>
      <c r="D8" s="25">
        <v>100</v>
      </c>
      <c r="E8" s="25">
        <v>76</v>
      </c>
    </row>
    <row r="9" spans="2:5" x14ac:dyDescent="0.25">
      <c r="B9" s="16" t="s">
        <v>203</v>
      </c>
      <c r="C9" s="25">
        <v>130</v>
      </c>
      <c r="D9" s="25">
        <v>100</v>
      </c>
      <c r="E9" s="25">
        <v>75</v>
      </c>
    </row>
    <row r="10" spans="2:5" x14ac:dyDescent="0.25">
      <c r="B10" s="16" t="s">
        <v>204</v>
      </c>
      <c r="C10" s="25">
        <v>160</v>
      </c>
      <c r="D10" s="25">
        <v>100</v>
      </c>
      <c r="E10" s="25">
        <v>79</v>
      </c>
    </row>
    <row r="11" spans="2:5" x14ac:dyDescent="0.25">
      <c r="B11" s="16" t="s">
        <v>205</v>
      </c>
      <c r="C11" s="25">
        <v>120</v>
      </c>
      <c r="D11" s="25">
        <v>100</v>
      </c>
      <c r="E11" s="25">
        <v>81</v>
      </c>
    </row>
    <row r="12" spans="2:5" x14ac:dyDescent="0.25">
      <c r="B12" s="16" t="s">
        <v>206</v>
      </c>
      <c r="C12" s="25">
        <v>160</v>
      </c>
      <c r="D12" s="25">
        <v>100</v>
      </c>
      <c r="E12" s="25">
        <v>72</v>
      </c>
    </row>
    <row r="13" spans="2:5" x14ac:dyDescent="0.25">
      <c r="B13" s="16" t="s">
        <v>207</v>
      </c>
      <c r="C13" s="25">
        <v>150</v>
      </c>
      <c r="D13" s="25">
        <v>100</v>
      </c>
      <c r="E13" s="16">
        <v>55</v>
      </c>
    </row>
    <row r="14" spans="2:5" x14ac:dyDescent="0.25">
      <c r="B14" s="16" t="s">
        <v>208</v>
      </c>
      <c r="C14" s="25">
        <v>264</v>
      </c>
      <c r="D14" s="25">
        <v>100</v>
      </c>
      <c r="E14" s="25">
        <v>44</v>
      </c>
    </row>
    <row r="15" spans="2:5" x14ac:dyDescent="0.25">
      <c r="B15" s="16" t="s">
        <v>209</v>
      </c>
      <c r="C15" s="25">
        <v>178</v>
      </c>
      <c r="D15" s="25">
        <v>100</v>
      </c>
      <c r="E15" s="25">
        <v>108</v>
      </c>
    </row>
    <row r="16" spans="2:5" x14ac:dyDescent="0.25">
      <c r="B16" s="16" t="s">
        <v>210</v>
      </c>
      <c r="C16" s="25">
        <v>185</v>
      </c>
      <c r="D16" s="25">
        <v>100</v>
      </c>
      <c r="E16" s="25">
        <v>89</v>
      </c>
    </row>
    <row r="17" spans="2:5" x14ac:dyDescent="0.25">
      <c r="B17" s="16" t="s">
        <v>211</v>
      </c>
      <c r="C17" s="25">
        <v>228</v>
      </c>
      <c r="D17" s="25">
        <v>100</v>
      </c>
      <c r="E17" s="25">
        <v>76</v>
      </c>
    </row>
  </sheetData>
  <sortState xmlns:xlrd2="http://schemas.microsoft.com/office/spreadsheetml/2017/richdata2" ref="B4:E17">
    <sortCondition ref="B4:B17"/>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2:W114"/>
  <sheetViews>
    <sheetView showGridLines="0" tabSelected="1" zoomScaleNormal="100" zoomScaleSheetLayoutView="80" workbookViewId="0">
      <selection activeCell="K14" sqref="K14"/>
    </sheetView>
  </sheetViews>
  <sheetFormatPr defaultRowHeight="15" x14ac:dyDescent="0.25"/>
  <cols>
    <col min="1" max="1" width="14.42578125" customWidth="1"/>
    <col min="2" max="2" width="58.140625" customWidth="1"/>
    <col min="3" max="5" width="16.42578125" customWidth="1"/>
    <col min="6" max="8" width="18.28515625" customWidth="1"/>
    <col min="9" max="9" width="16.42578125" customWidth="1"/>
    <col min="10" max="10" width="25.28515625" customWidth="1"/>
    <col min="11" max="11" width="19.7109375" customWidth="1"/>
    <col min="12" max="12" width="16.42578125" customWidth="1"/>
    <col min="13" max="13" width="15.140625" customWidth="1"/>
    <col min="14" max="14" width="24.5703125" customWidth="1"/>
    <col min="16" max="16" width="36" customWidth="1"/>
    <col min="22" max="22" width="15.28515625" bestFit="1" customWidth="1"/>
    <col min="23" max="23" width="10.28515625" bestFit="1" customWidth="1"/>
  </cols>
  <sheetData>
    <row r="2" spans="1:15" x14ac:dyDescent="0.25">
      <c r="B2" s="329" t="s">
        <v>12</v>
      </c>
      <c r="C2" s="329"/>
      <c r="D2" s="329"/>
      <c r="E2" s="329"/>
      <c r="F2" s="329"/>
      <c r="G2" s="329"/>
      <c r="H2" s="329"/>
      <c r="I2" s="329"/>
      <c r="J2" s="329"/>
      <c r="K2" s="329"/>
      <c r="L2" s="329"/>
      <c r="M2" s="329"/>
      <c r="N2" s="329"/>
      <c r="O2" s="329"/>
    </row>
    <row r="3" spans="1:15" ht="21" x14ac:dyDescent="0.35">
      <c r="B3" s="330" t="s">
        <v>13</v>
      </c>
      <c r="C3" s="331"/>
      <c r="D3" s="331"/>
      <c r="E3" s="331"/>
      <c r="F3" s="331"/>
      <c r="G3" s="331"/>
      <c r="H3" s="331"/>
      <c r="I3" s="331"/>
      <c r="J3" s="331"/>
      <c r="K3" s="331"/>
      <c r="L3" s="331"/>
      <c r="M3" s="331"/>
      <c r="N3" s="331"/>
      <c r="O3" s="332"/>
    </row>
    <row r="4" spans="1:15" ht="21" x14ac:dyDescent="0.35">
      <c r="B4" s="336" t="s">
        <v>14</v>
      </c>
      <c r="C4" s="337"/>
      <c r="D4" s="337"/>
      <c r="E4" s="337"/>
      <c r="F4" s="337"/>
      <c r="G4" s="337"/>
      <c r="H4" s="337"/>
      <c r="I4" s="337"/>
      <c r="J4" s="337"/>
      <c r="K4" s="337"/>
      <c r="L4" s="337"/>
      <c r="M4" s="337"/>
      <c r="N4" s="337"/>
      <c r="O4" s="338"/>
    </row>
    <row r="6" spans="1:15" ht="18.75" x14ac:dyDescent="0.3">
      <c r="B6" s="333" t="s">
        <v>15</v>
      </c>
      <c r="C6" s="334"/>
      <c r="D6" s="334"/>
      <c r="E6" s="334"/>
      <c r="F6" s="334"/>
      <c r="G6" s="334"/>
      <c r="H6" s="334"/>
      <c r="I6" s="334"/>
      <c r="J6" s="334"/>
      <c r="K6" s="334"/>
      <c r="L6" s="334"/>
      <c r="M6" s="334"/>
      <c r="N6" s="334"/>
      <c r="O6" s="335"/>
    </row>
    <row r="7" spans="1:15" s="59" customFormat="1" ht="18.75" x14ac:dyDescent="0.3">
      <c r="B7" s="58"/>
      <c r="C7" s="58"/>
      <c r="D7" s="58"/>
      <c r="E7" s="58"/>
      <c r="F7" s="58"/>
      <c r="G7" s="58"/>
      <c r="H7" s="58"/>
      <c r="I7" s="58"/>
      <c r="J7" s="58"/>
      <c r="K7" s="58"/>
      <c r="L7" s="58"/>
      <c r="M7" s="58"/>
      <c r="N7" s="58"/>
      <c r="O7" s="58"/>
    </row>
    <row r="8" spans="1:15" ht="18.75" x14ac:dyDescent="0.3">
      <c r="B8" s="99" t="s">
        <v>16</v>
      </c>
      <c r="C8" s="4"/>
    </row>
    <row r="9" spans="1:15" ht="22.15" customHeight="1" x14ac:dyDescent="0.3">
      <c r="B9" s="4"/>
      <c r="C9" s="4"/>
      <c r="E9" s="87"/>
      <c r="F9" s="87"/>
      <c r="G9" s="87"/>
      <c r="H9" s="87"/>
      <c r="I9" s="87"/>
      <c r="K9" s="28"/>
    </row>
    <row r="10" spans="1:15" s="106" customFormat="1" ht="30" x14ac:dyDescent="0.25">
      <c r="B10" s="104" t="s">
        <v>17</v>
      </c>
      <c r="C10" s="104" t="s">
        <v>18</v>
      </c>
      <c r="D10" s="104" t="s">
        <v>19</v>
      </c>
      <c r="E10" s="104" t="s">
        <v>20</v>
      </c>
      <c r="F10" s="104" t="s">
        <v>21</v>
      </c>
      <c r="G10" s="104" t="s">
        <v>216</v>
      </c>
      <c r="H10" s="104" t="s">
        <v>237</v>
      </c>
      <c r="I10" s="105"/>
      <c r="J10" s="107"/>
    </row>
    <row r="11" spans="1:15" x14ac:dyDescent="0.25">
      <c r="B11" s="5" t="s">
        <v>22</v>
      </c>
      <c r="C11" s="92">
        <v>56211391</v>
      </c>
      <c r="D11" s="279">
        <v>32673412</v>
      </c>
      <c r="E11" s="280">
        <v>3460736</v>
      </c>
      <c r="F11" s="280">
        <v>19737243</v>
      </c>
      <c r="G11" s="98"/>
      <c r="H11" s="280">
        <v>340000</v>
      </c>
      <c r="J11" s="28"/>
    </row>
    <row r="12" spans="1:15" ht="14.45" customHeight="1" x14ac:dyDescent="0.25">
      <c r="A12" s="339"/>
      <c r="B12" s="8" t="s">
        <v>57</v>
      </c>
      <c r="C12" s="92">
        <v>1075031</v>
      </c>
      <c r="D12" s="281">
        <v>565870</v>
      </c>
      <c r="E12" s="282">
        <v>56282</v>
      </c>
      <c r="F12" s="283">
        <v>452879</v>
      </c>
      <c r="G12" s="95"/>
      <c r="H12" s="95"/>
      <c r="L12" s="22"/>
      <c r="M12" s="23"/>
    </row>
    <row r="13" spans="1:15" x14ac:dyDescent="0.25">
      <c r="A13" s="339"/>
      <c r="B13" s="8" t="s">
        <v>58</v>
      </c>
      <c r="C13" s="92">
        <v>60000</v>
      </c>
      <c r="D13" s="93"/>
      <c r="E13" s="94"/>
      <c r="F13" s="95"/>
      <c r="G13" s="95"/>
      <c r="H13" s="283">
        <v>60000</v>
      </c>
      <c r="L13" s="22"/>
      <c r="M13" s="23"/>
    </row>
    <row r="14" spans="1:15" x14ac:dyDescent="0.25">
      <c r="A14" s="339"/>
      <c r="B14" s="8" t="s">
        <v>59</v>
      </c>
      <c r="C14" s="92">
        <v>1303098</v>
      </c>
      <c r="D14" s="281">
        <v>658777</v>
      </c>
      <c r="E14" s="282">
        <v>72992</v>
      </c>
      <c r="F14" s="283">
        <v>571329</v>
      </c>
      <c r="G14" s="95"/>
      <c r="H14" s="95"/>
      <c r="L14" s="22"/>
      <c r="M14" s="23"/>
    </row>
    <row r="15" spans="1:15" x14ac:dyDescent="0.25">
      <c r="A15" s="339"/>
      <c r="B15" s="8" t="s">
        <v>60</v>
      </c>
      <c r="C15" s="92">
        <v>472282</v>
      </c>
      <c r="D15" s="93"/>
      <c r="E15" s="282">
        <v>472282</v>
      </c>
      <c r="F15" s="95"/>
      <c r="G15" s="95"/>
      <c r="H15" s="95"/>
      <c r="L15" s="22"/>
      <c r="M15" s="23"/>
    </row>
    <row r="16" spans="1:15" x14ac:dyDescent="0.25">
      <c r="A16" s="339"/>
      <c r="B16" s="10" t="s">
        <v>25</v>
      </c>
      <c r="C16" s="92" t="s">
        <v>245</v>
      </c>
      <c r="D16" s="93"/>
      <c r="E16" s="94"/>
      <c r="F16" s="96"/>
      <c r="G16" s="96"/>
      <c r="H16" s="96"/>
      <c r="L16" s="22"/>
      <c r="M16" s="23"/>
    </row>
    <row r="17" spans="1:23" x14ac:dyDescent="0.25">
      <c r="A17" s="339"/>
      <c r="B17" s="10" t="s">
        <v>26</v>
      </c>
      <c r="C17" s="92" t="s">
        <v>245</v>
      </c>
      <c r="D17" s="93"/>
      <c r="E17" s="94"/>
      <c r="F17" s="95"/>
      <c r="G17" s="95"/>
      <c r="H17" s="95"/>
      <c r="L17" s="22"/>
      <c r="M17" s="23"/>
    </row>
    <row r="18" spans="1:23" x14ac:dyDescent="0.25">
      <c r="A18" s="339"/>
      <c r="B18" s="10" t="s">
        <v>27</v>
      </c>
      <c r="C18" s="92">
        <v>-14992</v>
      </c>
      <c r="D18" s="281">
        <v>-2735627</v>
      </c>
      <c r="E18" s="282">
        <v>695924</v>
      </c>
      <c r="F18" s="283">
        <v>2024711</v>
      </c>
      <c r="G18" s="95"/>
      <c r="H18" s="95"/>
      <c r="L18" s="22"/>
      <c r="M18" s="23"/>
    </row>
    <row r="19" spans="1:23" x14ac:dyDescent="0.25">
      <c r="A19" s="339"/>
      <c r="B19" s="10" t="s">
        <v>61</v>
      </c>
      <c r="C19" s="92">
        <v>-378358</v>
      </c>
      <c r="D19" s="93"/>
      <c r="E19" s="94"/>
      <c r="F19" s="283">
        <v>-378358</v>
      </c>
      <c r="G19" s="95"/>
      <c r="H19" s="95"/>
      <c r="L19" s="22"/>
      <c r="M19" s="23"/>
    </row>
    <row r="20" spans="1:23" x14ac:dyDescent="0.25">
      <c r="B20" s="91" t="s">
        <v>252</v>
      </c>
      <c r="C20" s="92">
        <v>751790</v>
      </c>
      <c r="D20" s="281">
        <v>456666</v>
      </c>
      <c r="E20" s="282">
        <v>295124</v>
      </c>
      <c r="F20" s="96"/>
      <c r="G20" s="96"/>
      <c r="H20" s="96"/>
      <c r="O20" s="22"/>
      <c r="P20" s="23"/>
    </row>
    <row r="21" spans="1:23" x14ac:dyDescent="0.25">
      <c r="B21" s="91" t="s">
        <v>253</v>
      </c>
      <c r="C21" s="92">
        <v>160669</v>
      </c>
      <c r="D21" s="281">
        <v>-15000</v>
      </c>
      <c r="E21" s="282">
        <v>65669</v>
      </c>
      <c r="F21" s="284">
        <v>110000</v>
      </c>
      <c r="G21" s="96"/>
      <c r="H21" s="96"/>
      <c r="O21" s="22"/>
      <c r="P21" s="23"/>
    </row>
    <row r="22" spans="1:23" x14ac:dyDescent="0.25">
      <c r="B22" s="91" t="s">
        <v>28</v>
      </c>
      <c r="C22" s="92" t="s">
        <v>245</v>
      </c>
      <c r="D22" s="93"/>
      <c r="E22" s="94"/>
      <c r="F22" s="96"/>
      <c r="G22" s="96"/>
      <c r="H22" s="96"/>
      <c r="O22" s="22"/>
      <c r="P22" s="23"/>
    </row>
    <row r="23" spans="1:23" x14ac:dyDescent="0.25">
      <c r="B23" s="11" t="s">
        <v>29</v>
      </c>
      <c r="C23" s="6">
        <v>59640911</v>
      </c>
      <c r="D23" s="55">
        <v>31604098</v>
      </c>
      <c r="E23" s="55">
        <v>5119009</v>
      </c>
      <c r="F23" s="55">
        <v>22517804</v>
      </c>
      <c r="G23" s="55" t="s">
        <v>246</v>
      </c>
      <c r="H23" s="55">
        <v>400000</v>
      </c>
      <c r="O23" s="22"/>
      <c r="P23" s="23"/>
    </row>
    <row r="24" spans="1:23" x14ac:dyDescent="0.25">
      <c r="C24" s="14"/>
      <c r="D24" s="15"/>
      <c r="O24" s="22"/>
      <c r="P24" s="23"/>
    </row>
    <row r="25" spans="1:23" x14ac:dyDescent="0.25">
      <c r="B25" s="29" t="s">
        <v>30</v>
      </c>
      <c r="C25" s="67">
        <f>+C23-C11</f>
        <v>3429520</v>
      </c>
      <c r="D25" s="19">
        <f t="shared" ref="D25:H25" si="0">+D23-D11</f>
        <v>-1069314</v>
      </c>
      <c r="E25" s="19">
        <f t="shared" si="0"/>
        <v>1658273</v>
      </c>
      <c r="F25" s="19">
        <f t="shared" si="0"/>
        <v>2780561</v>
      </c>
      <c r="G25" s="19" t="e">
        <f t="shared" si="0"/>
        <v>#VALUE!</v>
      </c>
      <c r="H25" s="19">
        <f t="shared" si="0"/>
        <v>60000</v>
      </c>
      <c r="O25" s="22"/>
      <c r="P25" s="23"/>
    </row>
    <row r="26" spans="1:23" x14ac:dyDescent="0.25">
      <c r="B26" s="56" t="s">
        <v>31</v>
      </c>
      <c r="C26" s="57">
        <f>(C25)/C11</f>
        <v>6.1011121393526803E-2</v>
      </c>
      <c r="D26" s="57">
        <f t="shared" ref="D26:H26" si="1">(D25)/D11</f>
        <v>-3.2727344178196019E-2</v>
      </c>
      <c r="E26" s="57">
        <f t="shared" si="1"/>
        <v>0.47916772617154268</v>
      </c>
      <c r="F26" s="57">
        <f t="shared" si="1"/>
        <v>0.14087889580120183</v>
      </c>
      <c r="G26" s="57" t="e">
        <f t="shared" si="1"/>
        <v>#VALUE!</v>
      </c>
      <c r="H26" s="57">
        <f t="shared" si="1"/>
        <v>0.17647058823529413</v>
      </c>
      <c r="O26" s="22"/>
      <c r="P26" s="23"/>
    </row>
    <row r="27" spans="1:23" x14ac:dyDescent="0.25">
      <c r="B27" s="212"/>
      <c r="C27" s="62"/>
      <c r="D27" s="62"/>
      <c r="E27" s="62"/>
      <c r="F27" s="62"/>
      <c r="G27" s="62"/>
      <c r="H27" s="62"/>
      <c r="O27" s="22"/>
      <c r="P27" s="23"/>
    </row>
    <row r="28" spans="1:23" x14ac:dyDescent="0.25">
      <c r="B28" s="29" t="s">
        <v>32</v>
      </c>
      <c r="C28" s="67">
        <f>'5. Vaccine Clinics and Testing'!D23</f>
        <v>294000</v>
      </c>
      <c r="D28" s="62"/>
      <c r="E28" s="62"/>
      <c r="F28" s="62"/>
      <c r="G28" s="62"/>
      <c r="H28" s="62"/>
      <c r="O28" s="22"/>
      <c r="P28" s="23"/>
    </row>
    <row r="29" spans="1:23" ht="30" x14ac:dyDescent="0.25">
      <c r="B29" s="213" t="s">
        <v>33</v>
      </c>
      <c r="C29" s="214">
        <f>C23-C28</f>
        <v>59346911</v>
      </c>
      <c r="D29" s="15"/>
      <c r="E29" s="15"/>
      <c r="K29" s="23"/>
      <c r="L29" s="23"/>
      <c r="M29" s="14"/>
      <c r="N29" s="24"/>
      <c r="V29" s="22"/>
      <c r="W29" s="23"/>
    </row>
    <row r="30" spans="1:23" x14ac:dyDescent="0.25">
      <c r="B30" s="212"/>
      <c r="C30" s="62"/>
      <c r="D30" s="15"/>
      <c r="E30" s="15"/>
      <c r="K30" s="23"/>
      <c r="L30" s="23"/>
      <c r="M30" s="14"/>
      <c r="N30" s="24"/>
      <c r="V30" s="22"/>
      <c r="W30" s="23"/>
    </row>
    <row r="31" spans="1:23" x14ac:dyDescent="0.25">
      <c r="B31" s="29" t="s">
        <v>34</v>
      </c>
      <c r="C31" s="67">
        <f>C29-C11</f>
        <v>3135520</v>
      </c>
      <c r="D31" s="15"/>
      <c r="E31" s="15"/>
      <c r="O31" s="22"/>
      <c r="P31" s="23"/>
    </row>
    <row r="32" spans="1:23" x14ac:dyDescent="0.25">
      <c r="B32" s="56" t="s">
        <v>35</v>
      </c>
      <c r="C32" s="57">
        <f>(C31)/C11</f>
        <v>5.5780864771697254E-2</v>
      </c>
      <c r="D32" s="15"/>
      <c r="E32" s="15"/>
      <c r="O32" s="22"/>
      <c r="P32" s="23"/>
    </row>
    <row r="33" spans="2:23" x14ac:dyDescent="0.25">
      <c r="B33" s="212"/>
      <c r="C33" s="62"/>
      <c r="D33" s="62"/>
      <c r="E33" s="62"/>
      <c r="F33" s="62"/>
      <c r="G33" s="62"/>
      <c r="H33" s="62"/>
      <c r="O33" s="22"/>
      <c r="P33" s="23"/>
    </row>
    <row r="34" spans="2:23" ht="28.15" customHeight="1" x14ac:dyDescent="0.3">
      <c r="B34" s="99" t="s">
        <v>36</v>
      </c>
      <c r="C34" s="4"/>
      <c r="D34" s="15"/>
      <c r="E34" s="15"/>
      <c r="V34" s="22"/>
      <c r="W34" s="23"/>
    </row>
    <row r="35" spans="2:23" ht="18.75" x14ac:dyDescent="0.3">
      <c r="B35" s="99"/>
      <c r="C35" s="4"/>
      <c r="D35" s="15"/>
      <c r="E35" s="15"/>
      <c r="V35" s="22"/>
      <c r="W35" s="23"/>
    </row>
    <row r="36" spans="2:23" s="90" customFormat="1" x14ac:dyDescent="0.25">
      <c r="B36" s="101" t="s">
        <v>37</v>
      </c>
      <c r="C36" s="101" t="s">
        <v>38</v>
      </c>
      <c r="D36" s="101" t="s">
        <v>39</v>
      </c>
      <c r="E36" s="53"/>
      <c r="V36" s="102"/>
      <c r="W36" s="103"/>
    </row>
    <row r="37" spans="2:23" x14ac:dyDescent="0.25">
      <c r="B37" s="5" t="s">
        <v>40</v>
      </c>
      <c r="C37" s="92">
        <v>59828546</v>
      </c>
      <c r="D37" s="7"/>
      <c r="E37" s="62"/>
      <c r="V37" s="22"/>
      <c r="W37" s="23"/>
    </row>
    <row r="38" spans="2:23" x14ac:dyDescent="0.25">
      <c r="B38" s="8" t="s">
        <v>41</v>
      </c>
      <c r="C38" s="97">
        <v>385331</v>
      </c>
      <c r="D38" s="285">
        <v>6.0000000000000001E-3</v>
      </c>
      <c r="E38" s="54"/>
      <c r="V38" s="22"/>
    </row>
    <row r="39" spans="2:23" x14ac:dyDescent="0.25">
      <c r="B39" s="10" t="s">
        <v>42</v>
      </c>
      <c r="C39" s="269">
        <v>1120730</v>
      </c>
      <c r="D39" s="9">
        <v>1.9E-2</v>
      </c>
      <c r="E39" s="270" t="s">
        <v>238</v>
      </c>
      <c r="V39" s="22"/>
    </row>
    <row r="40" spans="2:23" x14ac:dyDescent="0.25">
      <c r="B40" s="10" t="s">
        <v>43</v>
      </c>
      <c r="C40" s="97" t="s">
        <v>247</v>
      </c>
      <c r="D40" s="9">
        <v>0</v>
      </c>
      <c r="E40" s="54" t="s">
        <v>248</v>
      </c>
      <c r="V40" s="22"/>
    </row>
    <row r="41" spans="2:23" x14ac:dyDescent="0.25">
      <c r="B41" s="10" t="s">
        <v>44</v>
      </c>
      <c r="C41" s="97">
        <v>1055164</v>
      </c>
      <c r="D41" s="9">
        <v>1.7999999999999999E-2</v>
      </c>
      <c r="E41" s="54"/>
      <c r="V41" s="22"/>
    </row>
    <row r="42" spans="2:23" x14ac:dyDescent="0.25">
      <c r="B42" s="10" t="s">
        <v>45</v>
      </c>
      <c r="C42" s="97">
        <v>409448</v>
      </c>
      <c r="D42" s="9">
        <v>7.0000000000000001E-3</v>
      </c>
      <c r="E42" s="54"/>
      <c r="V42" s="22"/>
    </row>
    <row r="43" spans="2:23" x14ac:dyDescent="0.25">
      <c r="B43" s="318" t="s">
        <v>46</v>
      </c>
      <c r="C43" s="319"/>
      <c r="D43" s="317"/>
      <c r="E43" s="54"/>
      <c r="V43" s="22"/>
    </row>
    <row r="44" spans="2:23" x14ac:dyDescent="0.25">
      <c r="B44" s="10" t="s">
        <v>47</v>
      </c>
      <c r="C44" s="97">
        <v>-94863</v>
      </c>
      <c r="D44" s="9">
        <v>-2E-3</v>
      </c>
      <c r="E44" s="54"/>
    </row>
    <row r="45" spans="2:23" x14ac:dyDescent="0.25">
      <c r="B45" s="10" t="s">
        <v>48</v>
      </c>
      <c r="C45" s="97">
        <v>-40000</v>
      </c>
      <c r="D45" s="9">
        <v>-1E-3</v>
      </c>
      <c r="E45" s="306" t="s">
        <v>248</v>
      </c>
    </row>
    <row r="46" spans="2:23" x14ac:dyDescent="0.25">
      <c r="B46" s="91" t="s">
        <v>49</v>
      </c>
      <c r="C46" s="97">
        <v>-391365</v>
      </c>
      <c r="D46" s="285">
        <v>-7.0000000000000001E-3</v>
      </c>
      <c r="E46" s="80"/>
    </row>
    <row r="47" spans="2:23" x14ac:dyDescent="0.25">
      <c r="B47" s="10" t="s">
        <v>249</v>
      </c>
      <c r="C47" s="97"/>
      <c r="D47" s="285">
        <v>0</v>
      </c>
      <c r="E47" s="54"/>
    </row>
    <row r="48" spans="2:23" x14ac:dyDescent="0.25">
      <c r="B48" s="10" t="s">
        <v>114</v>
      </c>
      <c r="C48" s="97">
        <v>101398</v>
      </c>
      <c r="D48" s="285">
        <v>2E-3</v>
      </c>
      <c r="E48" s="54"/>
    </row>
    <row r="49" spans="2:23" x14ac:dyDescent="0.25">
      <c r="B49" s="91" t="s">
        <v>250</v>
      </c>
      <c r="C49" s="97">
        <v>98616</v>
      </c>
      <c r="D49" s="285">
        <v>2E-3</v>
      </c>
      <c r="E49" s="54"/>
    </row>
    <row r="50" spans="2:23" x14ac:dyDescent="0.25">
      <c r="B50" s="91" t="s">
        <v>251</v>
      </c>
      <c r="C50" s="97">
        <v>478115</v>
      </c>
      <c r="D50" s="285">
        <v>8.0000000000000002E-3</v>
      </c>
      <c r="E50" s="54"/>
    </row>
    <row r="51" spans="2:23" x14ac:dyDescent="0.25">
      <c r="B51" s="320" t="s">
        <v>50</v>
      </c>
      <c r="C51" s="321"/>
      <c r="D51" s="321"/>
      <c r="E51" s="54"/>
    </row>
    <row r="52" spans="2:23" x14ac:dyDescent="0.25">
      <c r="B52" s="11" t="s">
        <v>51</v>
      </c>
      <c r="C52" s="12">
        <v>62951120</v>
      </c>
      <c r="D52" s="13">
        <v>5.1999999999999998E-2</v>
      </c>
      <c r="E52" s="80"/>
    </row>
    <row r="53" spans="2:23" x14ac:dyDescent="0.25">
      <c r="B53" s="88"/>
      <c r="C53" s="89"/>
      <c r="D53" s="80"/>
      <c r="E53" s="80"/>
    </row>
    <row r="54" spans="2:23" x14ac:dyDescent="0.25">
      <c r="B54" s="29" t="s">
        <v>30</v>
      </c>
      <c r="C54" s="67">
        <f>+C52-C37</f>
        <v>3122574</v>
      </c>
      <c r="D54" s="80"/>
      <c r="E54" s="80"/>
    </row>
    <row r="55" spans="2:23" x14ac:dyDescent="0.25">
      <c r="B55" s="56" t="s">
        <v>31</v>
      </c>
      <c r="C55" s="57">
        <f>(C54)/C37</f>
        <v>5.2192042240170773E-2</v>
      </c>
      <c r="D55" s="80"/>
      <c r="E55" s="80"/>
    </row>
    <row r="56" spans="2:23" x14ac:dyDescent="0.25">
      <c r="B56" s="212"/>
      <c r="C56" s="62"/>
      <c r="D56" s="62"/>
      <c r="E56" s="62"/>
      <c r="F56" s="62"/>
      <c r="G56" s="62"/>
      <c r="H56" s="62"/>
      <c r="O56" s="22"/>
      <c r="P56" s="23"/>
    </row>
    <row r="57" spans="2:23" x14ac:dyDescent="0.25">
      <c r="B57" s="29" t="s">
        <v>32</v>
      </c>
      <c r="C57" s="67">
        <f>'5. Vaccine Clinics and Testing'!D36</f>
        <v>449038</v>
      </c>
      <c r="D57" s="62"/>
      <c r="E57" s="62"/>
      <c r="F57" s="62"/>
      <c r="G57" s="62"/>
      <c r="H57" s="62"/>
      <c r="O57" s="22"/>
      <c r="P57" s="23"/>
    </row>
    <row r="58" spans="2:23" ht="30" x14ac:dyDescent="0.25">
      <c r="B58" s="213" t="s">
        <v>33</v>
      </c>
      <c r="C58" s="214">
        <f>C52-C57</f>
        <v>62502082</v>
      </c>
      <c r="D58" s="15"/>
      <c r="E58" s="15"/>
      <c r="K58" s="23"/>
      <c r="L58" s="23"/>
      <c r="M58" s="14"/>
      <c r="N58" s="24"/>
      <c r="V58" s="22"/>
      <c r="W58" s="23"/>
    </row>
    <row r="59" spans="2:23" x14ac:dyDescent="0.25">
      <c r="B59" s="212"/>
      <c r="C59" s="62"/>
      <c r="D59" s="15"/>
      <c r="E59" s="15"/>
      <c r="K59" s="23"/>
      <c r="L59" s="23"/>
      <c r="M59" s="14"/>
      <c r="N59" s="24"/>
      <c r="V59" s="22"/>
      <c r="W59" s="23"/>
    </row>
    <row r="60" spans="2:23" x14ac:dyDescent="0.25">
      <c r="B60" s="29" t="s">
        <v>34</v>
      </c>
      <c r="C60" s="67">
        <f>C58-C37</f>
        <v>2673536</v>
      </c>
      <c r="D60" s="15"/>
      <c r="E60" s="15"/>
      <c r="O60" s="22"/>
      <c r="P60" s="23"/>
    </row>
    <row r="61" spans="2:23" x14ac:dyDescent="0.25">
      <c r="B61" s="56" t="s">
        <v>35</v>
      </c>
      <c r="C61" s="57">
        <f>(C60)/C37</f>
        <v>4.4686628352960472E-2</v>
      </c>
      <c r="D61" s="15"/>
      <c r="E61" s="15"/>
      <c r="O61" s="22"/>
      <c r="P61" s="23"/>
    </row>
    <row r="62" spans="2:23" x14ac:dyDescent="0.25">
      <c r="B62" s="212"/>
      <c r="C62" s="62"/>
      <c r="D62" s="62"/>
      <c r="E62" s="62"/>
      <c r="F62" s="62"/>
      <c r="G62" s="62"/>
      <c r="H62" s="62"/>
      <c r="O62" s="22"/>
      <c r="P62" s="23"/>
    </row>
    <row r="64" spans="2:23" ht="18.75" x14ac:dyDescent="0.3">
      <c r="B64" s="333" t="s">
        <v>52</v>
      </c>
      <c r="C64" s="334"/>
      <c r="D64" s="334"/>
      <c r="E64" s="334"/>
      <c r="F64" s="334"/>
      <c r="G64" s="334"/>
      <c r="H64" s="334"/>
      <c r="I64" s="334"/>
      <c r="J64" s="334"/>
      <c r="K64" s="334"/>
      <c r="L64" s="334"/>
      <c r="M64" s="334"/>
      <c r="N64" s="334"/>
      <c r="O64" s="335"/>
      <c r="V64" s="22"/>
      <c r="W64" s="23"/>
    </row>
    <row r="65" spans="1:13" x14ac:dyDescent="0.25">
      <c r="B65" s="17"/>
    </row>
    <row r="66" spans="1:13" ht="18.75" x14ac:dyDescent="0.3">
      <c r="B66" s="99" t="s">
        <v>53</v>
      </c>
      <c r="C66" s="4"/>
    </row>
    <row r="67" spans="1:13" ht="18.75" x14ac:dyDescent="0.3">
      <c r="B67" s="99"/>
      <c r="C67" s="4"/>
    </row>
    <row r="68" spans="1:13" ht="18.75" x14ac:dyDescent="0.3">
      <c r="B68" s="99" t="s">
        <v>54</v>
      </c>
      <c r="C68" s="239" t="s">
        <v>55</v>
      </c>
    </row>
    <row r="69" spans="1:13" s="90" customFormat="1" ht="30" x14ac:dyDescent="0.25">
      <c r="B69" s="100" t="s">
        <v>17</v>
      </c>
      <c r="C69" s="100" t="s">
        <v>18</v>
      </c>
      <c r="D69" s="100" t="s">
        <v>19</v>
      </c>
      <c r="E69" s="100" t="s">
        <v>20</v>
      </c>
      <c r="F69" s="100" t="s">
        <v>21</v>
      </c>
      <c r="G69" s="100" t="s">
        <v>216</v>
      </c>
      <c r="H69" s="100" t="s">
        <v>237</v>
      </c>
    </row>
    <row r="70" spans="1:13" x14ac:dyDescent="0.25">
      <c r="B70" s="5" t="s">
        <v>56</v>
      </c>
      <c r="C70" s="92">
        <v>60488655</v>
      </c>
      <c r="D70" s="279">
        <v>33876021</v>
      </c>
      <c r="E70" s="280">
        <v>3343604</v>
      </c>
      <c r="F70" s="280">
        <v>22749603</v>
      </c>
      <c r="G70" s="98"/>
      <c r="H70" s="280">
        <v>519427</v>
      </c>
    </row>
    <row r="71" spans="1:13" ht="14.45" customHeight="1" x14ac:dyDescent="0.25">
      <c r="A71" s="328"/>
      <c r="B71" s="8" t="s">
        <v>57</v>
      </c>
      <c r="C71" s="92">
        <v>1075031</v>
      </c>
      <c r="D71" s="281">
        <v>565870</v>
      </c>
      <c r="E71" s="282">
        <v>56282</v>
      </c>
      <c r="F71" s="283">
        <v>452879</v>
      </c>
      <c r="G71" s="95"/>
      <c r="H71" s="95"/>
      <c r="L71" s="22"/>
      <c r="M71" s="23"/>
    </row>
    <row r="72" spans="1:13" x14ac:dyDescent="0.25">
      <c r="A72" s="328"/>
      <c r="B72" s="8" t="s">
        <v>58</v>
      </c>
      <c r="C72" s="92">
        <v>-119427</v>
      </c>
      <c r="D72" s="93"/>
      <c r="E72" s="94"/>
      <c r="F72" s="95"/>
      <c r="G72" s="95"/>
      <c r="H72" s="283">
        <v>-119427</v>
      </c>
      <c r="L72" s="22"/>
      <c r="M72" s="23"/>
    </row>
    <row r="73" spans="1:13" x14ac:dyDescent="0.25">
      <c r="A73" s="328"/>
      <c r="B73" s="8" t="s">
        <v>59</v>
      </c>
      <c r="C73" s="92">
        <v>1217293</v>
      </c>
      <c r="D73" s="281">
        <v>886350</v>
      </c>
      <c r="E73" s="282">
        <v>56881</v>
      </c>
      <c r="F73" s="283">
        <v>274062</v>
      </c>
      <c r="G73" s="95"/>
      <c r="H73" s="95"/>
      <c r="L73" s="22"/>
      <c r="M73" s="23"/>
    </row>
    <row r="74" spans="1:13" x14ac:dyDescent="0.25">
      <c r="A74" s="328"/>
      <c r="B74" s="8" t="s">
        <v>60</v>
      </c>
      <c r="C74" s="92">
        <v>323549</v>
      </c>
      <c r="D74" s="93"/>
      <c r="E74" s="282">
        <v>323549</v>
      </c>
      <c r="F74" s="95"/>
      <c r="G74" s="95"/>
      <c r="H74" s="95"/>
      <c r="L74" s="22"/>
      <c r="M74" s="23"/>
    </row>
    <row r="75" spans="1:13" x14ac:dyDescent="0.25">
      <c r="B75" s="10" t="s">
        <v>25</v>
      </c>
      <c r="C75" s="92" t="s">
        <v>245</v>
      </c>
      <c r="D75" s="93"/>
      <c r="E75" s="94"/>
      <c r="F75" s="96"/>
      <c r="G75" s="96"/>
      <c r="H75" s="96"/>
      <c r="L75" s="22"/>
      <c r="M75" s="23"/>
    </row>
    <row r="76" spans="1:13" x14ac:dyDescent="0.25">
      <c r="B76" s="10" t="s">
        <v>26</v>
      </c>
      <c r="C76" s="92" t="s">
        <v>245</v>
      </c>
      <c r="D76" s="93"/>
      <c r="E76" s="94"/>
      <c r="F76" s="95"/>
      <c r="G76" s="95"/>
      <c r="H76" s="95"/>
      <c r="L76" s="22"/>
      <c r="M76" s="23"/>
    </row>
    <row r="77" spans="1:13" x14ac:dyDescent="0.25">
      <c r="B77" s="10" t="s">
        <v>27</v>
      </c>
      <c r="C77" s="92">
        <v>-3377589</v>
      </c>
      <c r="D77" s="281">
        <v>-3327788</v>
      </c>
      <c r="E77" s="282">
        <v>912915</v>
      </c>
      <c r="F77" s="283">
        <v>-962716</v>
      </c>
      <c r="G77" s="95"/>
      <c r="H77" s="95"/>
      <c r="L77" s="22"/>
      <c r="M77" s="23"/>
    </row>
    <row r="78" spans="1:13" x14ac:dyDescent="0.25">
      <c r="B78" s="10" t="s">
        <v>61</v>
      </c>
      <c r="C78" s="92">
        <v>539141</v>
      </c>
      <c r="D78" s="93"/>
      <c r="E78" s="282">
        <v>539141</v>
      </c>
      <c r="F78" s="283"/>
      <c r="G78" s="95"/>
      <c r="H78" s="95"/>
      <c r="L78" s="22"/>
      <c r="M78" s="23"/>
    </row>
    <row r="79" spans="1:13" x14ac:dyDescent="0.25">
      <c r="B79" s="91" t="s">
        <v>252</v>
      </c>
      <c r="C79" s="92">
        <v>-300000</v>
      </c>
      <c r="D79" s="281">
        <v>-270000</v>
      </c>
      <c r="E79" s="282">
        <v>-30000</v>
      </c>
      <c r="F79" s="96"/>
      <c r="G79" s="96"/>
      <c r="H79" s="96"/>
      <c r="L79" s="22"/>
      <c r="M79" s="23"/>
    </row>
    <row r="80" spans="1:13" x14ac:dyDescent="0.25">
      <c r="B80" s="91" t="s">
        <v>253</v>
      </c>
      <c r="C80" s="92">
        <v>-205743</v>
      </c>
      <c r="D80" s="281">
        <v>-126356</v>
      </c>
      <c r="E80" s="282">
        <v>-83362</v>
      </c>
      <c r="F80" s="284">
        <v>3975</v>
      </c>
      <c r="G80" s="96"/>
      <c r="H80" s="96"/>
      <c r="L80" s="22"/>
      <c r="M80" s="23"/>
    </row>
    <row r="81" spans="2:23" x14ac:dyDescent="0.25">
      <c r="B81" s="91" t="s">
        <v>28</v>
      </c>
      <c r="C81" s="92" t="s">
        <v>245</v>
      </c>
      <c r="D81" s="93"/>
      <c r="E81" s="94"/>
      <c r="F81" s="96"/>
      <c r="G81" s="96"/>
      <c r="H81" s="96"/>
      <c r="L81" s="22"/>
      <c r="M81" s="23"/>
    </row>
    <row r="82" spans="2:23" x14ac:dyDescent="0.25">
      <c r="B82" s="11" t="s">
        <v>29</v>
      </c>
      <c r="C82" s="6">
        <v>59640911</v>
      </c>
      <c r="D82" s="55">
        <v>31604098</v>
      </c>
      <c r="E82" s="55">
        <v>5119010</v>
      </c>
      <c r="F82" s="55">
        <v>22517804</v>
      </c>
      <c r="G82" s="55" t="s">
        <v>246</v>
      </c>
      <c r="H82" s="55">
        <v>400000</v>
      </c>
      <c r="L82" s="22"/>
      <c r="M82" s="23"/>
    </row>
    <row r="83" spans="2:23" x14ac:dyDescent="0.25">
      <c r="C83" s="14"/>
      <c r="D83" s="15"/>
      <c r="L83" s="22"/>
      <c r="M83" s="23"/>
    </row>
    <row r="84" spans="2:23" x14ac:dyDescent="0.25">
      <c r="B84" s="29" t="s">
        <v>62</v>
      </c>
      <c r="C84" s="67">
        <f>+C82-C70</f>
        <v>-847744</v>
      </c>
      <c r="D84" s="67">
        <f t="shared" ref="D84:E84" si="2">+D82-D70</f>
        <v>-2271923</v>
      </c>
      <c r="E84" s="67">
        <f t="shared" si="2"/>
        <v>1775406</v>
      </c>
      <c r="F84" s="19">
        <f>+F82-F70</f>
        <v>-231799</v>
      </c>
      <c r="G84" s="19" t="e">
        <f>+G82-G70</f>
        <v>#VALUE!</v>
      </c>
      <c r="H84" s="19">
        <f>+H82-H70</f>
        <v>-119427</v>
      </c>
      <c r="L84" s="22"/>
      <c r="M84" s="23"/>
    </row>
    <row r="85" spans="2:23" x14ac:dyDescent="0.25">
      <c r="B85" s="56" t="s">
        <v>63</v>
      </c>
      <c r="C85" s="57">
        <f>(C84)/C70</f>
        <v>-1.4014925608777382E-2</v>
      </c>
      <c r="D85" s="57">
        <f t="shared" ref="D85:H85" si="3">(D84)/D70</f>
        <v>-6.7065816259825786E-2</v>
      </c>
      <c r="E85" s="57">
        <f t="shared" si="3"/>
        <v>0.53098572677864964</v>
      </c>
      <c r="F85" s="57">
        <f t="shared" si="3"/>
        <v>-1.0189144839142907E-2</v>
      </c>
      <c r="G85" s="57" t="e">
        <f t="shared" si="3"/>
        <v>#VALUE!</v>
      </c>
      <c r="H85" s="57">
        <f t="shared" si="3"/>
        <v>-0.22992066257626192</v>
      </c>
      <c r="L85" s="22"/>
      <c r="M85" s="23"/>
    </row>
    <row r="86" spans="2:23" x14ac:dyDescent="0.25">
      <c r="B86" s="212"/>
      <c r="C86" s="62"/>
      <c r="D86" s="15"/>
      <c r="E86" s="15"/>
      <c r="K86" s="23"/>
      <c r="L86" s="23"/>
      <c r="M86" s="14"/>
      <c r="N86" s="24"/>
      <c r="V86" s="22"/>
      <c r="W86" s="23"/>
    </row>
    <row r="87" spans="2:23" x14ac:dyDescent="0.25">
      <c r="B87" s="29" t="s">
        <v>64</v>
      </c>
      <c r="C87" s="67">
        <f>(C82-'5. Vaccine Clinics and Testing'!D23)-('1. Reconciliation'!C70-'5. Vaccine Clinics and Testing'!C23)</f>
        <v>-938535.14999999851</v>
      </c>
      <c r="D87" s="15"/>
      <c r="E87" s="15"/>
      <c r="O87" s="22"/>
      <c r="P87" s="23"/>
    </row>
    <row r="88" spans="2:23" x14ac:dyDescent="0.25">
      <c r="B88" s="56" t="s">
        <v>65</v>
      </c>
      <c r="C88" s="57">
        <f>(C87)/(C70-'5. Vaccine Clinics and Testing'!C23)</f>
        <v>-1.5568187845284753E-2</v>
      </c>
      <c r="D88" s="15"/>
      <c r="E88" s="15"/>
      <c r="O88" s="22"/>
      <c r="P88" s="23"/>
    </row>
    <row r="89" spans="2:23" x14ac:dyDescent="0.25">
      <c r="B89" s="212"/>
      <c r="C89" s="62"/>
      <c r="D89" s="62"/>
      <c r="E89" s="62"/>
      <c r="F89" s="62"/>
      <c r="G89" s="62"/>
      <c r="H89" s="62"/>
      <c r="O89" s="22"/>
      <c r="P89" s="23"/>
    </row>
    <row r="90" spans="2:23" ht="19.899999999999999" customHeight="1" x14ac:dyDescent="0.3">
      <c r="B90" s="99" t="s">
        <v>66</v>
      </c>
      <c r="C90" s="4"/>
      <c r="D90" s="15"/>
      <c r="E90" s="15"/>
      <c r="V90" s="22"/>
      <c r="W90" s="23"/>
    </row>
    <row r="91" spans="2:23" ht="18.75" x14ac:dyDescent="0.3">
      <c r="B91" s="99"/>
      <c r="C91" s="4"/>
      <c r="D91" s="15"/>
      <c r="E91" s="15"/>
      <c r="V91" s="22"/>
      <c r="W91" s="23"/>
    </row>
    <row r="92" spans="2:23" x14ac:dyDescent="0.25">
      <c r="B92" s="101" t="s">
        <v>37</v>
      </c>
      <c r="C92" s="101" t="s">
        <v>38</v>
      </c>
      <c r="D92" s="101" t="s">
        <v>39</v>
      </c>
      <c r="E92" s="63"/>
      <c r="V92" s="22"/>
      <c r="W92" s="23"/>
    </row>
    <row r="93" spans="2:23" x14ac:dyDescent="0.25">
      <c r="B93" s="5" t="s">
        <v>56</v>
      </c>
      <c r="C93" s="92">
        <v>61783747</v>
      </c>
      <c r="D93" s="7"/>
      <c r="E93" s="62"/>
      <c r="V93" s="22"/>
      <c r="W93" s="23"/>
    </row>
    <row r="94" spans="2:23" x14ac:dyDescent="0.25">
      <c r="B94" s="8" t="s">
        <v>41</v>
      </c>
      <c r="C94" s="97">
        <v>229573</v>
      </c>
      <c r="D94" s="9">
        <v>4.0000000000000001E-3</v>
      </c>
      <c r="E94" s="64"/>
      <c r="V94" s="22"/>
    </row>
    <row r="95" spans="2:23" x14ac:dyDescent="0.25">
      <c r="B95" s="10" t="s">
        <v>42</v>
      </c>
      <c r="C95" s="97">
        <v>1120730</v>
      </c>
      <c r="D95" s="9">
        <v>1.9E-2</v>
      </c>
      <c r="E95" s="64"/>
      <c r="V95" s="22"/>
    </row>
    <row r="96" spans="2:23" x14ac:dyDescent="0.25">
      <c r="B96" s="10" t="s">
        <v>43</v>
      </c>
      <c r="C96" s="97">
        <v>658293</v>
      </c>
      <c r="D96" s="9">
        <v>1.0999999999999999E-2</v>
      </c>
      <c r="E96" s="64"/>
      <c r="V96" s="22"/>
    </row>
    <row r="97" spans="2:22" x14ac:dyDescent="0.25">
      <c r="B97" s="10" t="s">
        <v>44</v>
      </c>
      <c r="C97" s="97">
        <v>194289</v>
      </c>
      <c r="D97" s="9">
        <v>3.0000000000000001E-3</v>
      </c>
      <c r="E97" s="64"/>
      <c r="V97" s="22"/>
    </row>
    <row r="98" spans="2:22" x14ac:dyDescent="0.25">
      <c r="B98" s="322" t="s">
        <v>45</v>
      </c>
      <c r="C98" s="324"/>
      <c r="D98" s="324"/>
      <c r="E98" s="64"/>
      <c r="V98" s="22"/>
    </row>
    <row r="99" spans="2:22" x14ac:dyDescent="0.25">
      <c r="B99" s="322" t="s">
        <v>46</v>
      </c>
      <c r="C99" s="324"/>
      <c r="D99" s="324"/>
      <c r="E99" s="64"/>
      <c r="V99" s="22"/>
    </row>
    <row r="100" spans="2:22" x14ac:dyDescent="0.25">
      <c r="B100" s="322" t="s">
        <v>47</v>
      </c>
      <c r="C100" s="324"/>
      <c r="D100" s="324"/>
      <c r="E100" s="64"/>
    </row>
    <row r="101" spans="2:22" x14ac:dyDescent="0.25">
      <c r="B101" s="10" t="s">
        <v>48</v>
      </c>
      <c r="C101" s="97">
        <v>129362</v>
      </c>
      <c r="D101" s="9">
        <v>2E-3</v>
      </c>
      <c r="E101" s="64"/>
    </row>
    <row r="102" spans="2:22" x14ac:dyDescent="0.25">
      <c r="B102" s="10" t="s">
        <v>49</v>
      </c>
      <c r="C102" s="97">
        <v>-479966</v>
      </c>
      <c r="D102" s="9">
        <v>-8.0000000000000002E-3</v>
      </c>
      <c r="E102" s="64"/>
    </row>
    <row r="103" spans="2:22" s="307" customFormat="1" x14ac:dyDescent="0.25">
      <c r="B103" s="10" t="s">
        <v>250</v>
      </c>
      <c r="C103" s="97">
        <v>60709</v>
      </c>
      <c r="D103" s="9">
        <v>1E-3</v>
      </c>
      <c r="E103" s="309"/>
    </row>
    <row r="104" spans="2:22" s="307" customFormat="1" x14ac:dyDescent="0.25">
      <c r="B104" s="10" t="s">
        <v>254</v>
      </c>
      <c r="C104" s="97">
        <v>-745617</v>
      </c>
      <c r="D104" s="9">
        <v>-1.2E-2</v>
      </c>
      <c r="E104" s="309"/>
    </row>
    <row r="105" spans="2:22" s="307" customFormat="1" x14ac:dyDescent="0.25">
      <c r="B105" s="323" t="s">
        <v>28</v>
      </c>
      <c r="C105" s="97"/>
      <c r="D105" s="9"/>
      <c r="E105" s="309"/>
    </row>
    <row r="106" spans="2:22" s="307" customFormat="1" x14ac:dyDescent="0.25">
      <c r="B106" s="323" t="s">
        <v>28</v>
      </c>
      <c r="C106" s="324"/>
      <c r="D106" s="324"/>
      <c r="E106" s="309"/>
    </row>
    <row r="107" spans="2:22" s="307" customFormat="1" x14ac:dyDescent="0.25">
      <c r="B107" s="316" t="s">
        <v>28</v>
      </c>
      <c r="C107" s="310"/>
      <c r="D107" s="308"/>
      <c r="E107" s="309"/>
    </row>
    <row r="108" spans="2:22" x14ac:dyDescent="0.25">
      <c r="B108" s="11" t="s">
        <v>29</v>
      </c>
      <c r="C108" s="12">
        <v>62951121</v>
      </c>
      <c r="D108" s="13">
        <v>0.02</v>
      </c>
      <c r="E108" s="64"/>
    </row>
    <row r="109" spans="2:22" x14ac:dyDescent="0.25">
      <c r="E109" s="59"/>
    </row>
    <row r="110" spans="2:22" x14ac:dyDescent="0.25">
      <c r="B110" s="29" t="s">
        <v>62</v>
      </c>
      <c r="C110" s="67">
        <f>+C108-C93</f>
        <v>1167374</v>
      </c>
      <c r="E110" s="59"/>
    </row>
    <row r="111" spans="2:22" x14ac:dyDescent="0.25">
      <c r="B111" s="56" t="s">
        <v>63</v>
      </c>
      <c r="C111" s="57">
        <f>(C110)/C93</f>
        <v>1.8894516060995781E-2</v>
      </c>
      <c r="E111" s="59"/>
    </row>
    <row r="112" spans="2:22" x14ac:dyDescent="0.25">
      <c r="B112" s="212"/>
      <c r="C112" s="62"/>
      <c r="D112" s="62"/>
      <c r="E112" s="62"/>
      <c r="F112" s="62"/>
      <c r="G112" s="62"/>
      <c r="H112" s="62"/>
      <c r="O112" s="22"/>
      <c r="P112" s="23"/>
    </row>
    <row r="113" spans="2:23" x14ac:dyDescent="0.25">
      <c r="B113" s="29" t="s">
        <v>64</v>
      </c>
      <c r="C113" s="67">
        <f>(C108-'5. Vaccine Clinics and Testing'!D36)-('1. Reconciliation'!C93-'5. Vaccine Clinics and Testing'!C36)</f>
        <v>1912990.5399999991</v>
      </c>
      <c r="D113" s="62"/>
      <c r="E113" s="62"/>
      <c r="F113" s="62"/>
      <c r="G113" s="62"/>
      <c r="H113" s="62"/>
      <c r="O113" s="22"/>
      <c r="P113" s="23"/>
    </row>
    <row r="114" spans="2:23" x14ac:dyDescent="0.25">
      <c r="B114" s="56" t="s">
        <v>65</v>
      </c>
      <c r="C114" s="57">
        <f>(C113)/(C93-'5. Vaccine Clinics and Testing'!C36)</f>
        <v>3.1573183593448385E-2</v>
      </c>
      <c r="D114" s="15"/>
      <c r="E114" s="15"/>
      <c r="K114" s="23"/>
      <c r="L114" s="23"/>
      <c r="M114" s="14"/>
      <c r="N114" s="24"/>
      <c r="V114" s="22"/>
      <c r="W114" s="23"/>
    </row>
  </sheetData>
  <mergeCells count="7">
    <mergeCell ref="A71:A74"/>
    <mergeCell ref="B2:O2"/>
    <mergeCell ref="B3:O3"/>
    <mergeCell ref="B6:O6"/>
    <mergeCell ref="B4:O4"/>
    <mergeCell ref="B64:O64"/>
    <mergeCell ref="A12:A19"/>
  </mergeCells>
  <pageMargins left="0.7" right="0.7" top="0.5" bottom="0.5" header="0.3" footer="0.3"/>
  <pageSetup scale="48" fitToHeight="4" orientation="landscape" r:id="rId1"/>
  <headerFooter>
    <oddFooter>&amp;L&amp;D&amp;R&amp;F,&amp;A</oddFooter>
  </headerFooter>
  <rowBreaks count="1" manualBreakCount="1">
    <brk id="63"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B2:K67"/>
  <sheetViews>
    <sheetView showGridLines="0" topLeftCell="A34" zoomScale="90" zoomScaleNormal="90" workbookViewId="0">
      <selection activeCell="C55" sqref="C55"/>
    </sheetView>
  </sheetViews>
  <sheetFormatPr defaultColWidth="8.85546875" defaultRowHeight="15" x14ac:dyDescent="0.25"/>
  <cols>
    <col min="1" max="1" width="6.5703125" style="1" customWidth="1"/>
    <col min="2" max="2" width="34.85546875" style="1" customWidth="1"/>
    <col min="3" max="3" width="19.42578125" style="1" customWidth="1"/>
    <col min="4" max="7" width="17.7109375" style="1" customWidth="1"/>
    <col min="8" max="8" width="17.7109375" style="65" customWidth="1"/>
    <col min="9" max="11" width="17.7109375" style="1" customWidth="1"/>
    <col min="12" max="16384" width="8.85546875" style="1"/>
  </cols>
  <sheetData>
    <row r="2" spans="2:9" x14ac:dyDescent="0.25">
      <c r="B2" s="329" t="s">
        <v>67</v>
      </c>
      <c r="C2" s="329"/>
      <c r="D2" s="329"/>
      <c r="E2" s="329"/>
      <c r="F2" s="329"/>
      <c r="G2" s="329"/>
      <c r="H2" s="329"/>
      <c r="I2" s="329"/>
    </row>
    <row r="3" spans="2:9" ht="18.75" x14ac:dyDescent="0.3">
      <c r="B3" s="341" t="s">
        <v>13</v>
      </c>
      <c r="C3" s="342"/>
      <c r="D3" s="342"/>
      <c r="E3" s="342"/>
      <c r="F3" s="342"/>
      <c r="G3" s="342"/>
      <c r="H3" s="342"/>
      <c r="I3" s="343"/>
    </row>
    <row r="4" spans="2:9" ht="18.75" x14ac:dyDescent="0.3">
      <c r="B4" s="344" t="s">
        <v>68</v>
      </c>
      <c r="C4" s="345"/>
      <c r="D4" s="345"/>
      <c r="E4" s="345"/>
      <c r="F4" s="345"/>
      <c r="G4" s="345"/>
      <c r="H4" s="345"/>
      <c r="I4" s="346"/>
    </row>
    <row r="5" spans="2:9" ht="34.9" customHeight="1" x14ac:dyDescent="0.25">
      <c r="B5" s="340" t="s">
        <v>69</v>
      </c>
      <c r="C5" s="340"/>
      <c r="D5" s="340"/>
      <c r="E5" s="340"/>
      <c r="F5" s="340"/>
      <c r="G5" s="340"/>
      <c r="H5" s="217"/>
    </row>
    <row r="6" spans="2:9" x14ac:dyDescent="0.25">
      <c r="B6" s="218"/>
      <c r="C6" s="218"/>
      <c r="D6" s="218"/>
      <c r="E6" s="218"/>
      <c r="F6" s="218"/>
      <c r="G6" s="218"/>
      <c r="H6" s="217"/>
    </row>
    <row r="7" spans="2:9" ht="29.45" customHeight="1" x14ac:dyDescent="0.25">
      <c r="B7" s="349" t="s">
        <v>70</v>
      </c>
      <c r="C7" s="350"/>
      <c r="D7" s="351"/>
      <c r="H7" s="1"/>
    </row>
    <row r="8" spans="2:9" ht="15" customHeight="1" x14ac:dyDescent="0.25">
      <c r="B8" s="352" t="s">
        <v>71</v>
      </c>
      <c r="C8" s="353"/>
      <c r="D8" s="354"/>
      <c r="H8" s="1"/>
    </row>
    <row r="9" spans="2:9" ht="42.75" customHeight="1" x14ac:dyDescent="0.25">
      <c r="B9" s="3" t="s">
        <v>72</v>
      </c>
      <c r="C9" s="49" t="s">
        <v>73</v>
      </c>
      <c r="D9" s="49" t="s">
        <v>74</v>
      </c>
      <c r="H9" s="1"/>
    </row>
    <row r="10" spans="2:9" x14ac:dyDescent="0.25">
      <c r="B10" s="3"/>
      <c r="C10" s="3"/>
      <c r="D10" s="49"/>
      <c r="H10" s="1"/>
    </row>
    <row r="11" spans="2:9" x14ac:dyDescent="0.25">
      <c r="B11" s="3" t="s">
        <v>75</v>
      </c>
      <c r="C11" s="240">
        <v>734027</v>
      </c>
      <c r="D11" s="50">
        <v>2.1999999999999999E-2</v>
      </c>
      <c r="H11" s="1"/>
    </row>
    <row r="12" spans="2:9" x14ac:dyDescent="0.25">
      <c r="B12" s="3" t="s">
        <v>76</v>
      </c>
      <c r="C12" s="240">
        <v>1390387</v>
      </c>
      <c r="D12" s="50">
        <v>2.1999999999999999E-2</v>
      </c>
      <c r="H12" s="1"/>
    </row>
    <row r="13" spans="2:9" x14ac:dyDescent="0.25">
      <c r="B13" s="3" t="s">
        <v>77</v>
      </c>
      <c r="C13" s="240">
        <v>490991</v>
      </c>
      <c r="D13" s="50">
        <v>2.1999999999999999E-2</v>
      </c>
      <c r="H13" s="1"/>
    </row>
    <row r="14" spans="2:9" x14ac:dyDescent="0.25">
      <c r="B14" s="3" t="s">
        <v>28</v>
      </c>
      <c r="C14" s="240" t="s">
        <v>255</v>
      </c>
      <c r="D14" s="50">
        <v>0</v>
      </c>
      <c r="H14" s="1"/>
    </row>
    <row r="15" spans="2:9" ht="30" x14ac:dyDescent="0.25">
      <c r="B15" s="61" t="s">
        <v>78</v>
      </c>
      <c r="C15" s="241">
        <v>2615405</v>
      </c>
      <c r="D15" s="219">
        <v>2.1999999999999999E-2</v>
      </c>
      <c r="H15" s="1"/>
    </row>
    <row r="16" spans="2:9" s="65" customFormat="1" x14ac:dyDescent="0.25">
      <c r="B16" s="220"/>
      <c r="C16" s="66"/>
      <c r="D16" s="66"/>
      <c r="E16" s="66"/>
      <c r="F16" s="66"/>
      <c r="G16" s="66"/>
      <c r="H16" s="66"/>
    </row>
    <row r="17" spans="2:11" ht="45" customHeight="1" x14ac:dyDescent="0.25">
      <c r="B17" s="349" t="s">
        <v>244</v>
      </c>
      <c r="C17" s="350"/>
      <c r="D17" s="350"/>
      <c r="E17" s="350"/>
      <c r="F17" s="350"/>
      <c r="G17" s="350"/>
      <c r="H17" s="350"/>
      <c r="I17" s="350"/>
      <c r="J17" s="351"/>
    </row>
    <row r="18" spans="2:11" ht="15" customHeight="1" x14ac:dyDescent="0.25">
      <c r="B18" s="352" t="s">
        <v>225</v>
      </c>
      <c r="C18" s="353"/>
      <c r="D18" s="353"/>
      <c r="E18" s="353"/>
      <c r="F18" s="353"/>
      <c r="G18" s="353"/>
      <c r="H18" s="353"/>
      <c r="I18" s="353"/>
      <c r="J18" s="354"/>
    </row>
    <row r="19" spans="2:11" ht="42.75" customHeight="1" x14ac:dyDescent="0.25">
      <c r="B19" s="3" t="s">
        <v>72</v>
      </c>
      <c r="C19" s="49" t="s">
        <v>219</v>
      </c>
      <c r="D19" s="49" t="s">
        <v>79</v>
      </c>
      <c r="E19" s="49" t="s">
        <v>220</v>
      </c>
      <c r="F19" s="277" t="s">
        <v>221</v>
      </c>
      <c r="G19" s="278"/>
      <c r="H19" s="221" t="s">
        <v>222</v>
      </c>
      <c r="I19" s="221" t="s">
        <v>223</v>
      </c>
      <c r="J19" s="221" t="s">
        <v>224</v>
      </c>
    </row>
    <row r="20" spans="2:11" x14ac:dyDescent="0.25">
      <c r="B20" s="3"/>
      <c r="C20" s="49"/>
      <c r="D20" s="222"/>
      <c r="E20" s="49"/>
      <c r="F20" s="49" t="s">
        <v>80</v>
      </c>
      <c r="G20" s="49" t="s">
        <v>81</v>
      </c>
      <c r="H20" s="49"/>
      <c r="I20" s="49"/>
      <c r="J20" s="49"/>
    </row>
    <row r="21" spans="2:11" x14ac:dyDescent="0.25">
      <c r="B21" s="3" t="s">
        <v>75</v>
      </c>
      <c r="C21" s="223">
        <v>30217564</v>
      </c>
      <c r="D21" s="224">
        <v>6.2E-2</v>
      </c>
      <c r="E21" s="85">
        <v>32097600</v>
      </c>
      <c r="F21" s="85">
        <v>4663897</v>
      </c>
      <c r="G21" s="85">
        <v>1165974</v>
      </c>
      <c r="H21" s="85">
        <v>597572</v>
      </c>
      <c r="I21" s="85">
        <v>1892214</v>
      </c>
      <c r="J21" s="85">
        <v>23777942</v>
      </c>
    </row>
    <row r="22" spans="2:11" x14ac:dyDescent="0.25">
      <c r="B22" s="3" t="s">
        <v>76</v>
      </c>
      <c r="C22" s="223">
        <v>53916560</v>
      </c>
      <c r="D22" s="224">
        <v>0.246</v>
      </c>
      <c r="E22" s="85">
        <v>67183863</v>
      </c>
      <c r="F22" s="85">
        <v>19227122</v>
      </c>
      <c r="G22" s="85">
        <v>4806780</v>
      </c>
      <c r="H22" s="85">
        <v>894152</v>
      </c>
      <c r="I22" s="85">
        <v>7528163</v>
      </c>
      <c r="J22" s="85">
        <v>34727646</v>
      </c>
      <c r="K22" s="116"/>
    </row>
    <row r="23" spans="2:11" x14ac:dyDescent="0.25">
      <c r="B23" s="3" t="s">
        <v>77</v>
      </c>
      <c r="C23" s="223">
        <v>24386713</v>
      </c>
      <c r="D23" s="224">
        <v>-5.7000000000000002E-2</v>
      </c>
      <c r="E23" s="85">
        <v>22997839</v>
      </c>
      <c r="F23" s="85">
        <v>6934905</v>
      </c>
      <c r="G23" s="85">
        <v>1733726</v>
      </c>
      <c r="H23" s="85">
        <v>344647</v>
      </c>
      <c r="I23" s="85">
        <v>3435813</v>
      </c>
      <c r="J23" s="85">
        <v>10548747</v>
      </c>
    </row>
    <row r="24" spans="2:11" x14ac:dyDescent="0.25">
      <c r="B24" s="3" t="s">
        <v>28</v>
      </c>
      <c r="C24" s="223" t="s">
        <v>255</v>
      </c>
      <c r="D24" s="224"/>
      <c r="E24" s="85" t="s">
        <v>256</v>
      </c>
      <c r="F24" s="85"/>
      <c r="G24" s="85"/>
      <c r="H24" s="85"/>
      <c r="I24" s="85"/>
      <c r="J24" s="85"/>
    </row>
    <row r="25" spans="2:11" ht="30" x14ac:dyDescent="0.25">
      <c r="B25" s="61" t="s">
        <v>234</v>
      </c>
      <c r="C25" s="225">
        <v>108520837</v>
      </c>
      <c r="D25" s="226">
        <v>0</v>
      </c>
      <c r="E25" s="225">
        <v>122279302</v>
      </c>
      <c r="F25" s="86">
        <v>30825924</v>
      </c>
      <c r="G25" s="86">
        <v>7706481</v>
      </c>
      <c r="H25" s="86">
        <v>1836372</v>
      </c>
      <c r="I25" s="86">
        <v>12856190</v>
      </c>
      <c r="J25" s="86">
        <v>69054335</v>
      </c>
    </row>
    <row r="26" spans="2:11" s="65" customFormat="1" x14ac:dyDescent="0.25">
      <c r="B26" s="220"/>
      <c r="C26" s="66" t="s">
        <v>241</v>
      </c>
      <c r="D26" s="66"/>
      <c r="E26" s="66" t="s">
        <v>241</v>
      </c>
      <c r="F26" s="66"/>
      <c r="G26" s="66"/>
      <c r="H26" s="66"/>
    </row>
    <row r="27" spans="2:11" s="65" customFormat="1" x14ac:dyDescent="0.25">
      <c r="B27" s="220"/>
      <c r="C27" s="66"/>
      <c r="D27" s="66"/>
      <c r="E27" s="66"/>
      <c r="F27" s="66"/>
      <c r="G27" s="66"/>
      <c r="H27" s="66"/>
    </row>
    <row r="28" spans="2:11" s="65" customFormat="1" ht="23.45" customHeight="1" x14ac:dyDescent="0.25">
      <c r="B28" s="349" t="s">
        <v>82</v>
      </c>
      <c r="C28" s="350"/>
      <c r="D28" s="350"/>
      <c r="E28" s="350"/>
      <c r="F28" s="350"/>
      <c r="G28" s="350"/>
      <c r="H28" s="350"/>
      <c r="I28" s="350"/>
      <c r="J28" s="351"/>
    </row>
    <row r="29" spans="2:11" x14ac:dyDescent="0.25">
      <c r="B29" s="352" t="s">
        <v>217</v>
      </c>
      <c r="C29" s="353"/>
      <c r="D29" s="353"/>
      <c r="E29" s="353"/>
      <c r="F29" s="353"/>
      <c r="G29" s="353"/>
      <c r="H29" s="353"/>
      <c r="I29" s="353"/>
      <c r="J29" s="354"/>
    </row>
    <row r="30" spans="2:11" ht="42.75" customHeight="1" x14ac:dyDescent="0.25">
      <c r="B30" s="3" t="s">
        <v>83</v>
      </c>
      <c r="C30" s="3" t="s">
        <v>84</v>
      </c>
      <c r="D30" s="49" t="s">
        <v>85</v>
      </c>
      <c r="E30" s="49" t="s">
        <v>86</v>
      </c>
      <c r="F30" s="275" t="s">
        <v>226</v>
      </c>
      <c r="G30" s="276"/>
      <c r="H30" s="49" t="s">
        <v>227</v>
      </c>
      <c r="I30" s="49" t="s">
        <v>228</v>
      </c>
      <c r="J30" s="49" t="s">
        <v>229</v>
      </c>
    </row>
    <row r="31" spans="2:11" ht="15.75" customHeight="1" x14ac:dyDescent="0.25">
      <c r="B31" s="3"/>
      <c r="C31" s="3"/>
      <c r="D31" s="3"/>
      <c r="E31" s="49"/>
      <c r="F31" s="49" t="s">
        <v>80</v>
      </c>
      <c r="G31" s="49" t="s">
        <v>81</v>
      </c>
      <c r="H31" s="49"/>
      <c r="I31" s="49"/>
      <c r="J31" s="49"/>
    </row>
    <row r="32" spans="2:11" x14ac:dyDescent="0.25">
      <c r="B32" s="3" t="s">
        <v>75</v>
      </c>
      <c r="C32" s="223">
        <v>19339241</v>
      </c>
      <c r="D32" s="223">
        <v>-1043609</v>
      </c>
      <c r="E32" s="286">
        <v>18295632</v>
      </c>
      <c r="F32" s="286">
        <v>3218089</v>
      </c>
      <c r="G32" s="286">
        <v>781203</v>
      </c>
      <c r="H32" s="227" t="s">
        <v>256</v>
      </c>
      <c r="I32" s="286">
        <v>547039</v>
      </c>
      <c r="J32" s="286">
        <v>10915163</v>
      </c>
    </row>
    <row r="33" spans="2:10" x14ac:dyDescent="0.25">
      <c r="B33" s="3" t="s">
        <v>76</v>
      </c>
      <c r="C33" s="223">
        <v>27416527</v>
      </c>
      <c r="D33" s="223">
        <v>3823969</v>
      </c>
      <c r="E33" s="286">
        <v>31240496</v>
      </c>
      <c r="F33" s="286">
        <v>11536273</v>
      </c>
      <c r="G33" s="286">
        <v>3028272</v>
      </c>
      <c r="H33" s="227" t="s">
        <v>256</v>
      </c>
      <c r="I33" s="286">
        <v>2176393</v>
      </c>
      <c r="J33" s="286">
        <v>15941578</v>
      </c>
    </row>
    <row r="34" spans="2:10" x14ac:dyDescent="0.25">
      <c r="B34" s="3" t="s">
        <v>77</v>
      </c>
      <c r="C34" s="223">
        <v>9023084</v>
      </c>
      <c r="D34" s="223">
        <v>-735583</v>
      </c>
      <c r="E34" s="286">
        <v>8287500</v>
      </c>
      <c r="F34" s="286">
        <v>3051358</v>
      </c>
      <c r="G34" s="286">
        <v>792609</v>
      </c>
      <c r="H34" s="227" t="s">
        <v>256</v>
      </c>
      <c r="I34" s="286">
        <v>993294</v>
      </c>
      <c r="J34" s="286">
        <v>4842357</v>
      </c>
    </row>
    <row r="35" spans="2:10" x14ac:dyDescent="0.25">
      <c r="B35" s="3" t="s">
        <v>28</v>
      </c>
      <c r="C35" s="223" t="s">
        <v>255</v>
      </c>
      <c r="D35" s="223" t="s">
        <v>256</v>
      </c>
      <c r="E35" s="227" t="s">
        <v>256</v>
      </c>
      <c r="F35" s="227" t="s">
        <v>256</v>
      </c>
      <c r="G35" s="227" t="s">
        <v>256</v>
      </c>
      <c r="H35" s="227" t="s">
        <v>256</v>
      </c>
      <c r="I35" s="227" t="s">
        <v>256</v>
      </c>
      <c r="J35" s="227" t="s">
        <v>256</v>
      </c>
    </row>
    <row r="36" spans="2:10" x14ac:dyDescent="0.25">
      <c r="B36" s="3"/>
      <c r="C36" s="3"/>
      <c r="D36" s="3"/>
      <c r="E36" s="227"/>
      <c r="F36" s="227"/>
      <c r="G36" s="227"/>
      <c r="H36" s="227"/>
      <c r="I36" s="227"/>
      <c r="J36" s="227"/>
    </row>
    <row r="37" spans="2:10" x14ac:dyDescent="0.25">
      <c r="B37" s="3"/>
      <c r="C37" s="3"/>
      <c r="D37" s="3"/>
      <c r="E37" s="227"/>
      <c r="F37" s="227"/>
      <c r="G37" s="227"/>
      <c r="H37" s="227"/>
      <c r="I37" s="227"/>
      <c r="J37" s="227"/>
    </row>
    <row r="38" spans="2:10" x14ac:dyDescent="0.25">
      <c r="B38" s="3"/>
      <c r="C38" s="3"/>
      <c r="D38" s="3"/>
      <c r="E38" s="227"/>
      <c r="F38" s="227"/>
      <c r="G38" s="227"/>
      <c r="H38" s="227"/>
      <c r="I38" s="227"/>
      <c r="J38" s="227"/>
    </row>
    <row r="39" spans="2:10" x14ac:dyDescent="0.25">
      <c r="B39" s="61" t="s">
        <v>233</v>
      </c>
      <c r="C39" s="287">
        <v>55778852</v>
      </c>
      <c r="D39" s="288">
        <v>2044776.73</v>
      </c>
      <c r="E39" s="287">
        <v>57823629</v>
      </c>
      <c r="F39" s="288">
        <v>17805720.530000001</v>
      </c>
      <c r="G39" s="288">
        <v>4602083.58</v>
      </c>
      <c r="H39" s="228" t="s">
        <v>256</v>
      </c>
      <c r="I39" s="288">
        <v>3716727</v>
      </c>
      <c r="J39" s="288">
        <v>31699098</v>
      </c>
    </row>
    <row r="40" spans="2:10" s="65" customFormat="1" x14ac:dyDescent="0.25">
      <c r="C40" s="66"/>
      <c r="D40" s="66"/>
      <c r="E40" s="66"/>
      <c r="F40" s="229"/>
      <c r="G40" s="229"/>
      <c r="H40" s="229"/>
    </row>
    <row r="41" spans="2:10" s="65" customFormat="1" x14ac:dyDescent="0.25">
      <c r="C41" s="66"/>
      <c r="D41" s="66"/>
      <c r="E41" s="66"/>
      <c r="F41" s="229"/>
      <c r="G41" s="229"/>
      <c r="H41" s="229"/>
    </row>
    <row r="42" spans="2:10" s="65" customFormat="1" x14ac:dyDescent="0.25">
      <c r="B42" s="352" t="s">
        <v>218</v>
      </c>
      <c r="C42" s="353"/>
      <c r="D42" s="353"/>
      <c r="E42" s="353"/>
      <c r="F42" s="353"/>
      <c r="G42" s="353"/>
      <c r="H42" s="354"/>
    </row>
    <row r="43" spans="2:10" s="65" customFormat="1" ht="42.6" customHeight="1" x14ac:dyDescent="0.25">
      <c r="B43" s="3" t="s">
        <v>83</v>
      </c>
      <c r="C43" s="3" t="s">
        <v>87</v>
      </c>
      <c r="D43" s="49" t="s">
        <v>85</v>
      </c>
      <c r="E43" s="49" t="s">
        <v>88</v>
      </c>
      <c r="F43" s="275" t="s">
        <v>239</v>
      </c>
      <c r="G43" s="49" t="s">
        <v>230</v>
      </c>
      <c r="H43" s="49" t="s">
        <v>231</v>
      </c>
    </row>
    <row r="44" spans="2:10" s="65" customFormat="1" x14ac:dyDescent="0.25">
      <c r="B44" s="3" t="s">
        <v>75</v>
      </c>
      <c r="C44" s="223">
        <v>334139</v>
      </c>
      <c r="D44" s="223">
        <v>104825</v>
      </c>
      <c r="E44" s="286">
        <v>438964</v>
      </c>
      <c r="F44" s="227" t="s">
        <v>256</v>
      </c>
      <c r="G44" s="286">
        <v>438964</v>
      </c>
      <c r="H44" s="227" t="s">
        <v>256</v>
      </c>
    </row>
    <row r="45" spans="2:10" s="65" customFormat="1" x14ac:dyDescent="0.25">
      <c r="B45" s="3" t="s">
        <v>76</v>
      </c>
      <c r="C45" s="223">
        <v>596198</v>
      </c>
      <c r="D45" s="223">
        <v>322603</v>
      </c>
      <c r="E45" s="286">
        <v>918801</v>
      </c>
      <c r="F45" s="227" t="s">
        <v>256</v>
      </c>
      <c r="G45" s="286">
        <v>918801</v>
      </c>
      <c r="H45" s="227" t="s">
        <v>256</v>
      </c>
    </row>
    <row r="46" spans="2:10" s="65" customFormat="1" x14ac:dyDescent="0.25">
      <c r="B46" s="3" t="s">
        <v>77</v>
      </c>
      <c r="C46" s="223">
        <v>269663</v>
      </c>
      <c r="D46" s="223">
        <v>44854</v>
      </c>
      <c r="E46" s="286">
        <v>314517</v>
      </c>
      <c r="F46" s="227" t="s">
        <v>256</v>
      </c>
      <c r="G46" s="286">
        <v>314517</v>
      </c>
      <c r="H46" s="227" t="s">
        <v>256</v>
      </c>
    </row>
    <row r="47" spans="2:10" s="65" customFormat="1" x14ac:dyDescent="0.25">
      <c r="B47" s="3" t="s">
        <v>89</v>
      </c>
      <c r="C47" s="223">
        <v>-1051790</v>
      </c>
      <c r="D47" s="223">
        <v>751790</v>
      </c>
      <c r="E47" s="286">
        <v>-300000</v>
      </c>
      <c r="F47" s="227" t="s">
        <v>256</v>
      </c>
      <c r="G47" s="286">
        <v>-30000</v>
      </c>
      <c r="H47" s="286">
        <v>-270000</v>
      </c>
    </row>
    <row r="48" spans="2:10" s="65" customFormat="1" x14ac:dyDescent="0.25">
      <c r="B48" s="3" t="s">
        <v>90</v>
      </c>
      <c r="C48" s="223">
        <v>284331</v>
      </c>
      <c r="D48" s="223">
        <v>160669</v>
      </c>
      <c r="E48" s="286">
        <v>445000</v>
      </c>
      <c r="F48" s="286">
        <v>110000</v>
      </c>
      <c r="G48" s="286">
        <v>160000</v>
      </c>
      <c r="H48" s="286">
        <v>175000</v>
      </c>
    </row>
    <row r="49" spans="2:10" s="65" customFormat="1" x14ac:dyDescent="0.25">
      <c r="B49" s="61" t="s">
        <v>232</v>
      </c>
      <c r="C49" s="287">
        <v>432541</v>
      </c>
      <c r="D49" s="288">
        <v>1384741</v>
      </c>
      <c r="E49" s="287">
        <v>1817282</v>
      </c>
      <c r="F49" s="287">
        <v>110000</v>
      </c>
      <c r="G49" s="287">
        <v>1802282</v>
      </c>
      <c r="H49" s="287">
        <v>-95000</v>
      </c>
    </row>
    <row r="50" spans="2:10" s="65" customFormat="1" x14ac:dyDescent="0.25">
      <c r="C50" s="66"/>
      <c r="D50" s="66"/>
      <c r="E50" s="66"/>
      <c r="F50" s="65" t="s">
        <v>240</v>
      </c>
      <c r="G50" s="229"/>
      <c r="H50" s="229"/>
    </row>
    <row r="51" spans="2:10" s="65" customFormat="1" ht="15.75" thickBot="1" x14ac:dyDescent="0.3">
      <c r="B51" s="217"/>
      <c r="C51" s="229"/>
      <c r="D51" s="229"/>
      <c r="E51" s="229"/>
      <c r="F51" s="229"/>
      <c r="G51" s="229"/>
      <c r="H51" s="229"/>
    </row>
    <row r="52" spans="2:10" s="65" customFormat="1" ht="30" x14ac:dyDescent="0.25">
      <c r="B52" s="230"/>
      <c r="C52" s="231" t="s">
        <v>91</v>
      </c>
      <c r="D52" s="231" t="s">
        <v>85</v>
      </c>
      <c r="E52" s="231" t="s">
        <v>79</v>
      </c>
      <c r="F52" s="232" t="s">
        <v>92</v>
      </c>
      <c r="G52" s="229"/>
      <c r="H52" s="229"/>
      <c r="I52" s="229"/>
    </row>
    <row r="53" spans="2:10" s="65" customFormat="1" x14ac:dyDescent="0.25">
      <c r="B53" s="243" t="s">
        <v>93</v>
      </c>
      <c r="C53" s="242">
        <f>C39+C49</f>
        <v>56211393</v>
      </c>
      <c r="D53" s="242">
        <f>D39+D49</f>
        <v>3429517.73</v>
      </c>
      <c r="E53" s="242">
        <f>D53/C53</f>
        <v>6.10110788394801E-2</v>
      </c>
      <c r="F53" s="244">
        <f>E39+E49</f>
        <v>59640911</v>
      </c>
      <c r="G53" s="229"/>
      <c r="H53" s="229"/>
      <c r="I53" s="229"/>
    </row>
    <row r="54" spans="2:10" s="65" customFormat="1" x14ac:dyDescent="0.25">
      <c r="B54" s="243" t="s">
        <v>94</v>
      </c>
      <c r="C54" s="245">
        <f>'1. Reconciliation'!C11</f>
        <v>56211391</v>
      </c>
      <c r="D54" s="245">
        <f>'1. Reconciliation'!C25</f>
        <v>3429520</v>
      </c>
      <c r="E54" s="246">
        <f>'1. Reconciliation'!C26</f>
        <v>6.1011121393526803E-2</v>
      </c>
      <c r="F54" s="247">
        <f>'1. Reconciliation'!C23</f>
        <v>59640911</v>
      </c>
      <c r="G54" s="229"/>
      <c r="H54" s="229"/>
      <c r="I54" s="229"/>
    </row>
    <row r="55" spans="2:10" s="65" customFormat="1" ht="18" customHeight="1" thickBot="1" x14ac:dyDescent="0.3">
      <c r="B55" s="248" t="s">
        <v>95</v>
      </c>
      <c r="C55" s="249">
        <f>C53-C54</f>
        <v>2</v>
      </c>
      <c r="D55" s="249">
        <f t="shared" ref="D55:F55" si="0">D53-D54</f>
        <v>-2.2700000000186265</v>
      </c>
      <c r="E55" s="249">
        <f t="shared" si="0"/>
        <v>-4.255404670305829E-8</v>
      </c>
      <c r="F55" s="250">
        <f t="shared" si="0"/>
        <v>0</v>
      </c>
      <c r="G55" s="229"/>
      <c r="H55" s="229"/>
      <c r="I55" s="229"/>
    </row>
    <row r="56" spans="2:10" s="65" customFormat="1" x14ac:dyDescent="0.25">
      <c r="G56" s="229"/>
      <c r="H56" s="229"/>
      <c r="I56" s="229"/>
      <c r="J56" s="1"/>
    </row>
    <row r="57" spans="2:10" x14ac:dyDescent="0.25">
      <c r="B57" s="233"/>
      <c r="C57" s="234"/>
      <c r="D57" s="235"/>
      <c r="E57" s="236"/>
      <c r="F57" s="236"/>
      <c r="G57" s="236"/>
      <c r="H57" s="237"/>
    </row>
    <row r="58" spans="2:10" x14ac:dyDescent="0.25">
      <c r="B58" s="355" t="s">
        <v>96</v>
      </c>
      <c r="C58" s="356"/>
      <c r="D58" s="356"/>
      <c r="E58" s="356"/>
      <c r="F58" s="356"/>
      <c r="G58" s="357"/>
      <c r="H58" s="237"/>
    </row>
    <row r="59" spans="2:10" x14ac:dyDescent="0.25">
      <c r="B59" s="352" t="s">
        <v>97</v>
      </c>
      <c r="C59" s="353"/>
      <c r="D59" s="353"/>
      <c r="E59" s="353"/>
      <c r="F59" s="353"/>
      <c r="G59" s="354"/>
      <c r="H59" s="238"/>
    </row>
    <row r="60" spans="2:10" x14ac:dyDescent="0.25">
      <c r="B60" s="347">
        <v>488650.45</v>
      </c>
      <c r="C60" s="348"/>
      <c r="D60" s="348"/>
      <c r="E60" s="348"/>
      <c r="F60" s="348"/>
      <c r="G60" s="348"/>
    </row>
    <row r="61" spans="2:10" x14ac:dyDescent="0.25">
      <c r="B61" s="348"/>
      <c r="C61" s="348"/>
      <c r="D61" s="348"/>
      <c r="E61" s="348"/>
      <c r="F61" s="348"/>
      <c r="G61" s="348"/>
    </row>
    <row r="62" spans="2:10" x14ac:dyDescent="0.25">
      <c r="B62" s="348"/>
      <c r="C62" s="348"/>
      <c r="D62" s="348"/>
      <c r="E62" s="348"/>
      <c r="F62" s="348"/>
      <c r="G62" s="348"/>
    </row>
    <row r="63" spans="2:10" x14ac:dyDescent="0.25">
      <c r="B63" s="348"/>
      <c r="C63" s="348"/>
      <c r="D63" s="348"/>
      <c r="E63" s="348"/>
      <c r="F63" s="348"/>
      <c r="G63" s="348"/>
    </row>
    <row r="64" spans="2:10" x14ac:dyDescent="0.25">
      <c r="B64" s="348"/>
      <c r="C64" s="348"/>
      <c r="D64" s="348"/>
      <c r="E64" s="348"/>
      <c r="F64" s="348"/>
      <c r="G64" s="348"/>
    </row>
    <row r="67" spans="3:3" x14ac:dyDescent="0.25">
      <c r="C67" s="20"/>
    </row>
  </sheetData>
  <mergeCells count="14">
    <mergeCell ref="B5:G5"/>
    <mergeCell ref="B2:I2"/>
    <mergeCell ref="B3:I3"/>
    <mergeCell ref="B4:I4"/>
    <mergeCell ref="B60:G64"/>
    <mergeCell ref="B7:D7"/>
    <mergeCell ref="B29:J29"/>
    <mergeCell ref="B42:H42"/>
    <mergeCell ref="B58:G58"/>
    <mergeCell ref="B59:G59"/>
    <mergeCell ref="B17:J17"/>
    <mergeCell ref="B28:J28"/>
    <mergeCell ref="B18:J18"/>
    <mergeCell ref="B8:D8"/>
  </mergeCells>
  <pageMargins left="0.7" right="0.7" top="0.75" bottom="0.75" header="0.3" footer="0.3"/>
  <pageSetup scale="66" orientation="landscape" r:id="rId1"/>
  <headerFooter>
    <oddFooter>&amp;L&amp;D&amp;R&amp;F,&amp;A,</oddFooter>
  </headerFooter>
  <ignoredErrors>
    <ignoredError sqref="E53:E5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D20"/>
  <sheetViews>
    <sheetView showGridLines="0" zoomScale="90" zoomScaleNormal="90" workbookViewId="0">
      <selection activeCell="D16" sqref="D16"/>
    </sheetView>
  </sheetViews>
  <sheetFormatPr defaultColWidth="8.85546875" defaultRowHeight="15" x14ac:dyDescent="0.25"/>
  <cols>
    <col min="1" max="1" width="19.85546875" style="1" customWidth="1"/>
    <col min="2" max="2" width="41.7109375" style="1" customWidth="1"/>
    <col min="3" max="3" width="24.7109375" style="1" customWidth="1"/>
    <col min="4" max="4" width="24" style="1" customWidth="1"/>
    <col min="5" max="16384" width="8.85546875" style="1"/>
  </cols>
  <sheetData>
    <row r="1" spans="2:4" x14ac:dyDescent="0.25">
      <c r="B1" s="358" t="s">
        <v>98</v>
      </c>
      <c r="C1" s="358"/>
      <c r="D1" s="358"/>
    </row>
    <row r="2" spans="2:4" ht="21" x14ac:dyDescent="0.35">
      <c r="B2" s="359" t="s">
        <v>5</v>
      </c>
      <c r="C2" s="360"/>
      <c r="D2" s="361"/>
    </row>
    <row r="3" spans="2:4" ht="18.75" x14ac:dyDescent="0.3">
      <c r="B3" s="363" t="s">
        <v>99</v>
      </c>
      <c r="C3" s="364"/>
      <c r="D3" s="365"/>
    </row>
    <row r="4" spans="2:4" ht="65.25" customHeight="1" x14ac:dyDescent="0.25">
      <c r="B4" s="362" t="s">
        <v>235</v>
      </c>
      <c r="C4" s="362"/>
      <c r="D4" s="362"/>
    </row>
    <row r="5" spans="2:4" x14ac:dyDescent="0.25">
      <c r="B5" s="21"/>
      <c r="C5" s="2"/>
      <c r="D5" s="2"/>
    </row>
    <row r="6" spans="2:4" x14ac:dyDescent="0.25">
      <c r="B6" s="367" t="s">
        <v>100</v>
      </c>
      <c r="C6" s="366" t="s">
        <v>101</v>
      </c>
      <c r="D6" s="366" t="s">
        <v>102</v>
      </c>
    </row>
    <row r="7" spans="2:4" x14ac:dyDescent="0.25">
      <c r="B7" s="367"/>
      <c r="C7" s="366"/>
      <c r="D7" s="366"/>
    </row>
    <row r="8" spans="2:4" x14ac:dyDescent="0.25">
      <c r="B8" s="83" t="s">
        <v>22</v>
      </c>
      <c r="C8" s="271"/>
      <c r="D8" s="273">
        <f>'[20]2. Charge and NPR Detail'!C25</f>
        <v>108520837</v>
      </c>
    </row>
    <row r="9" spans="2:4" x14ac:dyDescent="0.25">
      <c r="B9" s="289" t="s">
        <v>257</v>
      </c>
      <c r="C9" s="50">
        <v>0.10125886322322804</v>
      </c>
      <c r="D9" s="274">
        <v>1795576.9627600003</v>
      </c>
    </row>
    <row r="10" spans="2:4" x14ac:dyDescent="0.25">
      <c r="B10" s="289" t="s">
        <v>258</v>
      </c>
      <c r="C10" s="50">
        <v>9.2500990229693783E-2</v>
      </c>
      <c r="D10" s="274">
        <v>1391129.1859764373</v>
      </c>
    </row>
    <row r="11" spans="2:4" x14ac:dyDescent="0.25">
      <c r="B11" s="289" t="s">
        <v>259</v>
      </c>
      <c r="C11" s="50">
        <v>-0.53239688239095218</v>
      </c>
      <c r="D11" s="274">
        <v>-1044079.02730324</v>
      </c>
    </row>
    <row r="12" spans="2:4" x14ac:dyDescent="0.25">
      <c r="B12" s="289" t="s">
        <v>260</v>
      </c>
      <c r="C12" s="50">
        <v>-8.6742667269081308E-2</v>
      </c>
      <c r="D12" s="274">
        <v>-1155292.8399999999</v>
      </c>
    </row>
    <row r="13" spans="2:4" x14ac:dyDescent="0.25">
      <c r="B13" s="289" t="s">
        <v>261</v>
      </c>
      <c r="C13" s="50">
        <v>-0.27021843632469061</v>
      </c>
      <c r="D13" s="274">
        <v>-1227152.0880000005</v>
      </c>
    </row>
    <row r="14" spans="2:4" x14ac:dyDescent="0.25">
      <c r="B14" s="3" t="s">
        <v>262</v>
      </c>
      <c r="C14" s="50">
        <v>3.8222653366659372E-2</v>
      </c>
      <c r="D14" s="274">
        <v>2285814.7371862447</v>
      </c>
    </row>
    <row r="15" spans="2:4" x14ac:dyDescent="0.25">
      <c r="B15" s="3" t="s">
        <v>263</v>
      </c>
      <c r="C15" s="50"/>
      <c r="D15" s="274">
        <v>11712468</v>
      </c>
    </row>
    <row r="16" spans="2:4" x14ac:dyDescent="0.25">
      <c r="B16" s="83" t="s">
        <v>29</v>
      </c>
      <c r="C16" s="271"/>
      <c r="D16" s="273">
        <f>SUM(D8:D15)</f>
        <v>122279301.93061943</v>
      </c>
    </row>
    <row r="17" spans="2:4" x14ac:dyDescent="0.25">
      <c r="B17" s="79"/>
      <c r="C17" s="45"/>
      <c r="D17" s="45"/>
    </row>
    <row r="18" spans="2:4" x14ac:dyDescent="0.25">
      <c r="B18" s="29" t="s">
        <v>103</v>
      </c>
      <c r="C18" s="108"/>
      <c r="D18" s="84">
        <f>SUM(D9:D15)</f>
        <v>13758464.930619441</v>
      </c>
    </row>
    <row r="19" spans="2:4" x14ac:dyDescent="0.25">
      <c r="B19" s="29" t="s">
        <v>104</v>
      </c>
      <c r="C19" s="272" t="e">
        <f>C16/C8-1</f>
        <v>#DIV/0!</v>
      </c>
      <c r="D19" s="109"/>
    </row>
    <row r="20" spans="2:4" x14ac:dyDescent="0.25">
      <c r="B20" s="79" t="s">
        <v>105</v>
      </c>
    </row>
  </sheetData>
  <mergeCells count="7">
    <mergeCell ref="B1:D1"/>
    <mergeCell ref="B2:D2"/>
    <mergeCell ref="B4:D4"/>
    <mergeCell ref="B3:D3"/>
    <mergeCell ref="C6:C7"/>
    <mergeCell ref="B6:B7"/>
    <mergeCell ref="D6:D7"/>
  </mergeCells>
  <pageMargins left="0.7" right="0.7" top="0.75" bottom="0.75" header="0.3" footer="0.3"/>
  <pageSetup orientation="landscape" r:id="rId1"/>
  <headerFooter>
    <oddFooter>&amp;L&amp;D&amp;R&amp;F,&amp;A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G19"/>
  <sheetViews>
    <sheetView showGridLines="0" zoomScale="77" zoomScaleNormal="110" workbookViewId="0">
      <selection activeCell="B23" sqref="B23"/>
    </sheetView>
  </sheetViews>
  <sheetFormatPr defaultRowHeight="15" x14ac:dyDescent="0.25"/>
  <cols>
    <col min="2" max="2" width="37.5703125" customWidth="1"/>
    <col min="3" max="3" width="18.85546875" customWidth="1"/>
    <col min="4" max="4" width="18.140625" customWidth="1"/>
    <col min="5" max="5" width="25.140625" customWidth="1"/>
    <col min="6" max="6" width="23.85546875" customWidth="1"/>
    <col min="7" max="7" width="45.5703125" customWidth="1"/>
  </cols>
  <sheetData>
    <row r="1" spans="2:7" x14ac:dyDescent="0.25">
      <c r="B1" s="329" t="s">
        <v>106</v>
      </c>
      <c r="C1" s="329"/>
      <c r="D1" s="329"/>
      <c r="E1" s="329"/>
      <c r="F1" s="329"/>
      <c r="G1" s="329"/>
    </row>
    <row r="2" spans="2:7" ht="18.75" x14ac:dyDescent="0.3">
      <c r="B2" s="369" t="s">
        <v>13</v>
      </c>
      <c r="C2" s="370"/>
      <c r="D2" s="370"/>
      <c r="E2" s="370"/>
      <c r="F2" s="370"/>
      <c r="G2" s="371"/>
    </row>
    <row r="3" spans="2:7" ht="18.75" x14ac:dyDescent="0.3">
      <c r="B3" s="363" t="s">
        <v>107</v>
      </c>
      <c r="C3" s="364"/>
      <c r="D3" s="364"/>
      <c r="E3" s="364"/>
      <c r="F3" s="364"/>
      <c r="G3" s="365"/>
    </row>
    <row r="4" spans="2:7" ht="63" customHeight="1" x14ac:dyDescent="0.25">
      <c r="B4" s="372" t="s">
        <v>213</v>
      </c>
      <c r="C4" s="372"/>
      <c r="D4" s="372"/>
      <c r="E4" s="372"/>
      <c r="F4" s="372"/>
      <c r="G4" s="372"/>
    </row>
    <row r="5" spans="2:7" ht="17.45" customHeight="1" x14ac:dyDescent="0.25">
      <c r="B5" s="48" t="s">
        <v>108</v>
      </c>
      <c r="C5" s="373" t="s">
        <v>109</v>
      </c>
      <c r="D5" s="374"/>
      <c r="E5" s="374"/>
      <c r="F5" s="375"/>
      <c r="G5" s="60" t="s">
        <v>110</v>
      </c>
    </row>
    <row r="6" spans="2:7" ht="31.5" customHeight="1" x14ac:dyDescent="0.25">
      <c r="B6" s="16"/>
      <c r="C6" s="51" t="s">
        <v>111</v>
      </c>
      <c r="D6" s="52" t="s">
        <v>112</v>
      </c>
      <c r="E6" s="251" t="s">
        <v>113</v>
      </c>
      <c r="F6" s="251" t="s">
        <v>242</v>
      </c>
      <c r="G6" s="16"/>
    </row>
    <row r="7" spans="2:7" ht="31.5" customHeight="1" x14ac:dyDescent="0.25">
      <c r="B7" s="16" t="s">
        <v>264</v>
      </c>
      <c r="C7" s="9">
        <v>0.03</v>
      </c>
      <c r="D7" s="290">
        <f>887865.93</f>
        <v>887865.93</v>
      </c>
      <c r="E7" s="51">
        <v>0.48</v>
      </c>
      <c r="F7" s="9">
        <f>C7*E7</f>
        <v>1.44E-2</v>
      </c>
      <c r="G7" s="291" t="s">
        <v>265</v>
      </c>
    </row>
    <row r="8" spans="2:7" ht="27" customHeight="1" x14ac:dyDescent="0.25">
      <c r="B8" s="16" t="s">
        <v>47</v>
      </c>
      <c r="C8" s="9">
        <v>7.2999999999999995E-2</v>
      </c>
      <c r="D8" s="290">
        <v>43593</v>
      </c>
      <c r="E8" s="51">
        <v>2.5000000000000001E-2</v>
      </c>
      <c r="F8" s="9">
        <f t="shared" ref="F8:F11" si="0">C8*E8</f>
        <v>1.825E-3</v>
      </c>
      <c r="G8" s="291" t="s">
        <v>266</v>
      </c>
    </row>
    <row r="9" spans="2:7" ht="27" customHeight="1" x14ac:dyDescent="0.25">
      <c r="B9" s="16" t="s">
        <v>114</v>
      </c>
      <c r="C9" s="9">
        <v>2.8000000000000001E-2</v>
      </c>
      <c r="D9" s="290">
        <v>44795.83</v>
      </c>
      <c r="E9" s="51">
        <v>2.5000000000000001E-2</v>
      </c>
      <c r="F9" s="9">
        <f t="shared" si="0"/>
        <v>7.000000000000001E-4</v>
      </c>
      <c r="G9" s="291" t="s">
        <v>267</v>
      </c>
    </row>
    <row r="10" spans="2:7" ht="27" customHeight="1" x14ac:dyDescent="0.25">
      <c r="B10" s="30" t="s">
        <v>249</v>
      </c>
      <c r="C10" s="51">
        <v>0.49399999999999999</v>
      </c>
      <c r="D10" s="290">
        <v>144475.35</v>
      </c>
      <c r="E10" s="51">
        <v>1.2E-2</v>
      </c>
      <c r="F10" s="9">
        <f t="shared" si="0"/>
        <v>5.9280000000000001E-3</v>
      </c>
      <c r="G10" s="291" t="s">
        <v>267</v>
      </c>
    </row>
    <row r="11" spans="2:7" ht="27" customHeight="1" x14ac:dyDescent="0.25">
      <c r="B11" s="30" t="s">
        <v>81</v>
      </c>
      <c r="C11" s="51">
        <v>0</v>
      </c>
      <c r="D11" s="290">
        <v>0</v>
      </c>
      <c r="E11" s="51">
        <v>0.46</v>
      </c>
      <c r="F11" s="9">
        <f t="shared" si="0"/>
        <v>0</v>
      </c>
      <c r="G11" s="16"/>
    </row>
    <row r="12" spans="2:7" s="311" customFormat="1" ht="27" customHeight="1" x14ac:dyDescent="0.25">
      <c r="B12" s="314"/>
      <c r="C12" s="315"/>
      <c r="D12" s="290"/>
      <c r="E12" s="315"/>
      <c r="F12" s="312"/>
      <c r="G12" s="313"/>
    </row>
    <row r="13" spans="2:7" s="311" customFormat="1" ht="27" customHeight="1" x14ac:dyDescent="0.25">
      <c r="B13" s="314"/>
      <c r="C13" s="315"/>
      <c r="D13" s="290"/>
      <c r="E13" s="315"/>
      <c r="F13" s="312"/>
      <c r="G13" s="313"/>
    </row>
    <row r="14" spans="2:7" s="311" customFormat="1" ht="27" customHeight="1" x14ac:dyDescent="0.25">
      <c r="B14" s="314"/>
      <c r="C14" s="315"/>
      <c r="D14" s="290"/>
      <c r="E14" s="315"/>
      <c r="F14" s="312"/>
      <c r="G14" s="313"/>
    </row>
    <row r="15" spans="2:7" s="311" customFormat="1" ht="27" customHeight="1" x14ac:dyDescent="0.25">
      <c r="B15" s="314"/>
      <c r="C15" s="315"/>
      <c r="D15" s="290"/>
      <c r="E15" s="315"/>
      <c r="F15" s="312"/>
      <c r="G15" s="313"/>
    </row>
    <row r="16" spans="2:7" x14ac:dyDescent="0.25">
      <c r="B16" s="11" t="s">
        <v>18</v>
      </c>
      <c r="C16" s="81" t="s">
        <v>115</v>
      </c>
      <c r="D16" s="82">
        <f>SUM(D8:D11)</f>
        <v>232864.18</v>
      </c>
      <c r="E16" s="82" t="s">
        <v>115</v>
      </c>
      <c r="F16" s="82" t="s">
        <v>115</v>
      </c>
      <c r="G16" s="11"/>
    </row>
    <row r="17" spans="2:6" x14ac:dyDescent="0.25">
      <c r="B17" s="18"/>
      <c r="E17" t="s">
        <v>116</v>
      </c>
    </row>
    <row r="19" spans="2:6" x14ac:dyDescent="0.25">
      <c r="B19" s="368" t="s">
        <v>117</v>
      </c>
      <c r="C19" s="368"/>
      <c r="D19" s="368"/>
      <c r="E19" s="368"/>
      <c r="F19" s="254"/>
    </row>
  </sheetData>
  <mergeCells count="6">
    <mergeCell ref="B19:E19"/>
    <mergeCell ref="B1:G1"/>
    <mergeCell ref="B2:G2"/>
    <mergeCell ref="B4:G4"/>
    <mergeCell ref="C5:F5"/>
    <mergeCell ref="B3:G3"/>
  </mergeCells>
  <pageMargins left="0.7" right="0.7" top="0.75" bottom="0.75" header="0.3" footer="0.3"/>
  <pageSetup orientation="landscape" r:id="rId1"/>
  <headerFooter>
    <oddFooter>&amp;L&amp;D&amp;R&amp;F,&amp;A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F80"/>
  <sheetViews>
    <sheetView showGridLines="0" zoomScale="50" zoomScaleNormal="50" zoomScaleSheetLayoutView="30" workbookViewId="0">
      <selection activeCell="B45" sqref="B45"/>
    </sheetView>
  </sheetViews>
  <sheetFormatPr defaultColWidth="9.140625" defaultRowHeight="15" outlineLevelRow="1" x14ac:dyDescent="0.25"/>
  <cols>
    <col min="1" max="1" width="1.5703125" style="201" customWidth="1"/>
    <col min="2" max="2" width="113.5703125" style="202" customWidth="1"/>
    <col min="3" max="3" width="59.85546875" style="202" customWidth="1"/>
    <col min="4" max="4" width="59.85546875" style="22" customWidth="1"/>
    <col min="5" max="16384" width="9.140625" style="22"/>
  </cols>
  <sheetData>
    <row r="1" spans="1:6" s="118" customFormat="1" x14ac:dyDescent="0.25">
      <c r="A1" s="117"/>
    </row>
    <row r="2" spans="1:6" s="1" customFormat="1" ht="31.5" x14ac:dyDescent="0.5">
      <c r="B2" s="384" t="s">
        <v>118</v>
      </c>
      <c r="C2" s="384"/>
      <c r="D2" s="384"/>
      <c r="E2" s="216"/>
      <c r="F2" s="216"/>
    </row>
    <row r="3" spans="1:6" s="1" customFormat="1" ht="31.5" x14ac:dyDescent="0.5">
      <c r="B3" s="381" t="s">
        <v>2</v>
      </c>
      <c r="C3" s="382"/>
      <c r="D3" s="383"/>
      <c r="E3" s="120"/>
      <c r="F3" s="120"/>
    </row>
    <row r="4" spans="1:6" s="1" customFormat="1" ht="31.5" x14ac:dyDescent="0.5">
      <c r="B4" s="385" t="s">
        <v>119</v>
      </c>
      <c r="C4" s="386"/>
      <c r="D4" s="387"/>
    </row>
    <row r="5" spans="1:6" s="65" customFormat="1" ht="18.75" x14ac:dyDescent="0.3">
      <c r="B5" s="215"/>
      <c r="C5" s="215"/>
      <c r="D5" s="215"/>
      <c r="E5" s="215"/>
      <c r="F5" s="215"/>
    </row>
    <row r="6" spans="1:6" s="65" customFormat="1" ht="18.75" x14ac:dyDescent="0.3">
      <c r="B6" s="215"/>
      <c r="C6" s="215"/>
      <c r="D6" s="215"/>
      <c r="E6" s="215"/>
      <c r="F6" s="215"/>
    </row>
    <row r="7" spans="1:6" s="120" customFormat="1" ht="31.5" x14ac:dyDescent="0.5">
      <c r="A7" s="119"/>
      <c r="B7" s="376" t="s">
        <v>120</v>
      </c>
      <c r="C7" s="377"/>
      <c r="D7" s="378"/>
    </row>
    <row r="8" spans="1:6" s="124" customFormat="1" ht="31.5" x14ac:dyDescent="0.5">
      <c r="A8" s="121"/>
      <c r="B8" s="122"/>
      <c r="C8" s="208"/>
      <c r="D8" s="123"/>
    </row>
    <row r="9" spans="1:6" s="120" customFormat="1" ht="48" customHeight="1" x14ac:dyDescent="0.5">
      <c r="A9" s="119"/>
      <c r="B9" s="125" t="s">
        <v>121</v>
      </c>
      <c r="C9" s="209"/>
      <c r="D9" s="211"/>
    </row>
    <row r="10" spans="1:6" s="127" customFormat="1" ht="15.75" customHeight="1" x14ac:dyDescent="0.4">
      <c r="A10" s="126"/>
      <c r="B10" s="379"/>
      <c r="C10" s="380"/>
      <c r="D10" s="380"/>
    </row>
    <row r="11" spans="1:6" s="127" customFormat="1" ht="24.75" customHeight="1" x14ac:dyDescent="0.4">
      <c r="A11" s="126"/>
      <c r="B11" s="255"/>
      <c r="C11" s="256"/>
      <c r="D11" s="256"/>
    </row>
    <row r="12" spans="1:6" s="131" customFormat="1" ht="11.25" customHeight="1" x14ac:dyDescent="0.4">
      <c r="A12" s="128"/>
      <c r="B12" s="129"/>
      <c r="C12" s="210"/>
      <c r="D12" s="130"/>
    </row>
    <row r="13" spans="1:6" s="136" customFormat="1" ht="104.25" customHeight="1" x14ac:dyDescent="0.25">
      <c r="A13" s="132"/>
      <c r="B13" s="133" t="s">
        <v>122</v>
      </c>
      <c r="C13" s="134" t="s">
        <v>123</v>
      </c>
      <c r="D13" s="134" t="s">
        <v>124</v>
      </c>
      <c r="E13" s="135"/>
    </row>
    <row r="14" spans="1:6" s="124" customFormat="1" ht="31.5" x14ac:dyDescent="0.5">
      <c r="A14" s="137"/>
      <c r="B14" s="138" t="s">
        <v>125</v>
      </c>
      <c r="C14" s="139"/>
      <c r="D14" s="140"/>
    </row>
    <row r="15" spans="1:6" s="120" customFormat="1" ht="30" hidden="1" customHeight="1" x14ac:dyDescent="0.5">
      <c r="A15" s="141"/>
      <c r="B15" s="142" t="s">
        <v>126</v>
      </c>
      <c r="C15" s="143"/>
      <c r="D15" s="144"/>
      <c r="E15" s="145"/>
    </row>
    <row r="16" spans="1:6" s="124" customFormat="1" ht="30" hidden="1" customHeight="1" x14ac:dyDescent="0.5">
      <c r="A16" s="137"/>
      <c r="B16" s="146" t="s">
        <v>127</v>
      </c>
      <c r="C16" s="147"/>
      <c r="D16" s="148"/>
      <c r="E16" s="149"/>
    </row>
    <row r="17" spans="1:5" s="124" customFormat="1" ht="30" hidden="1" customHeight="1" x14ac:dyDescent="0.5">
      <c r="A17" s="137"/>
      <c r="B17" s="150" t="s">
        <v>128</v>
      </c>
      <c r="C17" s="147"/>
      <c r="D17" s="148"/>
      <c r="E17" s="149"/>
    </row>
    <row r="18" spans="1:5" s="124" customFormat="1" ht="30" hidden="1" customHeight="1" x14ac:dyDescent="0.5">
      <c r="A18" s="137"/>
      <c r="B18" s="146" t="s">
        <v>129</v>
      </c>
      <c r="C18" s="147"/>
      <c r="D18" s="148"/>
      <c r="E18" s="149"/>
    </row>
    <row r="19" spans="1:5" s="124" customFormat="1" ht="30" hidden="1" customHeight="1" x14ac:dyDescent="0.5">
      <c r="A19" s="137"/>
      <c r="B19" s="146" t="s">
        <v>130</v>
      </c>
      <c r="C19" s="147"/>
      <c r="D19" s="148"/>
      <c r="E19" s="149"/>
    </row>
    <row r="20" spans="1:5" s="124" customFormat="1" ht="30" hidden="1" customHeight="1" x14ac:dyDescent="0.5">
      <c r="A20" s="137"/>
      <c r="B20" s="146" t="s">
        <v>131</v>
      </c>
      <c r="C20" s="147"/>
      <c r="D20" s="148"/>
      <c r="E20" s="149"/>
    </row>
    <row r="21" spans="1:5" s="120" customFormat="1" ht="30" customHeight="1" x14ac:dyDescent="0.5">
      <c r="A21" s="141"/>
      <c r="B21" s="151" t="s">
        <v>132</v>
      </c>
      <c r="C21" s="152">
        <v>203208.85</v>
      </c>
      <c r="D21" s="152">
        <v>294000</v>
      </c>
      <c r="E21" s="145"/>
    </row>
    <row r="22" spans="1:5" s="124" customFormat="1" ht="30" customHeight="1" x14ac:dyDescent="0.5">
      <c r="A22" s="137"/>
      <c r="B22" s="153" t="s">
        <v>133</v>
      </c>
      <c r="C22" s="152"/>
      <c r="D22" s="154"/>
      <c r="E22" s="145"/>
    </row>
    <row r="23" spans="1:5" s="120" customFormat="1" ht="30" customHeight="1" x14ac:dyDescent="0.5">
      <c r="A23" s="141"/>
      <c r="B23" s="138" t="s">
        <v>134</v>
      </c>
      <c r="C23" s="155">
        <v>203208.85</v>
      </c>
      <c r="D23" s="155">
        <v>294000</v>
      </c>
      <c r="E23" s="145"/>
    </row>
    <row r="24" spans="1:5" s="161" customFormat="1" ht="15" customHeight="1" x14ac:dyDescent="0.5">
      <c r="A24" s="156"/>
      <c r="B24" s="157"/>
      <c r="C24" s="158"/>
      <c r="D24" s="159"/>
      <c r="E24" s="160"/>
    </row>
    <row r="25" spans="1:5" s="161" customFormat="1" ht="30" customHeight="1" x14ac:dyDescent="0.5">
      <c r="A25" s="156"/>
      <c r="B25" s="162" t="s">
        <v>135</v>
      </c>
      <c r="C25" s="158">
        <v>280252</v>
      </c>
      <c r="D25" s="159">
        <v>0</v>
      </c>
      <c r="E25" s="160"/>
    </row>
    <row r="26" spans="1:5" s="161" customFormat="1" ht="30" customHeight="1" x14ac:dyDescent="0.5">
      <c r="A26" s="156"/>
      <c r="B26" s="163" t="s">
        <v>81</v>
      </c>
      <c r="C26" s="158">
        <v>169170</v>
      </c>
      <c r="D26" s="159">
        <v>0</v>
      </c>
      <c r="E26" s="160"/>
    </row>
    <row r="27" spans="1:5" s="120" customFormat="1" ht="30" customHeight="1" x14ac:dyDescent="0.5">
      <c r="A27" s="141"/>
      <c r="B27" s="164" t="s">
        <v>136</v>
      </c>
      <c r="C27" s="143">
        <v>449422</v>
      </c>
      <c r="D27" s="143">
        <v>0</v>
      </c>
      <c r="E27" s="145"/>
    </row>
    <row r="28" spans="1:5" s="124" customFormat="1" ht="30" customHeight="1" x14ac:dyDescent="0.5">
      <c r="A28" s="137"/>
      <c r="B28" s="165" t="s">
        <v>137</v>
      </c>
      <c r="C28" s="166">
        <v>652630.85</v>
      </c>
      <c r="D28" s="166">
        <v>294000</v>
      </c>
      <c r="E28" s="145"/>
    </row>
    <row r="29" spans="1:5" s="161" customFormat="1" ht="27" hidden="1" customHeight="1" x14ac:dyDescent="0.5">
      <c r="A29" s="156"/>
      <c r="B29" s="167" t="s">
        <v>37</v>
      </c>
      <c r="C29" s="168"/>
      <c r="D29" s="169"/>
      <c r="E29" s="170"/>
    </row>
    <row r="30" spans="1:5" s="124" customFormat="1" ht="30" hidden="1" customHeight="1" x14ac:dyDescent="0.5">
      <c r="A30" s="137"/>
      <c r="B30" s="171" t="s">
        <v>138</v>
      </c>
      <c r="C30" s="158"/>
      <c r="D30" s="148"/>
    </row>
    <row r="31" spans="1:5" s="124" customFormat="1" ht="30" hidden="1" customHeight="1" x14ac:dyDescent="0.5">
      <c r="A31" s="137"/>
      <c r="B31" s="172" t="s">
        <v>139</v>
      </c>
      <c r="C31" s="158"/>
      <c r="D31" s="148"/>
    </row>
    <row r="32" spans="1:5" s="124" customFormat="1" ht="30" hidden="1" customHeight="1" x14ac:dyDescent="0.5">
      <c r="A32" s="137"/>
      <c r="B32" s="172" t="s">
        <v>48</v>
      </c>
      <c r="C32" s="158"/>
      <c r="D32" s="148"/>
    </row>
    <row r="33" spans="1:5" s="124" customFormat="1" ht="30" hidden="1" customHeight="1" x14ac:dyDescent="0.5">
      <c r="A33" s="137"/>
      <c r="B33" s="172" t="s">
        <v>140</v>
      </c>
      <c r="C33" s="158"/>
      <c r="D33" s="148"/>
    </row>
    <row r="34" spans="1:5" s="124" customFormat="1" ht="30" hidden="1" customHeight="1" x14ac:dyDescent="0.5">
      <c r="A34" s="137"/>
      <c r="B34" s="172" t="s">
        <v>141</v>
      </c>
      <c r="C34" s="158"/>
      <c r="D34" s="148"/>
    </row>
    <row r="35" spans="1:5" s="124" customFormat="1" ht="30" hidden="1" customHeight="1" x14ac:dyDescent="0.5">
      <c r="A35" s="137"/>
      <c r="B35" s="173" t="s">
        <v>142</v>
      </c>
      <c r="C35" s="158"/>
      <c r="D35" s="148"/>
    </row>
    <row r="36" spans="1:5" s="124" customFormat="1" ht="30" customHeight="1" x14ac:dyDescent="0.5">
      <c r="A36" s="137"/>
      <c r="B36" s="174" t="s">
        <v>143</v>
      </c>
      <c r="C36" s="152">
        <v>1194654.54</v>
      </c>
      <c r="D36" s="152">
        <v>449038</v>
      </c>
      <c r="E36" s="145"/>
    </row>
    <row r="37" spans="1:5" s="124" customFormat="1" ht="7.9" customHeight="1" x14ac:dyDescent="0.5">
      <c r="A37" s="137"/>
      <c r="B37" s="175"/>
      <c r="C37" s="176"/>
      <c r="D37" s="177"/>
    </row>
    <row r="38" spans="1:5" s="124" customFormat="1" ht="30" customHeight="1" x14ac:dyDescent="0.5">
      <c r="A38" s="137"/>
      <c r="B38" s="165" t="s">
        <v>144</v>
      </c>
      <c r="C38" s="166">
        <v>-542023.69000000006</v>
      </c>
      <c r="D38" s="166">
        <v>-155038</v>
      </c>
      <c r="E38" s="145"/>
    </row>
    <row r="39" spans="1:5" s="181" customFormat="1" ht="30" customHeight="1" x14ac:dyDescent="0.5">
      <c r="A39" s="178"/>
      <c r="B39" s="179"/>
      <c r="C39" s="180"/>
      <c r="D39" s="177"/>
      <c r="E39" s="145"/>
    </row>
    <row r="40" spans="1:5" s="120" customFormat="1" ht="30" customHeight="1" x14ac:dyDescent="0.5">
      <c r="A40" s="141"/>
      <c r="B40" s="182" t="s">
        <v>145</v>
      </c>
      <c r="C40" s="183"/>
      <c r="D40" s="148"/>
      <c r="E40" s="145"/>
    </row>
    <row r="41" spans="1:5" s="181" customFormat="1" ht="30" customHeight="1" x14ac:dyDescent="0.5">
      <c r="A41" s="178"/>
      <c r="B41" s="179"/>
      <c r="C41" s="180"/>
      <c r="D41" s="177"/>
      <c r="E41" s="145"/>
    </row>
    <row r="42" spans="1:5" s="124" customFormat="1" ht="30" customHeight="1" thickBot="1" x14ac:dyDescent="0.55000000000000004">
      <c r="A42" s="137"/>
      <c r="B42" s="184" t="s">
        <v>146</v>
      </c>
      <c r="C42" s="185">
        <v>-542023.69000000006</v>
      </c>
      <c r="D42" s="185">
        <v>-155038</v>
      </c>
      <c r="E42" s="145"/>
    </row>
    <row r="43" spans="1:5" s="124" customFormat="1" ht="30" customHeight="1" thickTop="1" x14ac:dyDescent="0.5">
      <c r="A43" s="137"/>
      <c r="B43" s="186"/>
      <c r="C43" s="187"/>
      <c r="D43" s="188"/>
      <c r="E43" s="145"/>
    </row>
    <row r="44" spans="1:5" s="124" customFormat="1" ht="30" customHeight="1" outlineLevel="1" x14ac:dyDescent="0.5">
      <c r="A44" s="137"/>
      <c r="B44" s="189" t="s">
        <v>147</v>
      </c>
      <c r="C44" s="190"/>
      <c r="D44" s="191"/>
      <c r="E44" s="145"/>
    </row>
    <row r="45" spans="1:5" s="120" customFormat="1" ht="30" customHeight="1" outlineLevel="1" x14ac:dyDescent="0.5">
      <c r="A45" s="141"/>
      <c r="B45" s="192" t="s">
        <v>148</v>
      </c>
      <c r="C45" s="193">
        <f t="shared" ref="C45" si="0">C38/C28</f>
        <v>-0.83052109779977468</v>
      </c>
      <c r="D45" s="194">
        <f t="shared" ref="D45" si="1">D38/D28</f>
        <v>-0.52734013605442176</v>
      </c>
      <c r="E45" s="145"/>
    </row>
    <row r="46" spans="1:5" s="199" customFormat="1" ht="30" customHeight="1" outlineLevel="1" thickBot="1" x14ac:dyDescent="0.55000000000000004">
      <c r="A46" s="195"/>
      <c r="B46" s="196" t="s">
        <v>149</v>
      </c>
      <c r="C46" s="197">
        <f t="shared" ref="C46" si="2">C42/(C28+C40)</f>
        <v>-0.83052109779977468</v>
      </c>
      <c r="D46" s="198">
        <f t="shared" ref="D46" si="3">D42/(D28+D40)</f>
        <v>-0.52734013605442176</v>
      </c>
    </row>
    <row r="47" spans="1:5" s="124" customFormat="1" ht="30" customHeight="1" x14ac:dyDescent="0.5">
      <c r="A47" s="121"/>
      <c r="B47" s="200"/>
      <c r="C47" s="200"/>
    </row>
    <row r="48" spans="1:5" s="124" customFormat="1" ht="30" customHeight="1" x14ac:dyDescent="0.5">
      <c r="A48" s="121"/>
      <c r="B48" s="200"/>
      <c r="C48" s="200"/>
    </row>
    <row r="49" spans="2:5" ht="30" customHeight="1" x14ac:dyDescent="0.25"/>
    <row r="50" spans="2:5" ht="30" customHeight="1" x14ac:dyDescent="0.25"/>
    <row r="51" spans="2:5" ht="30" customHeight="1" x14ac:dyDescent="0.25"/>
    <row r="52" spans="2:5" ht="30" customHeight="1" x14ac:dyDescent="0.25"/>
    <row r="53" spans="2:5" ht="30" customHeight="1" x14ac:dyDescent="0.25"/>
    <row r="54" spans="2:5" s="201" customFormat="1" ht="30" customHeight="1" x14ac:dyDescent="0.25">
      <c r="B54" s="202"/>
      <c r="C54" s="202"/>
      <c r="D54" s="22"/>
      <c r="E54" s="22"/>
    </row>
    <row r="55" spans="2:5" s="201" customFormat="1" ht="30" customHeight="1" x14ac:dyDescent="0.25">
      <c r="B55" s="202"/>
      <c r="C55" s="202"/>
      <c r="D55" s="22"/>
      <c r="E55" s="22"/>
    </row>
    <row r="56" spans="2:5" s="201" customFormat="1" ht="30" customHeight="1" x14ac:dyDescent="0.25">
      <c r="B56" s="202"/>
      <c r="C56" s="202"/>
      <c r="D56" s="22"/>
      <c r="E56" s="22"/>
    </row>
    <row r="57" spans="2:5" s="201" customFormat="1" ht="30" customHeight="1" x14ac:dyDescent="0.25">
      <c r="B57" s="202"/>
      <c r="C57" s="202"/>
      <c r="D57" s="22"/>
      <c r="E57" s="22"/>
    </row>
    <row r="58" spans="2:5" s="201" customFormat="1" ht="30" customHeight="1" x14ac:dyDescent="0.25">
      <c r="B58" s="202"/>
      <c r="C58" s="202"/>
      <c r="D58" s="22"/>
      <c r="E58" s="22"/>
    </row>
    <row r="59" spans="2:5" s="201" customFormat="1" ht="30" customHeight="1" x14ac:dyDescent="0.25">
      <c r="B59" s="202"/>
      <c r="C59" s="202"/>
      <c r="D59" s="22"/>
      <c r="E59" s="22"/>
    </row>
    <row r="60" spans="2:5" s="201" customFormat="1" ht="30" customHeight="1" x14ac:dyDescent="0.25">
      <c r="B60" s="202"/>
      <c r="C60" s="202"/>
      <c r="D60" s="22"/>
      <c r="E60" s="22"/>
    </row>
    <row r="61" spans="2:5" s="201" customFormat="1" ht="30" customHeight="1" x14ac:dyDescent="0.25">
      <c r="B61" s="202"/>
      <c r="C61" s="202"/>
      <c r="D61" s="22"/>
      <c r="E61" s="22"/>
    </row>
    <row r="62" spans="2:5" s="201" customFormat="1" ht="30" customHeight="1" x14ac:dyDescent="0.25">
      <c r="B62" s="202"/>
      <c r="C62" s="202"/>
      <c r="D62" s="22"/>
      <c r="E62" s="22"/>
    </row>
    <row r="63" spans="2:5" s="201" customFormat="1" ht="30" customHeight="1" x14ac:dyDescent="0.25">
      <c r="B63" s="202"/>
      <c r="C63" s="202"/>
      <c r="D63" s="22"/>
      <c r="E63" s="22"/>
    </row>
    <row r="64" spans="2:5" s="201" customFormat="1" ht="30" customHeight="1" x14ac:dyDescent="0.25">
      <c r="B64" s="202"/>
      <c r="C64" s="202"/>
      <c r="D64" s="22"/>
      <c r="E64" s="22"/>
    </row>
    <row r="65" spans="1:5" s="201" customFormat="1" ht="30" customHeight="1" x14ac:dyDescent="0.25">
      <c r="B65" s="202"/>
      <c r="C65" s="202"/>
      <c r="D65" s="22"/>
      <c r="E65" s="22"/>
    </row>
    <row r="66" spans="1:5" s="201" customFormat="1" ht="30" customHeight="1" x14ac:dyDescent="0.25">
      <c r="B66" s="202"/>
      <c r="C66" s="202"/>
      <c r="D66" s="22"/>
      <c r="E66" s="22"/>
    </row>
    <row r="67" spans="1:5" s="201" customFormat="1" ht="30" customHeight="1" x14ac:dyDescent="0.25">
      <c r="B67" s="202"/>
      <c r="C67" s="202"/>
      <c r="D67" s="22"/>
      <c r="E67" s="22"/>
    </row>
    <row r="68" spans="1:5" s="201" customFormat="1" ht="30" customHeight="1" x14ac:dyDescent="0.25">
      <c r="B68" s="202"/>
      <c r="C68" s="202"/>
      <c r="D68" s="22"/>
      <c r="E68" s="22"/>
    </row>
    <row r="69" spans="1:5" s="201" customFormat="1" ht="30" customHeight="1" x14ac:dyDescent="0.25">
      <c r="B69" s="202"/>
      <c r="C69" s="202"/>
      <c r="D69" s="22"/>
      <c r="E69" s="22"/>
    </row>
    <row r="70" spans="1:5" ht="30" customHeight="1" x14ac:dyDescent="0.25"/>
    <row r="71" spans="1:5" ht="30" customHeight="1" x14ac:dyDescent="0.25"/>
    <row r="72" spans="1:5" ht="30" customHeight="1" x14ac:dyDescent="0.25"/>
    <row r="73" spans="1:5" ht="30" customHeight="1" x14ac:dyDescent="0.25"/>
    <row r="79" spans="1:5" s="206" customFormat="1" x14ac:dyDescent="0.25">
      <c r="A79" s="203"/>
      <c r="B79" s="204" t="s">
        <v>150</v>
      </c>
      <c r="C79" s="204"/>
      <c r="D79" s="205"/>
    </row>
    <row r="80" spans="1:5" x14ac:dyDescent="0.25">
      <c r="B80" s="207"/>
      <c r="C80" s="207"/>
      <c r="D80" s="206"/>
    </row>
  </sheetData>
  <mergeCells count="5">
    <mergeCell ref="B7:D7"/>
    <mergeCell ref="B10:D10"/>
    <mergeCell ref="B3:D3"/>
    <mergeCell ref="B2:D2"/>
    <mergeCell ref="B4:D4"/>
  </mergeCells>
  <pageMargins left="0.45" right="0.45" top="0.25" bottom="0.5" header="0.3" footer="0.3"/>
  <pageSetup scale="59" orientation="landscape" r:id="rId1"/>
  <headerFooter>
    <oddFooter>&amp;L&amp;16&amp;D, Page &amp;P&amp;C&amp;16Green Mountain Care Board&amp;R&amp;16&amp;F,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sheetPr>
  <dimension ref="B1:F16"/>
  <sheetViews>
    <sheetView showGridLines="0" workbookViewId="0">
      <selection activeCell="C18" sqref="C18"/>
    </sheetView>
  </sheetViews>
  <sheetFormatPr defaultColWidth="8.85546875" defaultRowHeight="15" x14ac:dyDescent="0.25"/>
  <cols>
    <col min="1" max="1" width="8.85546875" style="1"/>
    <col min="2" max="2" width="32.28515625" style="42" customWidth="1"/>
    <col min="3" max="4" width="22.28515625" style="42" customWidth="1"/>
    <col min="5" max="5" width="17.5703125" style="42" customWidth="1"/>
    <col min="6" max="6" width="19.5703125" style="42" customWidth="1"/>
    <col min="7" max="16384" width="8.85546875" style="1"/>
  </cols>
  <sheetData>
    <row r="1" spans="2:6" s="112" customFormat="1" x14ac:dyDescent="0.25">
      <c r="B1" s="113"/>
      <c r="C1" s="113"/>
      <c r="D1" s="113"/>
      <c r="E1" s="113"/>
      <c r="F1" s="113"/>
    </row>
    <row r="2" spans="2:6" ht="15.75" x14ac:dyDescent="0.25">
      <c r="B2" s="389" t="s">
        <v>151</v>
      </c>
      <c r="C2" s="389"/>
      <c r="D2" s="389"/>
      <c r="E2" s="389"/>
      <c r="F2" s="389"/>
    </row>
    <row r="3" spans="2:6" ht="18.75" x14ac:dyDescent="0.3">
      <c r="B3" s="390" t="s">
        <v>2</v>
      </c>
      <c r="C3" s="391"/>
      <c r="D3" s="391"/>
      <c r="E3" s="391"/>
      <c r="F3" s="392"/>
    </row>
    <row r="4" spans="2:6" ht="18.75" x14ac:dyDescent="0.3">
      <c r="B4" s="363" t="s">
        <v>152</v>
      </c>
      <c r="C4" s="364"/>
      <c r="D4" s="364"/>
      <c r="E4" s="364"/>
      <c r="F4" s="365"/>
    </row>
    <row r="5" spans="2:6" ht="15.75" x14ac:dyDescent="0.25">
      <c r="B5" s="31"/>
      <c r="C5" s="31"/>
      <c r="D5" s="31"/>
      <c r="E5" s="31"/>
      <c r="F5" s="31"/>
    </row>
    <row r="6" spans="2:6" ht="28.5" customHeight="1" x14ac:dyDescent="0.25">
      <c r="B6" s="388" t="s">
        <v>153</v>
      </c>
      <c r="C6" s="388"/>
      <c r="D6" s="388"/>
      <c r="E6" s="388"/>
      <c r="F6" s="388"/>
    </row>
    <row r="7" spans="2:6" ht="15.75" x14ac:dyDescent="0.25">
      <c r="B7" s="31"/>
      <c r="C7" s="31"/>
      <c r="D7" s="31"/>
      <c r="E7" s="31"/>
      <c r="F7" s="31"/>
    </row>
    <row r="8" spans="2:6" ht="48" customHeight="1" x14ac:dyDescent="0.25">
      <c r="B8" s="32" t="s">
        <v>154</v>
      </c>
      <c r="C8" s="33" t="s">
        <v>155</v>
      </c>
      <c r="D8" s="33" t="s">
        <v>156</v>
      </c>
      <c r="E8" s="33" t="s">
        <v>157</v>
      </c>
      <c r="F8" s="34" t="s">
        <v>158</v>
      </c>
    </row>
    <row r="9" spans="2:6" ht="25.5" customHeight="1" x14ac:dyDescent="0.25">
      <c r="B9" s="35"/>
      <c r="C9" s="36" t="s">
        <v>159</v>
      </c>
      <c r="D9" s="36" t="s">
        <v>160</v>
      </c>
      <c r="E9" s="36" t="s">
        <v>160</v>
      </c>
      <c r="F9" s="37" t="s">
        <v>161</v>
      </c>
    </row>
    <row r="10" spans="2:6" ht="24" customHeight="1" x14ac:dyDescent="0.25">
      <c r="B10" s="38" t="s">
        <v>162</v>
      </c>
      <c r="C10" s="39" t="s">
        <v>268</v>
      </c>
      <c r="D10" s="292">
        <v>1492</v>
      </c>
      <c r="E10" s="293">
        <v>139356.82</v>
      </c>
      <c r="F10" s="294">
        <v>30000</v>
      </c>
    </row>
    <row r="11" spans="2:6" ht="15.75" x14ac:dyDescent="0.25">
      <c r="B11" s="38" t="s">
        <v>163</v>
      </c>
      <c r="C11" s="39" t="s">
        <v>268</v>
      </c>
      <c r="D11" s="292">
        <v>1793</v>
      </c>
      <c r="E11" s="39">
        <v>0</v>
      </c>
      <c r="F11" s="294">
        <v>270000</v>
      </c>
    </row>
    <row r="12" spans="2:6" ht="15.75" x14ac:dyDescent="0.25">
      <c r="B12" s="38" t="s">
        <v>236</v>
      </c>
      <c r="C12" s="39" t="s">
        <v>268</v>
      </c>
      <c r="D12" s="39">
        <v>0</v>
      </c>
      <c r="E12" s="39">
        <v>0</v>
      </c>
      <c r="F12" s="40"/>
    </row>
    <row r="13" spans="2:6" ht="15.75" x14ac:dyDescent="0.25">
      <c r="B13" s="38" t="s">
        <v>164</v>
      </c>
      <c r="C13" s="39"/>
      <c r="D13" s="39"/>
      <c r="E13" s="39"/>
      <c r="F13" s="40"/>
    </row>
    <row r="14" spans="2:6" ht="15.75" x14ac:dyDescent="0.25">
      <c r="B14" s="38" t="s">
        <v>165</v>
      </c>
      <c r="C14" s="41"/>
      <c r="D14" s="39"/>
      <c r="E14" s="39"/>
      <c r="F14" s="40"/>
    </row>
    <row r="15" spans="2:6" ht="15.75" x14ac:dyDescent="0.25">
      <c r="B15" s="31"/>
    </row>
    <row r="16" spans="2:6" ht="15.75" x14ac:dyDescent="0.25">
      <c r="B16" s="43"/>
      <c r="E16" s="44"/>
    </row>
  </sheetData>
  <mergeCells count="4">
    <mergeCell ref="B6:F6"/>
    <mergeCell ref="B2:F2"/>
    <mergeCell ref="B3:F3"/>
    <mergeCell ref="B4:F4"/>
  </mergeCells>
  <pageMargins left="0.7" right="0.7" top="0.75" bottom="0.75" header="0.3" footer="0.3"/>
  <pageSetup orientation="landscape" r:id="rId1"/>
  <headerFooter>
    <oddFooter>&amp;L&amp;D&amp;R&amp;F,&amp;A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pageSetUpPr fitToPage="1"/>
  </sheetPr>
  <dimension ref="B2:K24"/>
  <sheetViews>
    <sheetView showGridLines="0" zoomScale="94" zoomScaleNormal="100" zoomScaleSheetLayoutView="55" workbookViewId="0">
      <selection activeCell="C33" sqref="C33"/>
    </sheetView>
  </sheetViews>
  <sheetFormatPr defaultColWidth="9.140625" defaultRowHeight="15" customHeight="1" x14ac:dyDescent="0.25"/>
  <cols>
    <col min="1" max="1" width="3.5703125" style="110" customWidth="1"/>
    <col min="2" max="2" width="39.7109375" style="110" customWidth="1"/>
    <col min="3" max="3" width="24" style="110" customWidth="1"/>
    <col min="4" max="11" width="22.7109375" style="110" customWidth="1"/>
    <col min="12" max="16384" width="9.140625" style="110"/>
  </cols>
  <sheetData>
    <row r="2" spans="2:11" s="1" customFormat="1" ht="15.75" x14ac:dyDescent="0.25">
      <c r="B2" s="389" t="s">
        <v>166</v>
      </c>
      <c r="C2" s="389"/>
      <c r="D2" s="389"/>
      <c r="E2" s="389"/>
      <c r="F2" s="389"/>
      <c r="G2" s="389"/>
      <c r="H2" s="389"/>
      <c r="I2" s="389"/>
      <c r="J2" s="389"/>
      <c r="K2" s="389"/>
    </row>
    <row r="3" spans="2:11" s="1" customFormat="1" ht="18.75" x14ac:dyDescent="0.3">
      <c r="B3" s="390" t="s">
        <v>167</v>
      </c>
      <c r="C3" s="391"/>
      <c r="D3" s="391"/>
      <c r="E3" s="391"/>
      <c r="F3" s="391"/>
      <c r="G3" s="391"/>
      <c r="H3" s="391"/>
      <c r="I3" s="391"/>
      <c r="J3" s="391"/>
      <c r="K3" s="392"/>
    </row>
    <row r="4" spans="2:11" s="1" customFormat="1" ht="18.75" x14ac:dyDescent="0.3">
      <c r="B4" s="363" t="s">
        <v>168</v>
      </c>
      <c r="C4" s="364"/>
      <c r="D4" s="364"/>
      <c r="E4" s="364"/>
      <c r="F4" s="364"/>
      <c r="G4" s="364"/>
      <c r="H4" s="364"/>
      <c r="I4" s="364"/>
      <c r="J4" s="364"/>
      <c r="K4" s="365"/>
    </row>
    <row r="5" spans="2:11" s="112" customFormat="1" ht="18.75" x14ac:dyDescent="0.3">
      <c r="B5" s="253"/>
      <c r="C5" s="253"/>
      <c r="D5" s="253"/>
      <c r="E5" s="253"/>
      <c r="F5" s="253"/>
      <c r="G5" s="253"/>
      <c r="H5" s="253"/>
      <c r="I5" s="253"/>
      <c r="J5" s="253"/>
      <c r="K5" s="253"/>
    </row>
    <row r="6" spans="2:11" s="112" customFormat="1" ht="18.75" customHeight="1" x14ac:dyDescent="0.25">
      <c r="B6" s="395" t="s">
        <v>243</v>
      </c>
      <c r="C6" s="395"/>
      <c r="D6" s="395"/>
      <c r="E6" s="395"/>
      <c r="F6" s="395"/>
      <c r="G6" s="395"/>
      <c r="H6" s="395"/>
      <c r="I6" s="395"/>
      <c r="J6" s="395"/>
      <c r="K6" s="395"/>
    </row>
    <row r="7" spans="2:11" s="112" customFormat="1" ht="18.75" customHeight="1" x14ac:dyDescent="0.25">
      <c r="B7" s="395"/>
      <c r="C7" s="395"/>
      <c r="D7" s="395"/>
      <c r="E7" s="395"/>
      <c r="F7" s="395"/>
      <c r="G7" s="395"/>
      <c r="H7" s="395"/>
      <c r="I7" s="395"/>
      <c r="J7" s="395"/>
      <c r="K7" s="395"/>
    </row>
    <row r="8" spans="2:11" s="112" customFormat="1" ht="18.75" x14ac:dyDescent="0.3">
      <c r="B8" s="111"/>
      <c r="C8" s="111"/>
      <c r="D8" s="111"/>
      <c r="E8" s="111"/>
      <c r="F8" s="111"/>
      <c r="G8" s="111"/>
      <c r="H8" s="111"/>
    </row>
    <row r="9" spans="2:11" s="257" customFormat="1" x14ac:dyDescent="0.25">
      <c r="B9" s="258"/>
      <c r="D9" s="258"/>
      <c r="E9" s="258"/>
      <c r="F9" s="258"/>
      <c r="G9" s="258"/>
      <c r="H9" s="258"/>
      <c r="I9" s="259"/>
      <c r="J9" s="259"/>
      <c r="K9" s="259"/>
    </row>
    <row r="10" spans="2:11" s="252" customFormat="1" ht="15" customHeight="1" x14ac:dyDescent="0.25">
      <c r="B10" s="393" t="s">
        <v>169</v>
      </c>
      <c r="C10" s="268" t="s">
        <v>170</v>
      </c>
      <c r="D10" s="263" t="s">
        <v>170</v>
      </c>
      <c r="E10" s="264" t="s">
        <v>171</v>
      </c>
      <c r="F10" s="265" t="s">
        <v>172</v>
      </c>
      <c r="G10" s="263" t="s">
        <v>170</v>
      </c>
      <c r="H10" s="264" t="s">
        <v>171</v>
      </c>
      <c r="I10" s="265" t="s">
        <v>172</v>
      </c>
      <c r="J10" s="264" t="s">
        <v>171</v>
      </c>
      <c r="K10" s="265" t="s">
        <v>172</v>
      </c>
    </row>
    <row r="11" spans="2:11" s="252" customFormat="1" ht="15" customHeight="1" x14ac:dyDescent="0.25">
      <c r="B11" s="394"/>
      <c r="C11" s="267" t="s">
        <v>214</v>
      </c>
      <c r="D11" s="396" t="s">
        <v>173</v>
      </c>
      <c r="E11" s="397"/>
      <c r="F11" s="398"/>
      <c r="G11" s="396" t="s">
        <v>174</v>
      </c>
      <c r="H11" s="397"/>
      <c r="I11" s="398"/>
      <c r="J11" s="397" t="s">
        <v>175</v>
      </c>
      <c r="K11" s="398"/>
    </row>
    <row r="12" spans="2:11" ht="15" customHeight="1" x14ac:dyDescent="0.25">
      <c r="B12" s="260" t="s">
        <v>176</v>
      </c>
      <c r="C12" s="266">
        <f>+D12+G12</f>
        <v>5256145</v>
      </c>
      <c r="D12" s="295">
        <f>2722857+2533288</f>
        <v>5256145</v>
      </c>
      <c r="E12" s="296">
        <v>2533288</v>
      </c>
      <c r="F12" s="297">
        <v>2722857</v>
      </c>
      <c r="G12" s="295">
        <v>0</v>
      </c>
      <c r="H12" s="298">
        <v>0</v>
      </c>
      <c r="I12" s="297">
        <v>0</v>
      </c>
      <c r="J12" s="298">
        <v>0</v>
      </c>
      <c r="K12" s="297">
        <f>-F12</f>
        <v>-2722857</v>
      </c>
    </row>
    <row r="13" spans="2:11" ht="15" customHeight="1" x14ac:dyDescent="0.25">
      <c r="B13" s="260" t="s">
        <v>177</v>
      </c>
      <c r="C13" s="266">
        <f>+D13+G13</f>
        <v>5735916</v>
      </c>
      <c r="D13" s="295">
        <v>5735916</v>
      </c>
      <c r="E13" s="296">
        <v>0</v>
      </c>
      <c r="F13" s="297">
        <v>5735916</v>
      </c>
      <c r="G13" s="298">
        <v>0</v>
      </c>
      <c r="H13" s="298">
        <v>0</v>
      </c>
      <c r="I13" s="297">
        <v>-2500000</v>
      </c>
      <c r="J13" s="298">
        <v>0</v>
      </c>
      <c r="K13" s="297">
        <f>-(I13+F13)</f>
        <v>-3235916</v>
      </c>
    </row>
    <row r="14" spans="2:11" ht="15" customHeight="1" x14ac:dyDescent="0.25">
      <c r="B14" s="260" t="s">
        <v>178</v>
      </c>
      <c r="C14" s="266">
        <f t="shared" ref="C14:C22" si="0">+D14+G14</f>
        <v>0</v>
      </c>
      <c r="D14" s="295">
        <v>0</v>
      </c>
      <c r="E14" s="296">
        <v>0</v>
      </c>
      <c r="F14" s="297">
        <v>0</v>
      </c>
      <c r="G14" s="298">
        <v>0</v>
      </c>
      <c r="H14" s="298">
        <v>0</v>
      </c>
      <c r="I14" s="297">
        <v>0</v>
      </c>
      <c r="J14" s="298">
        <v>0</v>
      </c>
      <c r="K14" s="297">
        <v>0</v>
      </c>
    </row>
    <row r="15" spans="2:11" ht="15" customHeight="1" x14ac:dyDescent="0.25">
      <c r="B15" s="260" t="s">
        <v>179</v>
      </c>
      <c r="C15" s="266">
        <f t="shared" si="0"/>
        <v>75728</v>
      </c>
      <c r="D15" s="295">
        <v>75728</v>
      </c>
      <c r="E15" s="299">
        <v>75728</v>
      </c>
      <c r="F15" s="297">
        <v>0</v>
      </c>
      <c r="G15" s="298">
        <v>0</v>
      </c>
      <c r="H15" s="298">
        <v>0</v>
      </c>
      <c r="I15" s="297">
        <v>0</v>
      </c>
      <c r="J15" s="298">
        <v>0</v>
      </c>
      <c r="K15" s="297">
        <v>0</v>
      </c>
    </row>
    <row r="16" spans="2:11" ht="15" customHeight="1" x14ac:dyDescent="0.25">
      <c r="B16" s="260" t="s">
        <v>180</v>
      </c>
      <c r="C16" s="266">
        <f t="shared" si="0"/>
        <v>0</v>
      </c>
      <c r="D16" s="298">
        <v>0</v>
      </c>
      <c r="E16" s="299">
        <v>0</v>
      </c>
      <c r="F16" s="297">
        <v>0</v>
      </c>
      <c r="G16" s="298">
        <v>0</v>
      </c>
      <c r="H16" s="298">
        <v>0</v>
      </c>
      <c r="I16" s="297">
        <v>0</v>
      </c>
      <c r="J16" s="298">
        <v>0</v>
      </c>
      <c r="K16" s="297">
        <v>0</v>
      </c>
    </row>
    <row r="17" spans="2:11" ht="15" customHeight="1" x14ac:dyDescent="0.25">
      <c r="B17" s="260" t="s">
        <v>181</v>
      </c>
      <c r="C17" s="266">
        <f t="shared" si="0"/>
        <v>202400</v>
      </c>
      <c r="D17" s="298">
        <v>0</v>
      </c>
      <c r="E17" s="296">
        <v>0</v>
      </c>
      <c r="F17" s="297">
        <v>0</v>
      </c>
      <c r="G17" s="298">
        <v>202400</v>
      </c>
      <c r="H17" s="298">
        <v>202400</v>
      </c>
      <c r="I17" s="297">
        <v>0</v>
      </c>
      <c r="J17" s="298">
        <v>0</v>
      </c>
      <c r="K17" s="297">
        <v>0</v>
      </c>
    </row>
    <row r="18" spans="2:11" ht="15" customHeight="1" x14ac:dyDescent="0.25">
      <c r="B18" s="260" t="s">
        <v>182</v>
      </c>
      <c r="C18" s="266">
        <f t="shared" si="0"/>
        <v>0</v>
      </c>
      <c r="D18" s="298">
        <v>0</v>
      </c>
      <c r="E18" s="299">
        <v>0</v>
      </c>
      <c r="F18" s="297">
        <v>0</v>
      </c>
      <c r="G18" s="298">
        <v>0</v>
      </c>
      <c r="H18" s="298">
        <v>0</v>
      </c>
      <c r="I18" s="297">
        <v>0</v>
      </c>
      <c r="J18" s="298">
        <v>0</v>
      </c>
      <c r="K18" s="297">
        <v>0</v>
      </c>
    </row>
    <row r="19" spans="2:11" ht="15" customHeight="1" x14ac:dyDescent="0.25">
      <c r="B19" s="260" t="s">
        <v>183</v>
      </c>
      <c r="C19" s="266">
        <f t="shared" si="0"/>
        <v>0</v>
      </c>
      <c r="D19" s="298">
        <v>0</v>
      </c>
      <c r="E19" s="299">
        <v>0</v>
      </c>
      <c r="F19" s="297">
        <v>0</v>
      </c>
      <c r="G19" s="298">
        <v>0</v>
      </c>
      <c r="H19" s="298">
        <v>0</v>
      </c>
      <c r="I19" s="297">
        <v>0</v>
      </c>
      <c r="J19" s="298">
        <v>0</v>
      </c>
      <c r="K19" s="297">
        <v>0</v>
      </c>
    </row>
    <row r="20" spans="2:11" ht="15" customHeight="1" x14ac:dyDescent="0.25">
      <c r="B20" s="260" t="s">
        <v>215</v>
      </c>
      <c r="C20" s="266">
        <f t="shared" si="0"/>
        <v>0</v>
      </c>
      <c r="D20" s="298">
        <v>0</v>
      </c>
      <c r="E20" s="299">
        <v>0</v>
      </c>
      <c r="F20" s="297">
        <v>0</v>
      </c>
      <c r="G20" s="298">
        <v>0</v>
      </c>
      <c r="H20" s="298">
        <v>0</v>
      </c>
      <c r="I20" s="297">
        <v>0</v>
      </c>
      <c r="J20" s="298">
        <v>0</v>
      </c>
      <c r="K20" s="297">
        <v>0</v>
      </c>
    </row>
    <row r="21" spans="2:11" ht="15" customHeight="1" x14ac:dyDescent="0.25">
      <c r="B21" s="260" t="s">
        <v>184</v>
      </c>
      <c r="C21" s="266">
        <f t="shared" si="0"/>
        <v>77852</v>
      </c>
      <c r="D21" s="298">
        <v>0</v>
      </c>
      <c r="E21" s="299">
        <v>0</v>
      </c>
      <c r="F21" s="297">
        <v>0</v>
      </c>
      <c r="G21" s="298">
        <v>77852</v>
      </c>
      <c r="H21" s="298">
        <v>77852</v>
      </c>
      <c r="I21" s="297">
        <v>0</v>
      </c>
      <c r="J21" s="298">
        <v>0</v>
      </c>
      <c r="K21" s="297">
        <v>0</v>
      </c>
    </row>
    <row r="22" spans="2:11" ht="15" customHeight="1" x14ac:dyDescent="0.25">
      <c r="B22" s="261" t="s">
        <v>184</v>
      </c>
      <c r="C22" s="266">
        <f t="shared" si="0"/>
        <v>0</v>
      </c>
      <c r="D22" s="300">
        <v>0</v>
      </c>
      <c r="E22" s="300">
        <v>0</v>
      </c>
      <c r="F22" s="301">
        <v>0</v>
      </c>
      <c r="G22" s="300">
        <v>0</v>
      </c>
      <c r="H22" s="300">
        <v>0</v>
      </c>
      <c r="I22" s="301">
        <v>0</v>
      </c>
      <c r="J22" s="300">
        <v>0</v>
      </c>
      <c r="K22" s="301">
        <v>0</v>
      </c>
    </row>
    <row r="23" spans="2:11" ht="15" customHeight="1" thickBot="1" x14ac:dyDescent="0.3">
      <c r="B23" s="262" t="s">
        <v>185</v>
      </c>
      <c r="C23" s="302">
        <f>SUM(C12:C22)</f>
        <v>11348041</v>
      </c>
      <c r="D23" s="303">
        <f t="shared" ref="D23:F23" si="1">SUM(D12:D22)</f>
        <v>11067789</v>
      </c>
      <c r="E23" s="304">
        <f t="shared" si="1"/>
        <v>2609016</v>
      </c>
      <c r="F23" s="305">
        <f t="shared" si="1"/>
        <v>8458773</v>
      </c>
      <c r="G23" s="303">
        <f t="shared" ref="G23" si="2">SUM(G12:G22)</f>
        <v>280252</v>
      </c>
      <c r="H23" s="304">
        <f t="shared" ref="H23" si="3">SUM(H12:H22)</f>
        <v>280252</v>
      </c>
      <c r="I23" s="305">
        <f t="shared" ref="I23" si="4">SUM(I12:I22)</f>
        <v>-2500000</v>
      </c>
      <c r="J23" s="304">
        <f t="shared" ref="J23" si="5">SUM(J12:J22)</f>
        <v>0</v>
      </c>
      <c r="K23" s="305">
        <f t="shared" ref="K23" si="6">SUM(K12:K22)</f>
        <v>-5958773</v>
      </c>
    </row>
    <row r="24" spans="2:11" ht="15" customHeight="1" thickTop="1" x14ac:dyDescent="0.25"/>
  </sheetData>
  <mergeCells count="8">
    <mergeCell ref="B4:K4"/>
    <mergeCell ref="B3:K3"/>
    <mergeCell ref="B2:K2"/>
    <mergeCell ref="B10:B11"/>
    <mergeCell ref="B6:K7"/>
    <mergeCell ref="D11:F11"/>
    <mergeCell ref="G11:I11"/>
    <mergeCell ref="J11:K11"/>
  </mergeCells>
  <pageMargins left="0.7" right="0.7" top="0.75" bottom="0.75" header="0.3" footer="0.3"/>
  <pageSetup scale="4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sheetPr>
  <dimension ref="A2:B15"/>
  <sheetViews>
    <sheetView topLeftCell="A3" zoomScale="110" zoomScaleNormal="110" workbookViewId="0">
      <selection activeCell="B15" sqref="B15"/>
    </sheetView>
  </sheetViews>
  <sheetFormatPr defaultRowHeight="15" x14ac:dyDescent="0.25"/>
  <cols>
    <col min="1" max="1" width="42.7109375" style="68" customWidth="1"/>
    <col min="2" max="2" width="13.85546875" style="68" customWidth="1"/>
  </cols>
  <sheetData>
    <row r="2" spans="1:2" x14ac:dyDescent="0.25">
      <c r="A2" s="399" t="s">
        <v>186</v>
      </c>
      <c r="B2" s="399"/>
    </row>
    <row r="3" spans="1:2" ht="15.75" x14ac:dyDescent="0.25">
      <c r="A3" s="400" t="s">
        <v>187</v>
      </c>
      <c r="B3" s="400"/>
    </row>
    <row r="4" spans="1:2" ht="24.6" customHeight="1" x14ac:dyDescent="0.25">
      <c r="A4" s="401" t="s">
        <v>188</v>
      </c>
      <c r="B4" s="401"/>
    </row>
    <row r="5" spans="1:2" x14ac:dyDescent="0.25">
      <c r="A5" s="69" t="s">
        <v>189</v>
      </c>
      <c r="B5" s="70">
        <f>'1. Reconciliation'!C23</f>
        <v>59640911</v>
      </c>
    </row>
    <row r="6" spans="1:2" x14ac:dyDescent="0.25">
      <c r="A6" s="69" t="s">
        <v>190</v>
      </c>
      <c r="B6" s="71">
        <f>'1. Reconciliation'!C26</f>
        <v>6.1011121393526803E-2</v>
      </c>
    </row>
    <row r="7" spans="1:2" x14ac:dyDescent="0.25">
      <c r="A7" s="69" t="s">
        <v>191</v>
      </c>
      <c r="B7" s="71">
        <f>'1. Reconciliation'!C85</f>
        <v>-1.4014925608777382E-2</v>
      </c>
    </row>
    <row r="8" spans="1:2" x14ac:dyDescent="0.25">
      <c r="A8" s="72"/>
      <c r="B8" s="73"/>
    </row>
    <row r="9" spans="1:2" x14ac:dyDescent="0.25">
      <c r="A9" s="74" t="s">
        <v>192</v>
      </c>
      <c r="B9" s="75"/>
    </row>
    <row r="10" spans="1:2" ht="39.6" customHeight="1" x14ac:dyDescent="0.25">
      <c r="A10" s="69" t="s">
        <v>23</v>
      </c>
      <c r="B10" s="76">
        <f>+'1. Reconciliation'!C12</f>
        <v>1075031</v>
      </c>
    </row>
    <row r="11" spans="1:2" x14ac:dyDescent="0.25">
      <c r="A11" s="69" t="s">
        <v>24</v>
      </c>
      <c r="B11" s="76">
        <f>+'1. Reconciliation'!C14</f>
        <v>1303098</v>
      </c>
    </row>
    <row r="12" spans="1:2" x14ac:dyDescent="0.25">
      <c r="A12" s="69" t="s">
        <v>25</v>
      </c>
      <c r="B12" s="76" t="str">
        <f>+'1. Reconciliation'!C16</f>
        <v xml:space="preserve"> $                            -  </v>
      </c>
    </row>
    <row r="13" spans="1:2" x14ac:dyDescent="0.25">
      <c r="A13" s="69" t="s">
        <v>26</v>
      </c>
      <c r="B13" s="76" t="str">
        <f>+'1. Reconciliation'!C17</f>
        <v xml:space="preserve"> $                            -  </v>
      </c>
    </row>
    <row r="14" spans="1:2" ht="44.45" customHeight="1" x14ac:dyDescent="0.25">
      <c r="A14" s="69" t="s">
        <v>27</v>
      </c>
      <c r="B14" s="76">
        <f>+'1. Reconciliation'!C18</f>
        <v>-14992</v>
      </c>
    </row>
    <row r="15" spans="1:2" x14ac:dyDescent="0.25">
      <c r="A15" s="77" t="s">
        <v>193</v>
      </c>
      <c r="B15" s="78">
        <f>SUM(B10:B14)</f>
        <v>2363137</v>
      </c>
    </row>
  </sheetData>
  <mergeCells count="3">
    <mergeCell ref="A2:B2"/>
    <mergeCell ref="A3:B3"/>
    <mergeCell ref="A4:B4"/>
  </mergeCell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8CAE338EA9D064E9C17BF7952C6204F" ma:contentTypeVersion="10" ma:contentTypeDescription="Create a new document." ma:contentTypeScope="" ma:versionID="1278417fdb9f8493a22335f0e63ebd5c">
  <xsd:schema xmlns:xsd="http://www.w3.org/2001/XMLSchema" xmlns:xs="http://www.w3.org/2001/XMLSchema" xmlns:p="http://schemas.microsoft.com/office/2006/metadata/properties" xmlns:ns2="2819d22d-c924-42b3-954a-d3b43813cc67" xmlns:ns3="18dbc17e-cec9-4211-a89f-0bf74a616302" targetNamespace="http://schemas.microsoft.com/office/2006/metadata/properties" ma:root="true" ma:fieldsID="495da0a1964501ca35e461a3d0667575" ns2:_="" ns3:_="">
    <xsd:import namespace="2819d22d-c924-42b3-954a-d3b43813cc67"/>
    <xsd:import namespace="18dbc17e-cec9-4211-a89f-0bf74a61630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9d22d-c924-42b3-954a-d3b43813cc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dbc17e-cec9-4211-a89f-0bf74a61630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C35E319-B666-43F5-B785-F40D79B22305}">
  <ds:schemaRefs>
    <ds:schemaRef ds:uri="http://schemas.microsoft.com/sharepoint/v3/contenttype/forms"/>
  </ds:schemaRefs>
</ds:datastoreItem>
</file>

<file path=customXml/itemProps2.xml><?xml version="1.0" encoding="utf-8"?>
<ds:datastoreItem xmlns:ds="http://schemas.openxmlformats.org/officeDocument/2006/customXml" ds:itemID="{80FDD72E-62BB-4083-B4E4-70A11D422880}">
  <ds:schemaRefs>
    <ds:schemaRef ds:uri="18dbc17e-cec9-4211-a89f-0bf74a616302"/>
    <ds:schemaRef ds:uri="http://schemas.microsoft.com/office/2006/documentManagement/types"/>
    <ds:schemaRef ds:uri="http://schemas.microsoft.com/office/2006/metadata/properties"/>
    <ds:schemaRef ds:uri="http://schemas.microsoft.com/office/infopath/2007/PartnerControls"/>
    <ds:schemaRef ds:uri="2819d22d-c924-42b3-954a-d3b43813cc67"/>
    <ds:schemaRef ds:uri="http://www.w3.org/XML/1998/namespace"/>
    <ds:schemaRef ds:uri="http://purl.org/dc/elements/1.1/"/>
    <ds:schemaRef ds:uri="http://schemas.openxmlformats.org/package/2006/metadata/core-properties"/>
    <ds:schemaRef ds:uri="http://purl.org/dc/terms/"/>
    <ds:schemaRef ds:uri="http://purl.org/dc/dcmitype/"/>
  </ds:schemaRefs>
</ds:datastoreItem>
</file>

<file path=customXml/itemProps3.xml><?xml version="1.0" encoding="utf-8"?>
<ds:datastoreItem xmlns:ds="http://schemas.openxmlformats.org/officeDocument/2006/customXml" ds:itemID="{A7D8BEBE-0F29-4D55-84E7-679A65C3BC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9d22d-c924-42b3-954a-d3b43813cc67"/>
    <ds:schemaRef ds:uri="18dbc17e-cec9-4211-a89f-0bf74a6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Overview</vt:lpstr>
      <vt:lpstr>1. Reconciliation</vt:lpstr>
      <vt:lpstr>2. Charge and NPR Detail</vt:lpstr>
      <vt:lpstr>3. Utilization</vt:lpstr>
      <vt:lpstr>4. Inflation</vt:lpstr>
      <vt:lpstr>5. Vaccine Clinics and Testing</vt:lpstr>
      <vt:lpstr>6. Value Based Care Participati</vt:lpstr>
      <vt:lpstr>7. COVID-19 Advances, Relief Fu</vt:lpstr>
      <vt:lpstr>Edit of Request Summary</vt:lpstr>
      <vt:lpstr>Non-Financial- Reimb. Ratio</vt:lpstr>
      <vt:lpstr>'1. Reconciliation'!Print_Area</vt:lpstr>
      <vt:lpstr>'2. Charge and NPR Detail'!Print_Area</vt:lpstr>
      <vt:lpstr>'3. Utilization'!Print_Area</vt:lpstr>
      <vt:lpstr>'4. Inflation'!Print_Area</vt:lpstr>
      <vt:lpstr>'5. Vaccine Clinics and Testing'!Print_Area</vt:lpstr>
      <vt:lpstr>'6. Value Based Care Participati'!Print_Area</vt:lpstr>
      <vt:lpstr>Overview!Print_Area</vt:lpstr>
      <vt:lpstr>'1. Reconciliation'!Print_Titles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 Agatha</dc:creator>
  <cp:keywords/>
  <dc:description/>
  <cp:lastModifiedBy>Perry, Lori</cp:lastModifiedBy>
  <cp:revision/>
  <cp:lastPrinted>2021-03-15T17:17:47Z</cp:lastPrinted>
  <dcterms:created xsi:type="dcterms:W3CDTF">2020-01-09T18:52:12Z</dcterms:created>
  <dcterms:modified xsi:type="dcterms:W3CDTF">2021-06-29T17:21:13Z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0x010100D8CAE338EA9D064E9C17BF7952C6204F</vt:lpwstr>
  </property>
</Properties>
</file>