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308963\Downloads\"/>
    </mc:Choice>
  </mc:AlternateContent>
  <bookViews>
    <workbookView xWindow="0" yWindow="0" windowWidth="17265" windowHeight="7725"/>
  </bookViews>
  <sheets>
    <sheet name="A2- Balance Sheet" sheetId="1" r:id="rId1"/>
    <sheet name="A1- Income Statement" sheetId="3" r:id="rId2"/>
    <sheet name="A3- Cash Flow" sheetId="4" r:id="rId3"/>
    <sheet name="Balance Sheet Var Analysis" sheetId="5" r:id="rId4"/>
    <sheet name="Non-GAAP IS Var Analysis" sheetId="11" r:id="rId5"/>
    <sheet name="GAAP IS Var Analysis" sheetId="7" r:id="rId6"/>
    <sheet name="Cash Flow Var Analysis" sheetId="8" r:id="rId7"/>
    <sheet name="Staffing_FTEs" sheetId="9" r:id="rId8"/>
    <sheet name="Staffing_Dollars" sheetId="10" r:id="rId9"/>
    <sheet name="Information about this Sheet" sheetId="2" r:id="rId10"/>
  </sheets>
  <externalReferences>
    <externalReference r:id="rId11"/>
    <externalReference r:id="rId12"/>
  </externalReferences>
  <definedNames>
    <definedName name="_xlnm._FilterDatabase" localSheetId="3" hidden="1">'Balance Sheet Var Analysis'!$A$1:$H$37</definedName>
    <definedName name="_xlnm._FilterDatabase" localSheetId="6" hidden="1">'Cash Flow Var Analysis'!$A$1:$H$18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8" i="8" l="1"/>
  <c r="C18" i="8"/>
  <c r="B18" i="8"/>
  <c r="G18" i="8" s="1"/>
  <c r="D17" i="8"/>
  <c r="C17" i="8"/>
  <c r="B17" i="8"/>
  <c r="G17" i="8" s="1"/>
  <c r="D16" i="8"/>
  <c r="C16" i="8"/>
  <c r="B16" i="8"/>
  <c r="G16" i="8" s="1"/>
  <c r="D15" i="8"/>
  <c r="C15" i="8"/>
  <c r="B15" i="8"/>
  <c r="G15" i="8" s="1"/>
  <c r="D14" i="8"/>
  <c r="C14" i="8"/>
  <c r="B14" i="8"/>
  <c r="G14" i="8" s="1"/>
  <c r="D13" i="8"/>
  <c r="C13" i="8"/>
  <c r="B13" i="8"/>
  <c r="G13" i="8" s="1"/>
  <c r="D12" i="8"/>
  <c r="C12" i="8"/>
  <c r="B12" i="8"/>
  <c r="G12" i="8" s="1"/>
  <c r="D11" i="8"/>
  <c r="C11" i="8"/>
  <c r="B11" i="8"/>
  <c r="G11" i="8" s="1"/>
  <c r="D10" i="8"/>
  <c r="C10" i="8"/>
  <c r="B10" i="8"/>
  <c r="G10" i="8" s="1"/>
  <c r="D9" i="8"/>
  <c r="C9" i="8"/>
  <c r="B9" i="8"/>
  <c r="G9" i="8" s="1"/>
  <c r="D8" i="8"/>
  <c r="C8" i="8"/>
  <c r="B8" i="8"/>
  <c r="G8" i="8" s="1"/>
  <c r="D7" i="8"/>
  <c r="C7" i="8"/>
  <c r="B7" i="8"/>
  <c r="G7" i="8" s="1"/>
  <c r="D6" i="8"/>
  <c r="C6" i="8"/>
  <c r="B6" i="8"/>
  <c r="G6" i="8" s="1"/>
  <c r="D5" i="8"/>
  <c r="C5" i="8"/>
  <c r="B5" i="8"/>
  <c r="G5" i="8" s="1"/>
  <c r="D4" i="8"/>
  <c r="C4" i="8"/>
  <c r="B4" i="8"/>
  <c r="G4" i="8" s="1"/>
  <c r="D3" i="8"/>
  <c r="C3" i="8"/>
  <c r="B3" i="8"/>
  <c r="G3" i="8" s="1"/>
  <c r="D2" i="8"/>
  <c r="C2" i="8"/>
  <c r="B2" i="8"/>
  <c r="G2" i="8" s="1"/>
  <c r="E12" i="8" l="1"/>
  <c r="F12" i="8" s="1"/>
  <c r="E17" i="8"/>
  <c r="F17" i="8" s="1"/>
  <c r="E18" i="8"/>
  <c r="F18" i="8" s="1"/>
  <c r="E16" i="8"/>
  <c r="F16" i="8" s="1"/>
  <c r="E2" i="8"/>
  <c r="F2" i="8" s="1"/>
  <c r="E7" i="8"/>
  <c r="F7" i="8" s="1"/>
  <c r="E10" i="8"/>
  <c r="F10" i="8" s="1"/>
  <c r="E15" i="8"/>
  <c r="F15" i="8" s="1"/>
  <c r="E3" i="8"/>
  <c r="F3" i="8" s="1"/>
  <c r="E8" i="8"/>
  <c r="F8" i="8" s="1"/>
  <c r="E11" i="8"/>
  <c r="F11" i="8" s="1"/>
  <c r="E6" i="8"/>
  <c r="F6" i="8" s="1"/>
  <c r="E4" i="8"/>
  <c r="F4" i="8" s="1"/>
  <c r="E9" i="8"/>
  <c r="F9" i="8" s="1"/>
  <c r="E14" i="8"/>
  <c r="F14" i="8" s="1"/>
  <c r="E5" i="8"/>
  <c r="F5" i="8" s="1"/>
  <c r="E13" i="8"/>
  <c r="F13" i="8" s="1"/>
  <c r="D37" i="5" l="1"/>
  <c r="C37" i="5"/>
  <c r="B37" i="5"/>
  <c r="G37" i="5" s="1"/>
  <c r="D36" i="5"/>
  <c r="C36" i="5"/>
  <c r="B36" i="5"/>
  <c r="G36" i="5" s="1"/>
  <c r="D35" i="5"/>
  <c r="C35" i="5"/>
  <c r="B35" i="5"/>
  <c r="G35" i="5" s="1"/>
  <c r="D34" i="5"/>
  <c r="C34" i="5"/>
  <c r="B34" i="5"/>
  <c r="G34" i="5" s="1"/>
  <c r="D33" i="5"/>
  <c r="C33" i="5"/>
  <c r="B33" i="5"/>
  <c r="G33" i="5" s="1"/>
  <c r="D32" i="5"/>
  <c r="C32" i="5"/>
  <c r="B32" i="5"/>
  <c r="A33" i="5" s="1"/>
  <c r="D31" i="5"/>
  <c r="C31" i="5"/>
  <c r="B31" i="5"/>
  <c r="G31" i="5" s="1"/>
  <c r="D30" i="5"/>
  <c r="C30" i="5"/>
  <c r="B30" i="5"/>
  <c r="G30" i="5" s="1"/>
  <c r="D29" i="5"/>
  <c r="C29" i="5"/>
  <c r="B29" i="5"/>
  <c r="A29" i="5" s="1"/>
  <c r="D28" i="5"/>
  <c r="C28" i="5"/>
  <c r="B28" i="5"/>
  <c r="G28" i="5" s="1"/>
  <c r="D27" i="5"/>
  <c r="C27" i="5"/>
  <c r="B27" i="5"/>
  <c r="G27" i="5" s="1"/>
  <c r="D26" i="5"/>
  <c r="C26" i="5"/>
  <c r="B26" i="5"/>
  <c r="G26" i="5" s="1"/>
  <c r="D25" i="5"/>
  <c r="C25" i="5"/>
  <c r="E25" i="5" s="1"/>
  <c r="F25" i="5" s="1"/>
  <c r="B25" i="5"/>
  <c r="G25" i="5" s="1"/>
  <c r="D24" i="5"/>
  <c r="C24" i="5"/>
  <c r="B24" i="5"/>
  <c r="G24" i="5" s="1"/>
  <c r="D23" i="5"/>
  <c r="C23" i="5"/>
  <c r="B23" i="5"/>
  <c r="G23" i="5" s="1"/>
  <c r="D22" i="5"/>
  <c r="C22" i="5"/>
  <c r="B22" i="5"/>
  <c r="G22" i="5" s="1"/>
  <c r="D21" i="5"/>
  <c r="C21" i="5"/>
  <c r="E21" i="5" s="1"/>
  <c r="F21" i="5" s="1"/>
  <c r="B21" i="5"/>
  <c r="G21" i="5" s="1"/>
  <c r="D20" i="5"/>
  <c r="C20" i="5"/>
  <c r="B20" i="5"/>
  <c r="G20" i="5" s="1"/>
  <c r="D19" i="5"/>
  <c r="C19" i="5"/>
  <c r="B19" i="5"/>
  <c r="G19" i="5" s="1"/>
  <c r="D18" i="5"/>
  <c r="C18" i="5"/>
  <c r="B18" i="5"/>
  <c r="G18" i="5" s="1"/>
  <c r="D17" i="5"/>
  <c r="C17" i="5"/>
  <c r="B17" i="5"/>
  <c r="G17" i="5" s="1"/>
  <c r="D16" i="5"/>
  <c r="C16" i="5"/>
  <c r="B16" i="5"/>
  <c r="G16" i="5" s="1"/>
  <c r="D15" i="5"/>
  <c r="C15" i="5"/>
  <c r="B15" i="5"/>
  <c r="A20" i="5" s="1"/>
  <c r="D14" i="5"/>
  <c r="C14" i="5"/>
  <c r="B14" i="5"/>
  <c r="G14" i="5" s="1"/>
  <c r="D13" i="5"/>
  <c r="C13" i="5"/>
  <c r="B13" i="5"/>
  <c r="G13" i="5" s="1"/>
  <c r="D12" i="5"/>
  <c r="C12" i="5"/>
  <c r="B12" i="5"/>
  <c r="G12" i="5" s="1"/>
  <c r="D11" i="5"/>
  <c r="C11" i="5"/>
  <c r="B11" i="5"/>
  <c r="G11" i="5" s="1"/>
  <c r="A11" i="5"/>
  <c r="D10" i="5"/>
  <c r="C10" i="5"/>
  <c r="B10" i="5"/>
  <c r="D9" i="5"/>
  <c r="C9" i="5"/>
  <c r="E9" i="5" s="1"/>
  <c r="F9" i="5" s="1"/>
  <c r="B9" i="5"/>
  <c r="A9" i="5" s="1"/>
  <c r="D8" i="5"/>
  <c r="C8" i="5"/>
  <c r="B8" i="5"/>
  <c r="G8" i="5" s="1"/>
  <c r="D7" i="5"/>
  <c r="C7" i="5"/>
  <c r="B7" i="5"/>
  <c r="G7" i="5" s="1"/>
  <c r="D6" i="5"/>
  <c r="C6" i="5"/>
  <c r="B6" i="5"/>
  <c r="G6" i="5" s="1"/>
  <c r="D5" i="5"/>
  <c r="C5" i="5"/>
  <c r="E5" i="5" s="1"/>
  <c r="F5" i="5" s="1"/>
  <c r="B5" i="5"/>
  <c r="G5" i="5" s="1"/>
  <c r="D4" i="5"/>
  <c r="C4" i="5"/>
  <c r="B4" i="5"/>
  <c r="G4" i="5" s="1"/>
  <c r="D3" i="5"/>
  <c r="C3" i="5"/>
  <c r="B3" i="5"/>
  <c r="D2" i="5"/>
  <c r="C2" i="5"/>
  <c r="B2" i="5"/>
  <c r="G2" i="5" s="1"/>
  <c r="E24" i="5" l="1"/>
  <c r="F24" i="5" s="1"/>
  <c r="E11" i="5"/>
  <c r="F11" i="5" s="1"/>
  <c r="E19" i="5"/>
  <c r="F19" i="5" s="1"/>
  <c r="A30" i="5"/>
  <c r="E32" i="5"/>
  <c r="F32" i="5" s="1"/>
  <c r="E2" i="5"/>
  <c r="F2" i="5" s="1"/>
  <c r="A6" i="5"/>
  <c r="A7" i="5"/>
  <c r="A5" i="5"/>
  <c r="A4" i="5"/>
  <c r="G3" i="5"/>
  <c r="E3" i="5"/>
  <c r="F3" i="5" s="1"/>
  <c r="E4" i="5"/>
  <c r="F4" i="5" s="1"/>
  <c r="A10" i="5"/>
  <c r="G10" i="5"/>
  <c r="E15" i="5"/>
  <c r="F15" i="5" s="1"/>
  <c r="E16" i="5"/>
  <c r="F16" i="5" s="1"/>
  <c r="E18" i="5"/>
  <c r="F18" i="5" s="1"/>
  <c r="E23" i="5"/>
  <c r="F23" i="5" s="1"/>
  <c r="E30" i="5"/>
  <c r="F30" i="5" s="1"/>
  <c r="E33" i="5"/>
  <c r="F33" i="5" s="1"/>
  <c r="E34" i="5"/>
  <c r="F34" i="5" s="1"/>
  <c r="E37" i="5"/>
  <c r="F37" i="5" s="1"/>
  <c r="A18" i="5"/>
  <c r="E27" i="5"/>
  <c r="F27" i="5" s="1"/>
  <c r="E29" i="5"/>
  <c r="F29" i="5" s="1"/>
  <c r="E31" i="5"/>
  <c r="F31" i="5" s="1"/>
  <c r="E35" i="5"/>
  <c r="F35" i="5" s="1"/>
  <c r="G9" i="5"/>
  <c r="E22" i="5"/>
  <c r="F22" i="5" s="1"/>
  <c r="E12" i="5"/>
  <c r="F12" i="5" s="1"/>
  <c r="E7" i="5"/>
  <c r="F7" i="5" s="1"/>
  <c r="E13" i="5"/>
  <c r="F13" i="5" s="1"/>
  <c r="E20" i="5"/>
  <c r="F20" i="5" s="1"/>
  <c r="A23" i="5"/>
  <c r="A26" i="5"/>
  <c r="A17" i="5"/>
  <c r="E28" i="5"/>
  <c r="F28" i="5" s="1"/>
  <c r="E36" i="5"/>
  <c r="F36" i="5" s="1"/>
  <c r="A19" i="5"/>
  <c r="G15" i="5"/>
  <c r="E6" i="5"/>
  <c r="F6" i="5" s="1"/>
  <c r="E8" i="5"/>
  <c r="F8" i="5" s="1"/>
  <c r="E10" i="5"/>
  <c r="F10" i="5" s="1"/>
  <c r="E14" i="5"/>
  <c r="F14" i="5" s="1"/>
  <c r="A16" i="5"/>
  <c r="E17" i="5"/>
  <c r="F17" i="5" s="1"/>
  <c r="A25" i="5"/>
  <c r="E26" i="5"/>
  <c r="F26" i="5" s="1"/>
  <c r="A27" i="5"/>
  <c r="A24" i="5"/>
  <c r="G29" i="5"/>
  <c r="A22" i="5"/>
  <c r="A35" i="5"/>
  <c r="A21" i="5"/>
  <c r="G32" i="5"/>
  <c r="A34" i="5"/>
</calcChain>
</file>

<file path=xl/comments1.xml><?xml version="1.0" encoding="utf-8"?>
<comments xmlns="http://schemas.openxmlformats.org/spreadsheetml/2006/main">
  <authors>
    <author>tc={32137F0C-B269-4695-B4E8-F3D52C682940}</author>
  </authors>
  <commentList>
    <comment ref="A119" authorId="0" shapeId="0">
      <text>
        <r>
          <rPr>
            <sz val="11"/>
            <color indexed="8"/>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note: this is new MH screening and Follow up program - no line in Adapitve for that so used old line</t>
        </r>
      </text>
    </comment>
  </commentList>
</comments>
</file>

<file path=xl/sharedStrings.xml><?xml version="1.0" encoding="utf-8"?>
<sst xmlns="http://schemas.openxmlformats.org/spreadsheetml/2006/main" count="409" uniqueCount="273">
  <si>
    <t>Accounts</t>
  </si>
  <si>
    <t>FY2023</t>
  </si>
  <si>
    <t>Assets</t>
  </si>
  <si>
    <t xml:space="preserve">  Current Assets</t>
  </si>
  <si>
    <t xml:space="preserve">    Cash, Investments &amp; Reserves</t>
  </si>
  <si>
    <t xml:space="preserve">      Cash</t>
  </si>
  <si>
    <t xml:space="preserve">      Restricted Cash</t>
  </si>
  <si>
    <t xml:space="preserve">      Total</t>
  </si>
  <si>
    <t xml:space="preserve">    Accounts Receivable - Total</t>
  </si>
  <si>
    <t xml:space="preserve">      Accounts Receivable</t>
  </si>
  <si>
    <t xml:space="preserve">      Accounts Receivable from Participants - Contract Risk Settlement</t>
  </si>
  <si>
    <t xml:space="preserve">      Accounts Receivable from Payers - Contract Risk Settlement</t>
  </si>
  <si>
    <t xml:space="preserve">    Prepaid Expenses</t>
  </si>
  <si>
    <t xml:space="preserve">    Other Current Assets</t>
  </si>
  <si>
    <t xml:space="preserve">    Total</t>
  </si>
  <si>
    <t xml:space="preserve">  PPE</t>
  </si>
  <si>
    <t xml:space="preserve">  Long Term Assets</t>
  </si>
  <si>
    <t xml:space="preserve">  Other Assets</t>
  </si>
  <si>
    <t xml:space="preserve">  Total</t>
  </si>
  <si>
    <t>Liabilities and Equities</t>
  </si>
  <si>
    <t xml:space="preserve">  Liabilities</t>
  </si>
  <si>
    <t xml:space="preserve">    Current Liabilities</t>
  </si>
  <si>
    <t xml:space="preserve">      Accrued Expenses/NW Payable</t>
  </si>
  <si>
    <t xml:space="preserve">      Accounts Payable to Participants, Contract Risk Settlement</t>
  </si>
  <si>
    <t xml:space="preserve">      Accounts Payable to Payers, Contract Risk Settlement</t>
  </si>
  <si>
    <t xml:space="preserve">      Unearned Revenue</t>
  </si>
  <si>
    <t xml:space="preserve">      Due to UVMMC</t>
  </si>
  <si>
    <t xml:space="preserve">      Due to DHH</t>
  </si>
  <si>
    <t xml:space="preserve">      Due to Other</t>
  </si>
  <si>
    <t xml:space="preserve">      Deferred Revenue</t>
  </si>
  <si>
    <t xml:space="preserve">      Accrued Expenses</t>
  </si>
  <si>
    <t xml:space="preserve">      Designated Risk Reserve Fund Balance</t>
  </si>
  <si>
    <t xml:space="preserve">      Debt</t>
  </si>
  <si>
    <t xml:space="preserve">      Other Current Liabilities</t>
  </si>
  <si>
    <t xml:space="preserve">    Long Term Liabilities</t>
  </si>
  <si>
    <t xml:space="preserve">    Other Non-Current Liabilities</t>
  </si>
  <si>
    <t xml:space="preserve">  Equity</t>
  </si>
  <si>
    <t xml:space="preserve">    Retained Earnings</t>
  </si>
  <si>
    <t xml:space="preserve">    Capital Contributions</t>
  </si>
  <si>
    <t xml:space="preserve">    OneCare Net Assets</t>
  </si>
  <si>
    <t>Check:</t>
  </si>
  <si>
    <t>Notes:</t>
  </si>
  <si>
    <t>Mar 30, 2023 11:58:29 AM EST</t>
  </si>
  <si>
    <t>Confidential Information. Do not distribute without permission.</t>
  </si>
  <si>
    <t>Income</t>
  </si>
  <si>
    <t xml:space="preserve">  Program Target Revenue</t>
  </si>
  <si>
    <t xml:space="preserve">    Medicare Modified Next Gen - Basic</t>
  </si>
  <si>
    <t xml:space="preserve">    Medicare Modified Next Gen - Added</t>
  </si>
  <si>
    <t xml:space="preserve">    Medicaid Next Generation Year 2</t>
  </si>
  <si>
    <t xml:space="preserve">    Medicaid Next Generation Expanded</t>
  </si>
  <si>
    <t xml:space="preserve">    BCBSVT - QHP Program</t>
  </si>
  <si>
    <t xml:space="preserve">    BCBSVT - Primary</t>
  </si>
  <si>
    <t xml:space="preserve">    BCBSVT QHP - PHM</t>
  </si>
  <si>
    <t xml:space="preserve">    Self-Funded Programs</t>
  </si>
  <si>
    <t xml:space="preserve">    Self-Funded PHM Revenue</t>
  </si>
  <si>
    <t xml:space="preserve">    MVP Program</t>
  </si>
  <si>
    <t xml:space="preserve">    MVP QHP - PHM</t>
  </si>
  <si>
    <t xml:space="preserve">    MVP QHP - Other</t>
  </si>
  <si>
    <t xml:space="preserve">    Other</t>
  </si>
  <si>
    <t xml:space="preserve">    BCBSVT Primary Non-Risk Revenue</t>
  </si>
  <si>
    <t xml:space="preserve">  Payer Program Support Revenue</t>
  </si>
  <si>
    <t xml:space="preserve">    VHCIP</t>
  </si>
  <si>
    <t xml:space="preserve">    VMNG PMPM General Revenue</t>
  </si>
  <si>
    <t xml:space="preserve">    VMNG PHM Program Pilot - Complex CC</t>
  </si>
  <si>
    <t xml:space="preserve">    BCBSVT - QHP Program Reform Pilot Support</t>
  </si>
  <si>
    <t xml:space="preserve">    DSR</t>
  </si>
  <si>
    <t xml:space="preserve">    Self-Funded Programs Revenue</t>
  </si>
  <si>
    <t xml:space="preserve">    Primary Prevention Revenue</t>
  </si>
  <si>
    <t xml:space="preserve">    Medicaid Admin-Traditional</t>
  </si>
  <si>
    <t xml:space="preserve">      Medicaid Admin-Traditional (Non-GAAP Only)</t>
  </si>
  <si>
    <t xml:space="preserve">      Medicaid Admin -Traditional (GAAP Only)</t>
  </si>
  <si>
    <t xml:space="preserve">    Medicaid Admin-Expanded</t>
  </si>
  <si>
    <t xml:space="preserve">      Medicaid Admin-Expanded (Non-GAAP)</t>
  </si>
  <si>
    <t xml:space="preserve">      Medicaid Admin-Expanded (GAAP)</t>
  </si>
  <si>
    <t xml:space="preserve">    OUD Investment Revenue</t>
  </si>
  <si>
    <t xml:space="preserve">    UVMMC Self-Funded Pilot Revenue</t>
  </si>
  <si>
    <t xml:space="preserve">    CMMI Revenue</t>
  </si>
  <si>
    <t xml:space="preserve">    Value Based Incentive Fund</t>
  </si>
  <si>
    <t xml:space="preserve">    MVP QHP - PMPM</t>
  </si>
  <si>
    <t xml:space="preserve">    MVP QHP - Care Coordination Program</t>
  </si>
  <si>
    <t xml:space="preserve">    Fixed Prospective Payments / CPR Revenue</t>
  </si>
  <si>
    <t xml:space="preserve">    Payment Reform Support Payments</t>
  </si>
  <si>
    <t xml:space="preserve">    BCBSVT Primary PHM Pilot - Risk</t>
  </si>
  <si>
    <t xml:space="preserve">    BCBSVT Primary PHM Pilot - NonRisk</t>
  </si>
  <si>
    <t xml:space="preserve">  State Support</t>
  </si>
  <si>
    <t xml:space="preserve">    Informatics Infrastructure Support</t>
  </si>
  <si>
    <t xml:space="preserve">    Health Care Reform Investments</t>
  </si>
  <si>
    <t xml:space="preserve">  Grant Revenue</t>
  </si>
  <si>
    <t xml:space="preserve">    Robert Wood Johnson Foundation</t>
  </si>
  <si>
    <t xml:space="preserve">    Other Grants</t>
  </si>
  <si>
    <t xml:space="preserve">  MSO Revenues</t>
  </si>
  <si>
    <t xml:space="preserve">    Adirondack ACO Revenues</t>
  </si>
  <si>
    <t xml:space="preserve">    CIGNA Revenues</t>
  </si>
  <si>
    <t xml:space="preserve">    Other MSO</t>
  </si>
  <si>
    <t xml:space="preserve">  Other Revenue</t>
  </si>
  <si>
    <t xml:space="preserve">    Member Contributions</t>
  </si>
  <si>
    <t xml:space="preserve">    Hospital Participation Fee</t>
  </si>
  <si>
    <t xml:space="preserve">    Deferred Participation fees</t>
  </si>
  <si>
    <t xml:space="preserve">    Bad Debt</t>
  </si>
  <si>
    <t xml:space="preserve">    Due to DVHA from Hospitals</t>
  </si>
  <si>
    <t xml:space="preserve">    Other Revenue</t>
  </si>
  <si>
    <t xml:space="preserve">    UVMMC Funding</t>
  </si>
  <si>
    <t xml:space="preserve">    DHH Funding</t>
  </si>
  <si>
    <t xml:space="preserve">    Misc. Income</t>
  </si>
  <si>
    <t xml:space="preserve">    VBIF Reinvestment</t>
  </si>
  <si>
    <t xml:space="preserve">    Settlement Income</t>
  </si>
  <si>
    <t xml:space="preserve">    Unsecured Funding</t>
  </si>
  <si>
    <t xml:space="preserve">    Fixed Payment Allocation</t>
  </si>
  <si>
    <t xml:space="preserve">  Revenue Budget Data from Cube</t>
  </si>
  <si>
    <t>DNU</t>
  </si>
  <si>
    <t>Gross Margin</t>
  </si>
  <si>
    <t>Gross Margin %</t>
  </si>
  <si>
    <t>Total Expenses</t>
  </si>
  <si>
    <t xml:space="preserve">  Expenses</t>
  </si>
  <si>
    <t xml:space="preserve">    Health Services Spending</t>
  </si>
  <si>
    <t xml:space="preserve">    Payer-Paid FFS</t>
  </si>
  <si>
    <t xml:space="preserve">    OneCare Hospital Payments</t>
  </si>
  <si>
    <t xml:space="preserve">    Expected Spending Under (Over) Claims Target</t>
  </si>
  <si>
    <t xml:space="preserve">    Other Expenses</t>
  </si>
  <si>
    <t xml:space="preserve">  Operational Expenses</t>
  </si>
  <si>
    <t xml:space="preserve">    Salaries &amp; Benefits</t>
  </si>
  <si>
    <t xml:space="preserve">    Contracted Services</t>
  </si>
  <si>
    <t xml:space="preserve">    Software</t>
  </si>
  <si>
    <t xml:space="preserve">    Insurance</t>
  </si>
  <si>
    <t xml:space="preserve">    Supplies</t>
  </si>
  <si>
    <t xml:space="preserve">    Travel</t>
  </si>
  <si>
    <t xml:space="preserve">    Occupancy</t>
  </si>
  <si>
    <t xml:space="preserve">    Purchased Services</t>
  </si>
  <si>
    <t xml:space="preserve">    General Office Expenses</t>
  </si>
  <si>
    <t xml:space="preserve">    Reinsurance Risk Protection</t>
  </si>
  <si>
    <t xml:space="preserve">    Interest Expense</t>
  </si>
  <si>
    <t xml:space="preserve">    Depreciation/Amortization</t>
  </si>
  <si>
    <t xml:space="preserve">  PHM/Payment Reform Programs</t>
  </si>
  <si>
    <t xml:space="preserve">    FPP</t>
  </si>
  <si>
    <t xml:space="preserve">    Population Health Mgmt Pymt</t>
  </si>
  <si>
    <t xml:space="preserve">    Basic OCV PMPM</t>
  </si>
  <si>
    <t xml:space="preserve">    Complex Care Coordination Program</t>
  </si>
  <si>
    <t xml:space="preserve">    Value-Based Incentive Fund</t>
  </si>
  <si>
    <t xml:space="preserve">    Comprehensive Payment Reform Program</t>
  </si>
  <si>
    <t xml:space="preserve">    Program Match</t>
  </si>
  <si>
    <t xml:space="preserve">    Amplify Grants</t>
  </si>
  <si>
    <t xml:space="preserve">    DULCE</t>
  </si>
  <si>
    <t xml:space="preserve">    Longitudinal Care</t>
  </si>
  <si>
    <t xml:space="preserve">    Chronic Kidney Disease</t>
  </si>
  <si>
    <t xml:space="preserve">    Mental Health Initiatives</t>
  </si>
  <si>
    <t xml:space="preserve">    Innovation Fund</t>
  </si>
  <si>
    <t xml:space="preserve">    RCRs</t>
  </si>
  <si>
    <t xml:space="preserve">    PCMH Legacy Payments</t>
  </si>
  <si>
    <t xml:space="preserve">    CHT Block Payment</t>
  </si>
  <si>
    <t xml:space="preserve">    Due to DVHA from OCV</t>
  </si>
  <si>
    <t xml:space="preserve">    Primary Care Case Management</t>
  </si>
  <si>
    <t xml:space="preserve">    Community Program Investments</t>
  </si>
  <si>
    <t xml:space="preserve">    CHT Funding Risk Communities</t>
  </si>
  <si>
    <t xml:space="preserve">    CHT Funding Non-Risk Communities</t>
  </si>
  <si>
    <t xml:space="preserve">    SASH Funding Risk Communities</t>
  </si>
  <si>
    <t xml:space="preserve">    SASH Funding Non-Risk Communities</t>
  </si>
  <si>
    <t xml:space="preserve">    PCP Payments Risk Communities</t>
  </si>
  <si>
    <t xml:space="preserve">    PCP Payments Non-Risk Communities</t>
  </si>
  <si>
    <t xml:space="preserve">    Clinical Pharmacist Investment</t>
  </si>
  <si>
    <t xml:space="preserve">    BCBSVT Primary</t>
  </si>
  <si>
    <t xml:space="preserve">    PCP Engagement Medicaid Expanded</t>
  </si>
  <si>
    <t xml:space="preserve">    PCP Engagement BCBSVT Primary</t>
  </si>
  <si>
    <t xml:space="preserve">    VBIF Reinvestment Expense</t>
  </si>
  <si>
    <t xml:space="preserve">    PCHP Program Initiative</t>
  </si>
  <si>
    <t xml:space="preserve">    Howard Center SASH</t>
  </si>
  <si>
    <t xml:space="preserve">    Settlement Expense</t>
  </si>
  <si>
    <t xml:space="preserve">    PHM Base Payment</t>
  </si>
  <si>
    <t xml:space="preserve">    PHM Bonus Potential</t>
  </si>
  <si>
    <t xml:space="preserve">    Specialist Funding</t>
  </si>
  <si>
    <t xml:space="preserve">    SNF Support</t>
  </si>
  <si>
    <t xml:space="preserve">  Expense Budget Data from Cube</t>
  </si>
  <si>
    <t>Net Income</t>
  </si>
  <si>
    <t>Net Income %</t>
  </si>
  <si>
    <t>EBITDA</t>
  </si>
  <si>
    <t>EBITDA %</t>
  </si>
  <si>
    <t>Mar 30, 2023 11:59:59 AM EST</t>
  </si>
  <si>
    <t>Cash Flow</t>
  </si>
  <si>
    <t>Total Adjustments</t>
  </si>
  <si>
    <t xml:space="preserve">  Operating Adjustments</t>
  </si>
  <si>
    <t xml:space="preserve">    Net Income</t>
  </si>
  <si>
    <t xml:space="preserve">    Depreciation &amp; Amortization</t>
  </si>
  <si>
    <t xml:space="preserve">    (Increase)/Decrease Accounts Receivable</t>
  </si>
  <si>
    <t xml:space="preserve">    (Increase)/Decrease Other Changes</t>
  </si>
  <si>
    <t xml:space="preserve">  Investing Adjustments</t>
  </si>
  <si>
    <t xml:space="preserve">    Capital Expenditures</t>
  </si>
  <si>
    <t xml:space="preserve">      Capital</t>
  </si>
  <si>
    <t xml:space="preserve">      Capitalized Interest</t>
  </si>
  <si>
    <t xml:space="preserve">      Change in Accum Depr Less Depreciation</t>
  </si>
  <si>
    <t xml:space="preserve">      (Increase)/Decrease in Capital Assets</t>
  </si>
  <si>
    <t xml:space="preserve">    (Increase)/Decrease</t>
  </si>
  <si>
    <t xml:space="preserve">      Funded Depreciation</t>
  </si>
  <si>
    <t xml:space="preserve">      Other Long Term Assets, Escrowed Bonds &amp; Other</t>
  </si>
  <si>
    <t xml:space="preserve">  Financing Adjustments</t>
  </si>
  <si>
    <t xml:space="preserve">    Debt (Increase)/Decrease</t>
  </si>
  <si>
    <t xml:space="preserve">    Bonds &amp; Mortgages</t>
  </si>
  <si>
    <t xml:space="preserve">    Repayment</t>
  </si>
  <si>
    <t xml:space="preserve">    Capital Lease &amp; Other LT Debt</t>
  </si>
  <si>
    <t xml:space="preserve">  Other Changes</t>
  </si>
  <si>
    <t xml:space="preserve">    Manual Adjustments</t>
  </si>
  <si>
    <t>Beginning Balance</t>
  </si>
  <si>
    <t>Net Cash Flow</t>
  </si>
  <si>
    <t>Ending Cash Balance</t>
  </si>
  <si>
    <t>Mar 30, 2023 12:00:57 PM EST</t>
  </si>
  <si>
    <t>Type</t>
  </si>
  <si>
    <t>Account</t>
  </si>
  <si>
    <t>Approved</t>
  </si>
  <si>
    <t>Revised</t>
  </si>
  <si>
    <t>Variance $</t>
  </si>
  <si>
    <t>Variance %</t>
  </si>
  <si>
    <t>Triggers Review</t>
  </si>
  <si>
    <t>Explanation</t>
  </si>
  <si>
    <t>A/R estimate updated to reflect no BCBSVT business in 2023.</t>
  </si>
  <si>
    <t>Change due to: revised DVHA funding model; no BCBSVT contract in 2023, more frequent provider payments throughout performance year (rather than after the performance year)</t>
  </si>
  <si>
    <t>OneCare building own A/P capabilities (historically processed by UVMMC and OneCare reimbursed through the Due To UVMMC account)</t>
  </si>
  <si>
    <t>Figure revised to include final 2021 audited results, and projected 2022 results.</t>
  </si>
  <si>
    <t>Change due to: updated attribution; lower TCOC PMPM; updated FPP/TCOC split</t>
  </si>
  <si>
    <t>Change due to: blending Traditional and Expanded cohorts; updated attribution; lower TCOC PMPM; updated FPP/TCOC split</t>
  </si>
  <si>
    <t>Incorporated above</t>
  </si>
  <si>
    <t>No BCBSVT contract in 2023</t>
  </si>
  <si>
    <t>Change due to: updated attribution; lower TCOC PMPM</t>
  </si>
  <si>
    <t>Change due to: updated attribution</t>
  </si>
  <si>
    <t>Change due to: no BCBSVT contract in 2023; updated attribution; inclusion of new UVMHN self-funded program.</t>
  </si>
  <si>
    <t>PHM/Payment Reform Programs</t>
  </si>
  <si>
    <t>Revised budget reflects upward trend in interest rates.</t>
  </si>
  <si>
    <t>Per contractual outcome, DVHA will make these payments directly to providers</t>
  </si>
  <si>
    <t>Change due to inclusion of $400k contracted evaluation services (vs. FTE in the original budget)</t>
  </si>
  <si>
    <t>Change due to: no BCBSVT contract in 2023; updated attribution; inclusion of new UVMHN self-funded program; DVHA funding model</t>
  </si>
  <si>
    <t>Combines impact of other balance sheet updates (see balance sheet variance explanations supplied via Excel)</t>
  </si>
  <si>
    <t>Accounts by Time</t>
  </si>
  <si>
    <t>FY2022</t>
  </si>
  <si>
    <t>Operations</t>
  </si>
  <si>
    <t>Finance</t>
  </si>
  <si>
    <t>Public Affairs</t>
  </si>
  <si>
    <t>Compliance</t>
  </si>
  <si>
    <t>Central Admin</t>
  </si>
  <si>
    <t>Contracting</t>
  </si>
  <si>
    <t>Value-Based Care</t>
  </si>
  <si>
    <t xml:space="preserve">  Uncategorized</t>
  </si>
  <si>
    <t xml:space="preserve">  Analytics</t>
  </si>
  <si>
    <t xml:space="preserve">  Care Coordination</t>
  </si>
  <si>
    <t xml:space="preserve">  Prevention</t>
  </si>
  <si>
    <t xml:space="preserve">  Quality</t>
  </si>
  <si>
    <t>Total FTEs</t>
  </si>
  <si>
    <t>Mar 30, 2023 3:23:00 PM EST</t>
  </si>
  <si>
    <t>Mar 30, 2023 3:23:48 PM EST</t>
  </si>
  <si>
    <t>Kimberley Douglas at 2nd Production - Green Mountain Care Board</t>
  </si>
  <si>
    <t>Sheet</t>
  </si>
  <si>
    <t>A2- Balance Sheet</t>
  </si>
  <si>
    <t>Level</t>
  </si>
  <si>
    <t>ACO 1</t>
  </si>
  <si>
    <t>Version</t>
  </si>
  <si>
    <t>Budget 2023 - Revised #2 (March)</t>
  </si>
  <si>
    <t>Program Target Revenue</t>
  </si>
  <si>
    <t xml:space="preserve">  Medicare Modified Next Gen - Basic</t>
  </si>
  <si>
    <t>Yes</t>
  </si>
  <si>
    <t xml:space="preserve">  Medicaid Next Generation Year 2</t>
  </si>
  <si>
    <t xml:space="preserve">  Medicaid Next Generation Expanded</t>
  </si>
  <si>
    <t xml:space="preserve">  BCBSVT - QHP Program</t>
  </si>
  <si>
    <t xml:space="preserve">  BCBSVT - Primary</t>
  </si>
  <si>
    <t xml:space="preserve">  MVP Program</t>
  </si>
  <si>
    <t>Payer Program Support Revenue</t>
  </si>
  <si>
    <t xml:space="preserve">  BCBSVT - QHP Program Reform Pilot Support</t>
  </si>
  <si>
    <t xml:space="preserve">  MVP QHP - PMPM</t>
  </si>
  <si>
    <t xml:space="preserve">  Payment Reform Support Payments</t>
  </si>
  <si>
    <t xml:space="preserve">  BCBSVT Primary PHM Pilot - Risk</t>
  </si>
  <si>
    <t xml:space="preserve">  BCBSVT Primary PHM Pilot - NonRisk</t>
  </si>
  <si>
    <t xml:space="preserve">  Unsecured Funding</t>
  </si>
  <si>
    <t>Expenses</t>
  </si>
  <si>
    <t xml:space="preserve">  OneCare Hospital Payments</t>
  </si>
  <si>
    <t xml:space="preserve">  Contracted Services</t>
  </si>
  <si>
    <t xml:space="preserve">    PHM Base Payment (Non-GAAP Only)</t>
  </si>
  <si>
    <t xml:space="preserve">    PHM Base Payment (GAAP Only)</t>
  </si>
  <si>
    <t xml:space="preserve">  PHM Bonus Potential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</si>
</sst>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_(* #,##0_);_(* \(#,##0\);_(* &quot;-&quot;??_);_(@_)"/>
    <numFmt numFmtId="166" formatCode="_(* #,##0.0000_);_(* \(#,##0.0000\);_(* &quot;-&quot;??_);_(@_)"/>
    <numFmt numFmtId="167" formatCode="0.0%"/>
  </numFmts>
  <fonts count="7" x14ac:knownFonts="1">
    <font>
      <sz val="11"/>
      <color indexed="8"/>
      <name val="Calibri"/>
      <family val="2"/>
      <scheme val="minor"/>
    </font>
    <font>
      <b/>
      <sz val="10"/>
      <color indexed="8"/>
      <name val="Calibri"/>
      <family val="2"/>
    </font>
    <font>
      <sz val="10"/>
      <color indexed="8"/>
      <name val="Calibri"/>
      <family val="2"/>
    </font>
    <font>
      <sz val="11"/>
      <color indexed="8"/>
      <name val="Calibri"/>
      <family val="2"/>
      <scheme val="minor"/>
    </font>
    <font>
      <sz val="10"/>
      <name val="Arial"/>
      <family val="2"/>
    </font>
    <font>
      <b/>
      <sz val="10"/>
      <name val="Arial"/>
      <family val="2"/>
    </font>
    <font>
      <sz val="10"/>
      <name val="Arial"/>
      <family val="2"/>
    </font>
  </fonts>
  <fills count="6">
    <fill>
      <patternFill patternType="none"/>
    </fill>
    <fill>
      <patternFill patternType="gray125"/>
    </fill>
    <fill>
      <patternFill patternType="solid">
        <fgColor indexed="22"/>
      </patternFill>
    </fill>
    <fill>
      <patternFill patternType="solid">
        <fgColor indexed="55"/>
      </patternFill>
    </fill>
    <fill>
      <patternFill patternType="none">
        <fgColor indexed="9"/>
      </patternFill>
    </fill>
    <fill>
      <patternFill patternType="solid">
        <fgColor theme="1"/>
        <bgColor indexed="64"/>
      </patternFill>
    </fill>
  </fills>
  <borders count="1">
    <border>
      <left/>
      <right/>
      <top/>
      <bottom/>
      <diagonal/>
    </border>
  </borders>
  <cellStyleXfs count="11">
    <xf numFmtId="0" fontId="0" fillId="0" borderId="0"/>
    <xf numFmtId="0" fontId="3" fillId="4" borderId="0"/>
    <xf numFmtId="0" fontId="4" fillId="4" borderId="0"/>
    <xf numFmtId="43" fontId="6" fillId="4" borderId="0" applyFont="0" applyFill="0" applyBorder="0" applyAlignment="0" applyProtection="0"/>
    <xf numFmtId="9" fontId="6" fillId="4" borderId="0" applyFont="0" applyFill="0" applyBorder="0" applyAlignment="0" applyProtection="0"/>
    <xf numFmtId="0" fontId="6" fillId="4" borderId="0"/>
    <xf numFmtId="43" fontId="4" fillId="4" borderId="0" applyFont="0" applyFill="0" applyBorder="0" applyAlignment="0" applyProtection="0"/>
    <xf numFmtId="9" fontId="4" fillId="4" borderId="0" applyFont="0" applyFill="0" applyBorder="0" applyAlignment="0" applyProtection="0"/>
    <xf numFmtId="0" fontId="6" fillId="4" borderId="0"/>
    <xf numFmtId="0" fontId="4" fillId="4" borderId="0"/>
    <xf numFmtId="0" fontId="4" fillId="4" borderId="0"/>
  </cellStyleXfs>
  <cellXfs count="52">
    <xf numFmtId="0" fontId="0" fillId="0" borderId="0" xfId="0"/>
    <xf numFmtId="0" fontId="3" fillId="4" borderId="0" xfId="1"/>
    <xf numFmtId="0" fontId="2" fillId="4" borderId="0" xfId="1" applyFont="1"/>
    <xf numFmtId="0" fontId="1" fillId="2" borderId="0" xfId="1" applyFont="1" applyFill="1" applyAlignment="1">
      <alignment horizontal="left"/>
    </xf>
    <xf numFmtId="3" fontId="2" fillId="4" borderId="0" xfId="1" applyNumberFormat="1" applyFont="1" applyAlignment="1">
      <alignment horizontal="right"/>
    </xf>
    <xf numFmtId="0" fontId="1" fillId="3" borderId="0" xfId="1" applyFont="1" applyFill="1" applyAlignment="1">
      <alignment horizontal="center"/>
    </xf>
    <xf numFmtId="3" fontId="2" fillId="4" borderId="0" xfId="1" quotePrefix="1" applyNumberFormat="1" applyFont="1" applyAlignment="1">
      <alignment horizontal="right"/>
    </xf>
    <xf numFmtId="3" fontId="1" fillId="4" borderId="0" xfId="1" quotePrefix="1" applyNumberFormat="1" applyFont="1" applyAlignment="1">
      <alignment horizontal="right"/>
    </xf>
    <xf numFmtId="0" fontId="5" fillId="4" borderId="0" xfId="2" applyFont="1"/>
    <xf numFmtId="165" fontId="5" fillId="4" borderId="0" xfId="3" applyNumberFormat="1" applyFont="1"/>
    <xf numFmtId="10" fontId="5" fillId="4" borderId="0" xfId="4" applyNumberFormat="1" applyFont="1"/>
    <xf numFmtId="166" fontId="5" fillId="4" borderId="0" xfId="3" applyNumberFormat="1" applyFont="1"/>
    <xf numFmtId="0" fontId="5" fillId="4" borderId="0" xfId="2" applyFont="1" applyAlignment="1">
      <alignment wrapText="1"/>
    </xf>
    <xf numFmtId="0" fontId="4" fillId="4" borderId="0" xfId="2"/>
    <xf numFmtId="165" fontId="0" fillId="4" borderId="0" xfId="3" applyNumberFormat="1" applyFont="1"/>
    <xf numFmtId="10" fontId="0" fillId="4" borderId="0" xfId="4" applyNumberFormat="1" applyFont="1"/>
    <xf numFmtId="0" fontId="4" fillId="4" borderId="0" xfId="2" applyAlignment="1">
      <alignment wrapText="1"/>
    </xf>
    <xf numFmtId="9" fontId="0" fillId="4" borderId="0" xfId="4" applyFont="1"/>
    <xf numFmtId="166" fontId="0" fillId="4" borderId="0" xfId="3" applyNumberFormat="1" applyFont="1"/>
    <xf numFmtId="165" fontId="0" fillId="4" borderId="0" xfId="3" applyNumberFormat="1" applyFont="1" applyFill="1"/>
    <xf numFmtId="165" fontId="5" fillId="4" borderId="0" xfId="6" applyNumberFormat="1" applyFont="1"/>
    <xf numFmtId="166" fontId="5" fillId="4" borderId="0" xfId="6" applyNumberFormat="1" applyFont="1"/>
    <xf numFmtId="165" fontId="0" fillId="4" borderId="0" xfId="6" applyNumberFormat="1" applyFont="1"/>
    <xf numFmtId="167" fontId="0" fillId="4" borderId="0" xfId="7" applyNumberFormat="1" applyFont="1"/>
    <xf numFmtId="0" fontId="4" fillId="4" borderId="0" xfId="5" applyFont="1" applyAlignment="1">
      <alignment wrapText="1"/>
    </xf>
    <xf numFmtId="0" fontId="4" fillId="4" borderId="0" xfId="5" applyFont="1" applyAlignment="1">
      <alignment vertical="top" wrapText="1"/>
    </xf>
    <xf numFmtId="0" fontId="4" fillId="4" borderId="0" xfId="10" applyAlignment="1">
      <alignment wrapText="1"/>
    </xf>
    <xf numFmtId="0" fontId="4" fillId="4" borderId="0" xfId="9" applyAlignment="1">
      <alignment wrapText="1"/>
    </xf>
    <xf numFmtId="4" fontId="2" fillId="4" borderId="0" xfId="1" applyNumberFormat="1" applyFont="1" applyAlignment="1">
      <alignment horizontal="right"/>
    </xf>
    <xf numFmtId="4" fontId="1" fillId="4" borderId="0" xfId="1" applyNumberFormat="1" applyFont="1" applyAlignment="1">
      <alignment horizontal="right"/>
    </xf>
    <xf numFmtId="0" fontId="2" fillId="4" borderId="0" xfId="1" applyFont="1" applyAlignment="1">
      <alignment horizontal="right"/>
    </xf>
    <xf numFmtId="0" fontId="1" fillId="0" borderId="0" xfId="0" applyFont="1" applyAlignment="1">
      <alignment horizontal="center"/>
    </xf>
    <xf numFmtId="0" fontId="1" fillId="0" borderId="0" xfId="0" applyFont="1" applyAlignment="1">
      <alignment horizontal="left"/>
    </xf>
    <xf numFmtId="3" fontId="2" fillId="0" borderId="0" xfId="0" applyNumberFormat="1" applyFont="1" applyAlignment="1">
      <alignment horizontal="right"/>
    </xf>
    <xf numFmtId="3" fontId="1" fillId="0" borderId="0" xfId="0" applyNumberFormat="1" applyFont="1" applyAlignment="1">
      <alignment horizontal="right"/>
    </xf>
    <xf numFmtId="0" fontId="2" fillId="4" borderId="0" xfId="0" applyFont="1" applyFill="1"/>
    <xf numFmtId="0" fontId="1" fillId="4" borderId="0" xfId="0" applyFont="1" applyFill="1" applyAlignment="1">
      <alignment horizontal="left"/>
    </xf>
    <xf numFmtId="0" fontId="1" fillId="4" borderId="0" xfId="1" applyFont="1" applyAlignment="1">
      <alignment horizontal="center"/>
    </xf>
    <xf numFmtId="0" fontId="1" fillId="4" borderId="0" xfId="1" applyFont="1" applyAlignment="1">
      <alignment horizontal="left"/>
    </xf>
    <xf numFmtId="3" fontId="1" fillId="4" borderId="0" xfId="1" applyNumberFormat="1" applyFont="1" applyAlignment="1">
      <alignment horizontal="right"/>
    </xf>
    <xf numFmtId="164" fontId="2" fillId="4" borderId="0" xfId="1" applyNumberFormat="1" applyFont="1" applyAlignment="1">
      <alignment horizontal="right"/>
    </xf>
    <xf numFmtId="3" fontId="1" fillId="4" borderId="0" xfId="1" applyNumberFormat="1" applyFont="1" applyFill="1" applyAlignment="1">
      <alignment horizontal="right"/>
    </xf>
    <xf numFmtId="3" fontId="2" fillId="4" borderId="0" xfId="1" applyNumberFormat="1" applyFont="1" applyFill="1" applyAlignment="1">
      <alignment horizontal="right"/>
    </xf>
    <xf numFmtId="0" fontId="3" fillId="4" borderId="0" xfId="1" applyFill="1"/>
    <xf numFmtId="9" fontId="0" fillId="4" borderId="0" xfId="4" applyFont="1" applyFill="1"/>
    <xf numFmtId="3" fontId="2" fillId="5" borderId="0" xfId="1" applyNumberFormat="1" applyFont="1" applyFill="1" applyAlignment="1">
      <alignment horizontal="right"/>
    </xf>
    <xf numFmtId="3" fontId="1" fillId="5" borderId="0" xfId="1" applyNumberFormat="1" applyFont="1" applyFill="1" applyAlignment="1">
      <alignment horizontal="right"/>
    </xf>
    <xf numFmtId="165" fontId="0" fillId="5" borderId="0" xfId="3" applyNumberFormat="1" applyFont="1" applyFill="1"/>
    <xf numFmtId="9" fontId="0" fillId="5" borderId="0" xfId="4" applyFont="1" applyFill="1"/>
    <xf numFmtId="0" fontId="0" fillId="0" borderId="0" xfId="0" applyAlignment="1"/>
    <xf numFmtId="0" fontId="3" fillId="4" borderId="0" xfId="1" applyAlignment="1"/>
    <xf numFmtId="0" fontId="1" fillId="4" borderId="0" xfId="0" applyFont="1" applyFill="1" applyAlignment="1">
      <alignment horizontal="left"/>
    </xf>
  </cellXfs>
  <cellStyles count="11">
    <cellStyle name="Comma 2" xfId="3"/>
    <cellStyle name="Comma 3" xfId="6"/>
    <cellStyle name="Normal" xfId="0" builtinId="0"/>
    <cellStyle name="Normal 10 10" xfId="8"/>
    <cellStyle name="Normal 2" xfId="1"/>
    <cellStyle name="Normal 3" xfId="2"/>
    <cellStyle name="Normal 3 10" xfId="10"/>
    <cellStyle name="Normal 77" xfId="5"/>
    <cellStyle name="Normal 78" xfId="9"/>
    <cellStyle name="Percent 2" xfId="4"/>
    <cellStyle name="Percent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0</xdr:rowOff>
    </xdr:from>
    <xdr:to>
      <xdr:col>4</xdr:col>
      <xdr:colOff>238125</xdr:colOff>
      <xdr:row>20</xdr:row>
      <xdr:rowOff>152400</xdr:rowOff>
    </xdr:to>
    <xdr:sp macro="" textlink="">
      <xdr:nvSpPr>
        <xdr:cNvPr id="3" name="TextBox 2">
          <a:extLst>
            <a:ext uri="{FF2B5EF4-FFF2-40B4-BE49-F238E27FC236}">
              <a16:creationId xmlns:a16="http://schemas.microsoft.com/office/drawing/2014/main" id="{7889D4A1-3027-4A81-96E3-4B8F66C63B91}"/>
            </a:ext>
          </a:extLst>
        </xdr:cNvPr>
        <xdr:cNvSpPr txBox="1"/>
      </xdr:nvSpPr>
      <xdr:spPr>
        <a:xfrm>
          <a:off x="3314700" y="3019425"/>
          <a:ext cx="5686425"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a:t>
          </a:r>
          <a:r>
            <a:rPr lang="en-US" sz="1100" baseline="0"/>
            <a:t> workbook relies on filters to show the accounts requiring analysis. If it is not showing correctly, please check that the "Type" column is filtering everything except blanks, and the "Triggers Review" column is filtering on "Yes"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6</xdr:row>
      <xdr:rowOff>171450</xdr:rowOff>
    </xdr:from>
    <xdr:to>
      <xdr:col>4</xdr:col>
      <xdr:colOff>485775</xdr:colOff>
      <xdr:row>11</xdr:row>
      <xdr:rowOff>133350</xdr:rowOff>
    </xdr:to>
    <xdr:sp macro="" textlink="">
      <xdr:nvSpPr>
        <xdr:cNvPr id="2" name="TextBox 1">
          <a:extLst>
            <a:ext uri="{FF2B5EF4-FFF2-40B4-BE49-F238E27FC236}">
              <a16:creationId xmlns:a16="http://schemas.microsoft.com/office/drawing/2014/main" id="{4E22D7DA-59B2-4F11-8200-798EA51497F7}"/>
            </a:ext>
          </a:extLst>
        </xdr:cNvPr>
        <xdr:cNvSpPr txBox="1"/>
      </xdr:nvSpPr>
      <xdr:spPr>
        <a:xfrm>
          <a:off x="3381375" y="1419225"/>
          <a:ext cx="5686425"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a:t>
          </a:r>
          <a:r>
            <a:rPr lang="en-US" sz="1100" baseline="0"/>
            <a:t> workbook relies on filters to show the accounts requiring analysis. If it is not showing correctly, please check that the "Type" column is filtering everything except blanks, and the "Triggers Review" column is filtering on "Yes"</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Groups\Managed%20Care%20Ops\OneCare%20Vermont\OCV%20Finance\9_GMCB\2023%20Reporting\Budget%20Support\Round%203%20March\Variance_Analysis_-_Approved_Revised_Budget_(Balance_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Groups\Managed%20Care%20Ops\OneCare%20Vermont\OCV%20Finance\9_GMCB\2023%20Reporting\Budget%20Support\Round%203%20March\Variance_Analysis_-_Approved_Revised_Budget_(Cash_Flo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Var Analysis"/>
      <sheetName val="Formatted Data"/>
      <sheetName val="Report Data"/>
      <sheetName val="Report Info"/>
    </sheetNames>
    <sheetDataSet>
      <sheetData sheetId="0"/>
      <sheetData sheetId="1">
        <row r="2">
          <cell r="B2" t="str">
            <v>Assets</v>
          </cell>
          <cell r="C2">
            <v>0</v>
          </cell>
          <cell r="D2">
            <v>0</v>
          </cell>
          <cell r="E2">
            <v>0</v>
          </cell>
          <cell r="F2">
            <v>0</v>
          </cell>
          <cell r="G2">
            <v>0</v>
          </cell>
          <cell r="H2">
            <v>0</v>
          </cell>
          <cell r="I2" t="str">
            <v>No</v>
          </cell>
        </row>
        <row r="3">
          <cell r="B3" t="str">
            <v xml:space="preserve">  Current Assets</v>
          </cell>
          <cell r="C3">
            <v>0</v>
          </cell>
          <cell r="D3">
            <v>0</v>
          </cell>
          <cell r="E3">
            <v>0</v>
          </cell>
          <cell r="F3">
            <v>0</v>
          </cell>
          <cell r="G3">
            <v>0</v>
          </cell>
          <cell r="H3">
            <v>0</v>
          </cell>
          <cell r="I3" t="str">
            <v>No</v>
          </cell>
        </row>
        <row r="4">
          <cell r="B4" t="str">
            <v xml:space="preserve">    Cash, Investments &amp; Reserves</v>
          </cell>
          <cell r="C4">
            <v>13787824</v>
          </cell>
          <cell r="D4">
            <v>15076382</v>
          </cell>
          <cell r="E4">
            <v>1288558</v>
          </cell>
          <cell r="F4">
            <v>9.3456226305180565E-2</v>
          </cell>
          <cell r="G4">
            <v>1</v>
          </cell>
          <cell r="H4">
            <v>0</v>
          </cell>
          <cell r="I4" t="str">
            <v>No</v>
          </cell>
        </row>
        <row r="5">
          <cell r="B5" t="str">
            <v xml:space="preserve">    Accounts Receivable - Total</v>
          </cell>
          <cell r="C5">
            <v>1083370</v>
          </cell>
          <cell r="D5">
            <v>139622</v>
          </cell>
          <cell r="E5">
            <v>-943748</v>
          </cell>
          <cell r="F5">
            <v>-0.87112251585330958</v>
          </cell>
          <cell r="G5">
            <v>1</v>
          </cell>
          <cell r="H5">
            <v>1</v>
          </cell>
          <cell r="I5" t="str">
            <v>Yes</v>
          </cell>
        </row>
        <row r="6">
          <cell r="B6" t="str">
            <v xml:space="preserve">    Prepaid Expenses</v>
          </cell>
          <cell r="C6">
            <v>500000</v>
          </cell>
          <cell r="D6">
            <v>500000</v>
          </cell>
          <cell r="E6">
            <v>0</v>
          </cell>
          <cell r="F6">
            <v>0</v>
          </cell>
          <cell r="G6">
            <v>0</v>
          </cell>
          <cell r="H6">
            <v>0</v>
          </cell>
          <cell r="I6" t="str">
            <v>No</v>
          </cell>
        </row>
        <row r="7">
          <cell r="B7" t="str">
            <v xml:space="preserve">    Other Current Assets</v>
          </cell>
          <cell r="C7">
            <v>0</v>
          </cell>
          <cell r="D7">
            <v>0</v>
          </cell>
          <cell r="E7">
            <v>0</v>
          </cell>
          <cell r="F7">
            <v>0</v>
          </cell>
          <cell r="G7">
            <v>0</v>
          </cell>
          <cell r="H7">
            <v>0</v>
          </cell>
          <cell r="I7" t="str">
            <v>No</v>
          </cell>
        </row>
        <row r="8">
          <cell r="B8" t="str">
            <v xml:space="preserve">  Total Current Assets</v>
          </cell>
          <cell r="C8">
            <v>15371194</v>
          </cell>
          <cell r="D8">
            <v>15716004</v>
          </cell>
          <cell r="E8">
            <v>344810</v>
          </cell>
          <cell r="F8">
            <v>2.2432219644095312E-2</v>
          </cell>
          <cell r="G8">
            <v>1</v>
          </cell>
          <cell r="H8">
            <v>0</v>
          </cell>
          <cell r="I8" t="str">
            <v>No</v>
          </cell>
        </row>
        <row r="9">
          <cell r="B9" t="str">
            <v xml:space="preserve">  PPE</v>
          </cell>
          <cell r="C9">
            <v>28147</v>
          </cell>
          <cell r="D9">
            <v>28147</v>
          </cell>
          <cell r="E9">
            <v>0</v>
          </cell>
          <cell r="F9">
            <v>0</v>
          </cell>
          <cell r="G9">
            <v>0</v>
          </cell>
          <cell r="H9">
            <v>0</v>
          </cell>
          <cell r="I9" t="str">
            <v>No</v>
          </cell>
        </row>
        <row r="10">
          <cell r="B10" t="str">
            <v xml:space="preserve">  Long Term Assets</v>
          </cell>
          <cell r="C10">
            <v>0</v>
          </cell>
          <cell r="D10">
            <v>0</v>
          </cell>
          <cell r="E10">
            <v>0</v>
          </cell>
          <cell r="F10">
            <v>0</v>
          </cell>
          <cell r="G10">
            <v>0</v>
          </cell>
          <cell r="H10">
            <v>0</v>
          </cell>
          <cell r="I10" t="str">
            <v>No</v>
          </cell>
        </row>
        <row r="11">
          <cell r="B11" t="str">
            <v xml:space="preserve">  Other Assets</v>
          </cell>
          <cell r="C11">
            <v>0</v>
          </cell>
          <cell r="D11">
            <v>0</v>
          </cell>
          <cell r="E11">
            <v>0</v>
          </cell>
          <cell r="F11">
            <v>0</v>
          </cell>
          <cell r="G11">
            <v>0</v>
          </cell>
          <cell r="H11">
            <v>0</v>
          </cell>
          <cell r="I11" t="str">
            <v>No</v>
          </cell>
        </row>
        <row r="12">
          <cell r="B12" t="str">
            <v>Total Assets</v>
          </cell>
          <cell r="C12">
            <v>15399341</v>
          </cell>
          <cell r="D12">
            <v>15744151</v>
          </cell>
          <cell r="E12">
            <v>344810</v>
          </cell>
          <cell r="F12">
            <v>2.2391217909909261E-2</v>
          </cell>
          <cell r="G12">
            <v>1</v>
          </cell>
          <cell r="H12">
            <v>0</v>
          </cell>
          <cell r="I12" t="str">
            <v>No</v>
          </cell>
        </row>
        <row r="13">
          <cell r="B13" t="str">
            <v>Liabilities and Equities</v>
          </cell>
          <cell r="C13">
            <v>0</v>
          </cell>
          <cell r="D13">
            <v>0</v>
          </cell>
          <cell r="E13">
            <v>0</v>
          </cell>
          <cell r="F13">
            <v>0</v>
          </cell>
          <cell r="G13">
            <v>0</v>
          </cell>
          <cell r="H13">
            <v>0</v>
          </cell>
          <cell r="I13" t="str">
            <v>No</v>
          </cell>
        </row>
        <row r="14">
          <cell r="B14" t="str">
            <v xml:space="preserve">  Liabilities</v>
          </cell>
          <cell r="C14">
            <v>0</v>
          </cell>
          <cell r="D14">
            <v>0</v>
          </cell>
          <cell r="E14">
            <v>0</v>
          </cell>
          <cell r="F14">
            <v>0</v>
          </cell>
          <cell r="G14">
            <v>0</v>
          </cell>
          <cell r="H14">
            <v>0</v>
          </cell>
          <cell r="I14" t="str">
            <v>No</v>
          </cell>
        </row>
        <row r="15">
          <cell r="B15" t="str">
            <v xml:space="preserve">    Current Liabilities</v>
          </cell>
          <cell r="C15">
            <v>0</v>
          </cell>
          <cell r="D15">
            <v>0</v>
          </cell>
          <cell r="E15">
            <v>0</v>
          </cell>
          <cell r="F15">
            <v>0</v>
          </cell>
          <cell r="G15">
            <v>0</v>
          </cell>
          <cell r="H15">
            <v>0</v>
          </cell>
          <cell r="I15" t="str">
            <v>No</v>
          </cell>
        </row>
        <row r="16">
          <cell r="B16" t="str">
            <v xml:space="preserve">      Accrued Expenses/NW Payable</v>
          </cell>
          <cell r="C16">
            <v>5329915</v>
          </cell>
          <cell r="D16">
            <v>4386167</v>
          </cell>
          <cell r="E16">
            <v>-943748</v>
          </cell>
          <cell r="F16">
            <v>-0.17706623839216948</v>
          </cell>
          <cell r="G16">
            <v>1</v>
          </cell>
          <cell r="H16">
            <v>1</v>
          </cell>
          <cell r="I16" t="str">
            <v>Yes</v>
          </cell>
        </row>
        <row r="17">
          <cell r="B17" t="str">
            <v xml:space="preserve">      Accounts Payable to Participants, Contract Risk Settlement</v>
          </cell>
          <cell r="C17">
            <v>0</v>
          </cell>
          <cell r="D17">
            <v>0</v>
          </cell>
          <cell r="E17">
            <v>0</v>
          </cell>
          <cell r="F17">
            <v>0</v>
          </cell>
          <cell r="G17">
            <v>0</v>
          </cell>
          <cell r="H17">
            <v>0</v>
          </cell>
          <cell r="I17" t="str">
            <v>No</v>
          </cell>
        </row>
        <row r="18">
          <cell r="B18" t="str">
            <v xml:space="preserve">      Accounts Payable to Payers, Contract Risk Settlement</v>
          </cell>
          <cell r="C18">
            <v>0</v>
          </cell>
          <cell r="D18">
            <v>0</v>
          </cell>
          <cell r="E18">
            <v>0</v>
          </cell>
          <cell r="F18">
            <v>0</v>
          </cell>
          <cell r="G18">
            <v>0</v>
          </cell>
          <cell r="H18">
            <v>0</v>
          </cell>
          <cell r="I18" t="str">
            <v>No</v>
          </cell>
        </row>
        <row r="19">
          <cell r="B19" t="str">
            <v xml:space="preserve">      Unearned Revenue</v>
          </cell>
          <cell r="C19">
            <v>0</v>
          </cell>
          <cell r="D19">
            <v>0</v>
          </cell>
          <cell r="E19">
            <v>0</v>
          </cell>
          <cell r="F19">
            <v>0</v>
          </cell>
          <cell r="G19">
            <v>0</v>
          </cell>
          <cell r="H19">
            <v>0</v>
          </cell>
          <cell r="I19" t="str">
            <v>No</v>
          </cell>
        </row>
        <row r="20">
          <cell r="B20" t="str">
            <v xml:space="preserve">      Due to UVMMC</v>
          </cell>
          <cell r="C20">
            <v>3797492.74</v>
          </cell>
          <cell r="D20">
            <v>1500000</v>
          </cell>
          <cell r="E20">
            <v>-2297492.7400000002</v>
          </cell>
          <cell r="F20">
            <v>-0.60500253648937852</v>
          </cell>
          <cell r="G20">
            <v>1</v>
          </cell>
          <cell r="H20">
            <v>1</v>
          </cell>
          <cell r="I20" t="str">
            <v>Yes</v>
          </cell>
        </row>
        <row r="21">
          <cell r="B21" t="str">
            <v xml:space="preserve">      Due to DHH</v>
          </cell>
          <cell r="C21">
            <v>0</v>
          </cell>
          <cell r="D21">
            <v>0</v>
          </cell>
          <cell r="E21">
            <v>0</v>
          </cell>
          <cell r="F21">
            <v>0</v>
          </cell>
          <cell r="G21">
            <v>0</v>
          </cell>
          <cell r="H21">
            <v>0</v>
          </cell>
          <cell r="I21" t="str">
            <v>No</v>
          </cell>
        </row>
        <row r="22">
          <cell r="B22" t="str">
            <v xml:space="preserve">      Due to Other</v>
          </cell>
          <cell r="C22">
            <v>0</v>
          </cell>
          <cell r="D22">
            <v>0</v>
          </cell>
          <cell r="E22">
            <v>0</v>
          </cell>
          <cell r="F22">
            <v>0</v>
          </cell>
          <cell r="G22">
            <v>0</v>
          </cell>
          <cell r="H22">
            <v>0</v>
          </cell>
          <cell r="I22" t="str">
            <v>No</v>
          </cell>
        </row>
        <row r="23">
          <cell r="B23" t="str">
            <v xml:space="preserve">      Deferred Revenue</v>
          </cell>
          <cell r="C23">
            <v>0</v>
          </cell>
          <cell r="D23">
            <v>1252903</v>
          </cell>
          <cell r="E23">
            <v>1252903</v>
          </cell>
          <cell r="F23">
            <v>0</v>
          </cell>
          <cell r="G23">
            <v>1</v>
          </cell>
          <cell r="H23">
            <v>0</v>
          </cell>
          <cell r="I23" t="str">
            <v>No</v>
          </cell>
        </row>
        <row r="24">
          <cell r="B24" t="str">
            <v xml:space="preserve">      Accrued Expenses</v>
          </cell>
          <cell r="C24">
            <v>0</v>
          </cell>
          <cell r="D24">
            <v>0</v>
          </cell>
          <cell r="E24">
            <v>0</v>
          </cell>
          <cell r="F24">
            <v>0</v>
          </cell>
          <cell r="G24">
            <v>0</v>
          </cell>
          <cell r="H24">
            <v>0</v>
          </cell>
          <cell r="I24" t="str">
            <v>No</v>
          </cell>
        </row>
        <row r="25">
          <cell r="B25" t="str">
            <v xml:space="preserve">      Designated Risk Reserve Fund Balance</v>
          </cell>
          <cell r="C25">
            <v>0</v>
          </cell>
          <cell r="D25">
            <v>0</v>
          </cell>
          <cell r="E25">
            <v>0</v>
          </cell>
          <cell r="F25">
            <v>0</v>
          </cell>
          <cell r="G25">
            <v>0</v>
          </cell>
          <cell r="H25">
            <v>0</v>
          </cell>
          <cell r="I25" t="str">
            <v>No</v>
          </cell>
        </row>
        <row r="26">
          <cell r="B26" t="str">
            <v xml:space="preserve">      Debt</v>
          </cell>
          <cell r="C26">
            <v>0</v>
          </cell>
          <cell r="D26">
            <v>0</v>
          </cell>
          <cell r="E26">
            <v>0</v>
          </cell>
          <cell r="F26">
            <v>0</v>
          </cell>
          <cell r="G26">
            <v>0</v>
          </cell>
          <cell r="H26">
            <v>0</v>
          </cell>
          <cell r="I26" t="str">
            <v>No</v>
          </cell>
        </row>
        <row r="27">
          <cell r="B27" t="str">
            <v xml:space="preserve">      Other Current Liabilities</v>
          </cell>
          <cell r="C27">
            <v>585504</v>
          </cell>
          <cell r="D27">
            <v>585504</v>
          </cell>
          <cell r="E27">
            <v>0</v>
          </cell>
          <cell r="F27">
            <v>0</v>
          </cell>
          <cell r="G27">
            <v>0</v>
          </cell>
          <cell r="H27">
            <v>0</v>
          </cell>
          <cell r="I27" t="str">
            <v>No</v>
          </cell>
        </row>
        <row r="28">
          <cell r="B28" t="str">
            <v xml:space="preserve">    Total Current Liabilities</v>
          </cell>
          <cell r="C28">
            <v>9712911.7400000002</v>
          </cell>
          <cell r="D28">
            <v>7724574</v>
          </cell>
          <cell r="E28">
            <v>-1988337.7400000002</v>
          </cell>
          <cell r="F28">
            <v>-0.20471078016817232</v>
          </cell>
          <cell r="G28">
            <v>1</v>
          </cell>
          <cell r="H28">
            <v>1</v>
          </cell>
          <cell r="I28" t="str">
            <v>Yes</v>
          </cell>
        </row>
        <row r="29">
          <cell r="B29" t="str">
            <v xml:space="preserve">    Long Term Liabilities</v>
          </cell>
          <cell r="C29">
            <v>0</v>
          </cell>
          <cell r="D29">
            <v>0</v>
          </cell>
          <cell r="E29">
            <v>0</v>
          </cell>
          <cell r="F29">
            <v>0</v>
          </cell>
          <cell r="G29">
            <v>0</v>
          </cell>
          <cell r="H29">
            <v>0</v>
          </cell>
          <cell r="I29" t="str">
            <v>No</v>
          </cell>
        </row>
        <row r="30">
          <cell r="B30" t="str">
            <v xml:space="preserve">    Other Non-Current Liabilities</v>
          </cell>
          <cell r="C30">
            <v>0</v>
          </cell>
          <cell r="D30">
            <v>0</v>
          </cell>
          <cell r="E30">
            <v>0</v>
          </cell>
          <cell r="F30">
            <v>0</v>
          </cell>
          <cell r="G30">
            <v>0</v>
          </cell>
          <cell r="H30">
            <v>0</v>
          </cell>
          <cell r="I30" t="str">
            <v>No</v>
          </cell>
        </row>
        <row r="31">
          <cell r="B31" t="str">
            <v xml:space="preserve">  Total Liabilities</v>
          </cell>
          <cell r="C31">
            <v>9712911.7400000002</v>
          </cell>
          <cell r="D31">
            <v>7724574</v>
          </cell>
          <cell r="E31">
            <v>-1988337.7400000002</v>
          </cell>
          <cell r="F31">
            <v>-0.20471078016817232</v>
          </cell>
          <cell r="G31">
            <v>1</v>
          </cell>
          <cell r="H31">
            <v>1</v>
          </cell>
          <cell r="I31" t="str">
            <v>Yes</v>
          </cell>
        </row>
        <row r="32">
          <cell r="B32" t="str">
            <v xml:space="preserve">  Equity</v>
          </cell>
          <cell r="C32">
            <v>0</v>
          </cell>
          <cell r="D32">
            <v>0</v>
          </cell>
          <cell r="E32">
            <v>0</v>
          </cell>
          <cell r="F32">
            <v>0</v>
          </cell>
          <cell r="G32">
            <v>0</v>
          </cell>
          <cell r="H32">
            <v>0</v>
          </cell>
          <cell r="I32" t="str">
            <v>No</v>
          </cell>
        </row>
        <row r="33">
          <cell r="B33" t="str">
            <v xml:space="preserve">    Retained Earnings</v>
          </cell>
          <cell r="C33">
            <v>0</v>
          </cell>
          <cell r="D33">
            <v>0</v>
          </cell>
          <cell r="E33">
            <v>0</v>
          </cell>
          <cell r="F33">
            <v>0</v>
          </cell>
          <cell r="G33">
            <v>0</v>
          </cell>
          <cell r="H33">
            <v>0</v>
          </cell>
          <cell r="I33" t="str">
            <v>No</v>
          </cell>
        </row>
        <row r="34">
          <cell r="B34" t="str">
            <v xml:space="preserve">    Capital Contributions</v>
          </cell>
          <cell r="C34">
            <v>0</v>
          </cell>
          <cell r="D34">
            <v>0</v>
          </cell>
          <cell r="E34">
            <v>0</v>
          </cell>
          <cell r="F34">
            <v>0</v>
          </cell>
          <cell r="G34">
            <v>0</v>
          </cell>
          <cell r="H34">
            <v>0</v>
          </cell>
          <cell r="I34" t="str">
            <v>No</v>
          </cell>
        </row>
        <row r="35">
          <cell r="B35" t="str">
            <v xml:space="preserve">    OneCare Net Assets</v>
          </cell>
          <cell r="C35">
            <v>5686429</v>
          </cell>
          <cell r="D35">
            <v>8019577</v>
          </cell>
          <cell r="E35">
            <v>2333148</v>
          </cell>
          <cell r="F35">
            <v>0.41030108702667351</v>
          </cell>
          <cell r="G35">
            <v>1</v>
          </cell>
          <cell r="H35">
            <v>1</v>
          </cell>
          <cell r="I35" t="str">
            <v>Yes</v>
          </cell>
        </row>
        <row r="36">
          <cell r="B36" t="str">
            <v xml:space="preserve">  Total Equity</v>
          </cell>
          <cell r="C36">
            <v>5686429</v>
          </cell>
          <cell r="D36">
            <v>8019577</v>
          </cell>
          <cell r="E36">
            <v>2333148</v>
          </cell>
          <cell r="F36">
            <v>0.41030108702667351</v>
          </cell>
          <cell r="G36">
            <v>1</v>
          </cell>
          <cell r="H36">
            <v>1</v>
          </cell>
          <cell r="I36" t="str">
            <v>Yes</v>
          </cell>
        </row>
        <row r="37">
          <cell r="B37" t="str">
            <v>Total Liabilities and Equities</v>
          </cell>
          <cell r="C37">
            <v>15399340.74</v>
          </cell>
          <cell r="D37">
            <v>15744151</v>
          </cell>
          <cell r="E37">
            <v>344810.25999999978</v>
          </cell>
          <cell r="F37">
            <v>2.2391235171798644E-2</v>
          </cell>
          <cell r="G37">
            <v>1</v>
          </cell>
          <cell r="H37">
            <v>0</v>
          </cell>
          <cell r="I37" t="str">
            <v>No</v>
          </cell>
        </row>
      </sheetData>
      <sheetData sheetId="2">
        <row r="4">
          <cell r="B4" t="str">
            <v>Assets</v>
          </cell>
        </row>
        <row r="5">
          <cell r="B5" t="str">
            <v xml:space="preserve">  Current Assets</v>
          </cell>
        </row>
        <row r="6">
          <cell r="B6" t="str">
            <v xml:space="preserve">    Cash, Investments &amp; Reserves</v>
          </cell>
        </row>
        <row r="7">
          <cell r="B7" t="str">
            <v xml:space="preserve">    Accounts Receivable - Total</v>
          </cell>
        </row>
        <row r="8">
          <cell r="B8" t="str">
            <v xml:space="preserve">    Prepaid Expenses</v>
          </cell>
        </row>
        <row r="9">
          <cell r="B9" t="str">
            <v xml:space="preserve">    Other Current Assets</v>
          </cell>
        </row>
        <row r="10">
          <cell r="B10" t="str">
            <v xml:space="preserve">  Total Current Assets</v>
          </cell>
        </row>
        <row r="11">
          <cell r="B11" t="str">
            <v xml:space="preserve">  PPE</v>
          </cell>
        </row>
        <row r="12">
          <cell r="B12" t="str">
            <v xml:space="preserve">  Long Term Assets</v>
          </cell>
        </row>
        <row r="13">
          <cell r="B13" t="str">
            <v xml:space="preserve">  Other Assets</v>
          </cell>
        </row>
        <row r="14">
          <cell r="B14" t="str">
            <v>Total Assets</v>
          </cell>
        </row>
        <row r="15">
          <cell r="B15" t="str">
            <v>Liabilities and Equities</v>
          </cell>
        </row>
        <row r="16">
          <cell r="B16" t="str">
            <v xml:space="preserve">  Liabilities</v>
          </cell>
        </row>
        <row r="17">
          <cell r="B17" t="str">
            <v xml:space="preserve">    Current Liabilities</v>
          </cell>
        </row>
        <row r="18">
          <cell r="B18" t="str">
            <v xml:space="preserve">      Accrued Expenses/NW Payable</v>
          </cell>
        </row>
        <row r="19">
          <cell r="B19" t="str">
            <v xml:space="preserve">      Accounts Payable to Participants, Contract Risk Settlement</v>
          </cell>
        </row>
        <row r="20">
          <cell r="B20" t="str">
            <v xml:space="preserve">      Accounts Payable to Payers, Contract Risk Settlement</v>
          </cell>
        </row>
        <row r="21">
          <cell r="B21" t="str">
            <v xml:space="preserve">      Unearned Revenue</v>
          </cell>
        </row>
        <row r="22">
          <cell r="B22" t="str">
            <v xml:space="preserve">      Due to UVMMC</v>
          </cell>
        </row>
        <row r="23">
          <cell r="B23" t="str">
            <v xml:space="preserve">      Due to DHH</v>
          </cell>
        </row>
        <row r="24">
          <cell r="B24" t="str">
            <v xml:space="preserve">      Due to Other</v>
          </cell>
        </row>
        <row r="25">
          <cell r="B25" t="str">
            <v xml:space="preserve">      Deferred Revenue</v>
          </cell>
        </row>
        <row r="26">
          <cell r="B26" t="str">
            <v xml:space="preserve">      Accrued Expenses</v>
          </cell>
        </row>
        <row r="27">
          <cell r="B27" t="str">
            <v xml:space="preserve">      Designated Risk Reserve Fund Balance</v>
          </cell>
        </row>
        <row r="28">
          <cell r="B28" t="str">
            <v xml:space="preserve">      Debt</v>
          </cell>
        </row>
        <row r="29">
          <cell r="B29" t="str">
            <v xml:space="preserve">      Other Current Liabilities</v>
          </cell>
        </row>
        <row r="30">
          <cell r="B30" t="str">
            <v xml:space="preserve">    Total Current Liabilities</v>
          </cell>
        </row>
        <row r="31">
          <cell r="B31" t="str">
            <v xml:space="preserve">    Long Term Liabilities</v>
          </cell>
        </row>
        <row r="32">
          <cell r="B32" t="str">
            <v xml:space="preserve">    Other Non-Current Liabilities</v>
          </cell>
        </row>
        <row r="33">
          <cell r="B33" t="str">
            <v xml:space="preserve">  Total Liabilities</v>
          </cell>
        </row>
        <row r="34">
          <cell r="B34" t="str">
            <v xml:space="preserve">  Equity</v>
          </cell>
        </row>
        <row r="35">
          <cell r="B35" t="str">
            <v xml:space="preserve">    Retained Earnings</v>
          </cell>
        </row>
        <row r="36">
          <cell r="B36" t="str">
            <v xml:space="preserve">    Capital Contributions</v>
          </cell>
        </row>
        <row r="37">
          <cell r="B37" t="str">
            <v xml:space="preserve">    OneCare Net Assets</v>
          </cell>
        </row>
        <row r="38">
          <cell r="B38" t="str">
            <v xml:space="preserve">  Total Equity</v>
          </cell>
        </row>
        <row r="39">
          <cell r="B39" t="str">
            <v>Total Liabilities and Equities</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sheetName val="Report Data"/>
      <sheetName val="Data_Formatted"/>
      <sheetName val="Report Info"/>
    </sheetNames>
    <sheetDataSet>
      <sheetData sheetId="0"/>
      <sheetData sheetId="1">
        <row r="4">
          <cell r="A4" t="str">
            <v>ACO 1</v>
          </cell>
        </row>
      </sheetData>
      <sheetData sheetId="2">
        <row r="3">
          <cell r="B3" t="str">
            <v>Depreciation &amp; Amortization</v>
          </cell>
          <cell r="C3">
            <v>0</v>
          </cell>
          <cell r="D3">
            <v>0</v>
          </cell>
          <cell r="E3">
            <v>0</v>
          </cell>
          <cell r="F3">
            <v>0</v>
          </cell>
          <cell r="G3">
            <v>0</v>
          </cell>
          <cell r="H3">
            <v>0</v>
          </cell>
          <cell r="I3" t="str">
            <v>No</v>
          </cell>
        </row>
        <row r="4">
          <cell r="B4" t="str">
            <v>(Increase)/Decrease Accounts Receivable</v>
          </cell>
          <cell r="C4">
            <v>-1116629.9999999998</v>
          </cell>
          <cell r="D4">
            <v>-2060378.0000000007</v>
          </cell>
          <cell r="E4">
            <v>-943748.00000000093</v>
          </cell>
          <cell r="F4">
            <v>0.84517521470854373</v>
          </cell>
          <cell r="G4">
            <v>1</v>
          </cell>
          <cell r="H4">
            <v>1</v>
          </cell>
          <cell r="I4" t="str">
            <v>Yes</v>
          </cell>
        </row>
        <row r="5">
          <cell r="B5" t="str">
            <v>(Increase)/Decrease Other Changes</v>
          </cell>
          <cell r="C5">
            <v>-3328758</v>
          </cell>
          <cell r="D5">
            <v>-1096452</v>
          </cell>
          <cell r="E5">
            <v>2232306</v>
          </cell>
          <cell r="F5">
            <v>-0.67061228241884807</v>
          </cell>
          <cell r="G5">
            <v>1</v>
          </cell>
          <cell r="H5">
            <v>1</v>
          </cell>
          <cell r="I5" t="str">
            <v>Yes</v>
          </cell>
        </row>
        <row r="6">
          <cell r="B6" t="str">
            <v>Capital</v>
          </cell>
          <cell r="C6">
            <v>0</v>
          </cell>
          <cell r="D6">
            <v>0</v>
          </cell>
          <cell r="E6">
            <v>0</v>
          </cell>
          <cell r="F6">
            <v>0</v>
          </cell>
          <cell r="G6">
            <v>0</v>
          </cell>
          <cell r="H6">
            <v>0</v>
          </cell>
          <cell r="I6" t="str">
            <v>No</v>
          </cell>
        </row>
        <row r="7">
          <cell r="B7" t="str">
            <v>Capitalized Interest</v>
          </cell>
          <cell r="C7">
            <v>0</v>
          </cell>
          <cell r="D7">
            <v>0</v>
          </cell>
          <cell r="E7">
            <v>0</v>
          </cell>
          <cell r="F7">
            <v>0</v>
          </cell>
          <cell r="G7">
            <v>0</v>
          </cell>
          <cell r="H7">
            <v>0</v>
          </cell>
          <cell r="I7" t="str">
            <v>No</v>
          </cell>
        </row>
        <row r="8">
          <cell r="B8" t="str">
            <v>Change in Accum Depr Less Depreciation</v>
          </cell>
          <cell r="C8">
            <v>0</v>
          </cell>
          <cell r="D8">
            <v>0</v>
          </cell>
          <cell r="E8">
            <v>0</v>
          </cell>
          <cell r="F8">
            <v>0</v>
          </cell>
          <cell r="G8">
            <v>0</v>
          </cell>
          <cell r="H8">
            <v>0</v>
          </cell>
          <cell r="I8" t="str">
            <v>No</v>
          </cell>
        </row>
        <row r="9">
          <cell r="B9" t="str">
            <v>(Increase)/Decrease in Capital Assets</v>
          </cell>
          <cell r="C9">
            <v>0</v>
          </cell>
          <cell r="D9">
            <v>0</v>
          </cell>
          <cell r="E9">
            <v>0</v>
          </cell>
          <cell r="F9">
            <v>0</v>
          </cell>
          <cell r="G9">
            <v>0</v>
          </cell>
          <cell r="H9">
            <v>0</v>
          </cell>
          <cell r="I9" t="str">
            <v>No</v>
          </cell>
        </row>
        <row r="10">
          <cell r="B10" t="str">
            <v>Funded Depreciation</v>
          </cell>
          <cell r="C10">
            <v>0</v>
          </cell>
          <cell r="D10">
            <v>0</v>
          </cell>
          <cell r="E10">
            <v>0</v>
          </cell>
          <cell r="F10">
            <v>0</v>
          </cell>
          <cell r="G10">
            <v>0</v>
          </cell>
          <cell r="H10">
            <v>0</v>
          </cell>
          <cell r="I10" t="str">
            <v>No</v>
          </cell>
        </row>
        <row r="11">
          <cell r="B11" t="str">
            <v>Other Long Term Assets, Escrowed Bonds &amp; Other</v>
          </cell>
          <cell r="C11">
            <v>0</v>
          </cell>
          <cell r="D11">
            <v>0</v>
          </cell>
          <cell r="E11">
            <v>0</v>
          </cell>
          <cell r="F11">
            <v>0</v>
          </cell>
          <cell r="G11">
            <v>0</v>
          </cell>
          <cell r="H11">
            <v>0</v>
          </cell>
          <cell r="I11" t="str">
            <v>No</v>
          </cell>
        </row>
        <row r="12">
          <cell r="B12" t="str">
            <v>Debt (Increase)/Decrease</v>
          </cell>
          <cell r="C12">
            <v>0</v>
          </cell>
          <cell r="D12">
            <v>0</v>
          </cell>
          <cell r="E12">
            <v>0</v>
          </cell>
          <cell r="F12">
            <v>0</v>
          </cell>
          <cell r="G12">
            <v>0</v>
          </cell>
          <cell r="H12">
            <v>0</v>
          </cell>
          <cell r="I12" t="str">
            <v>No</v>
          </cell>
        </row>
        <row r="13">
          <cell r="B13" t="str">
            <v>Bonds &amp; Mortgages</v>
          </cell>
          <cell r="C13">
            <v>0</v>
          </cell>
          <cell r="D13">
            <v>0</v>
          </cell>
          <cell r="E13">
            <v>0</v>
          </cell>
          <cell r="F13">
            <v>0</v>
          </cell>
          <cell r="G13">
            <v>0</v>
          </cell>
          <cell r="H13">
            <v>0</v>
          </cell>
          <cell r="I13" t="str">
            <v>No</v>
          </cell>
        </row>
        <row r="14">
          <cell r="B14" t="str">
            <v>Repayment</v>
          </cell>
          <cell r="C14">
            <v>0</v>
          </cell>
          <cell r="D14">
            <v>0</v>
          </cell>
          <cell r="E14">
            <v>0</v>
          </cell>
          <cell r="F14">
            <v>0</v>
          </cell>
          <cell r="G14">
            <v>0</v>
          </cell>
          <cell r="H14">
            <v>0</v>
          </cell>
          <cell r="I14" t="str">
            <v>No</v>
          </cell>
        </row>
        <row r="15">
          <cell r="B15" t="str">
            <v>Capital Lease &amp; Other LT Debt</v>
          </cell>
          <cell r="C15">
            <v>0</v>
          </cell>
          <cell r="D15">
            <v>0</v>
          </cell>
          <cell r="E15">
            <v>0</v>
          </cell>
          <cell r="F15">
            <v>0</v>
          </cell>
          <cell r="G15">
            <v>0</v>
          </cell>
          <cell r="H15">
            <v>0</v>
          </cell>
          <cell r="I15" t="str">
            <v>No</v>
          </cell>
        </row>
        <row r="16">
          <cell r="B16" t="str">
            <v>Manual Adjustments</v>
          </cell>
          <cell r="C16">
            <v>0</v>
          </cell>
          <cell r="D16">
            <v>0</v>
          </cell>
          <cell r="E16">
            <v>0</v>
          </cell>
          <cell r="F16">
            <v>0</v>
          </cell>
          <cell r="G16">
            <v>0</v>
          </cell>
          <cell r="H16">
            <v>0</v>
          </cell>
          <cell r="I16" t="str">
            <v>No</v>
          </cell>
        </row>
        <row r="17">
          <cell r="B17" t="str">
            <v>Other</v>
          </cell>
          <cell r="C17">
            <v>0</v>
          </cell>
          <cell r="D17">
            <v>0</v>
          </cell>
          <cell r="E17">
            <v>0</v>
          </cell>
          <cell r="F17">
            <v>0</v>
          </cell>
          <cell r="G17">
            <v>0</v>
          </cell>
          <cell r="H17">
            <v>0</v>
          </cell>
          <cell r="I17" t="str">
            <v>No</v>
          </cell>
        </row>
        <row r="18">
          <cell r="B18" t="str">
            <v>Beginning Balance</v>
          </cell>
          <cell r="C18">
            <v>18233211.933319181</v>
          </cell>
          <cell r="D18">
            <v>18233211.952647552</v>
          </cell>
          <cell r="E18">
            <v>1.9328370690345764E-2</v>
          </cell>
          <cell r="F18">
            <v>1.0600639514876314E-9</v>
          </cell>
          <cell r="G18">
            <v>0</v>
          </cell>
          <cell r="H18">
            <v>0</v>
          </cell>
          <cell r="I18" t="str">
            <v>No</v>
          </cell>
        </row>
        <row r="19">
          <cell r="B19" t="str">
            <v>Ending Cash Balance</v>
          </cell>
          <cell r="C19">
            <v>13787824</v>
          </cell>
          <cell r="D19">
            <v>15076381.999999998</v>
          </cell>
          <cell r="E19">
            <v>1288557.9999999981</v>
          </cell>
          <cell r="F19">
            <v>9.345622630518044E-2</v>
          </cell>
          <cell r="G19">
            <v>1</v>
          </cell>
          <cell r="H19">
            <v>0</v>
          </cell>
          <cell r="I19" t="str">
            <v>No</v>
          </cell>
        </row>
      </sheetData>
      <sheetData sheetId="3" refreshError="1"/>
    </sheetDataSet>
  </externalBook>
</externalLink>
</file>

<file path=xl/persons/person.xml><?xml version="1.0" encoding="utf-8"?>
<personList xmlns="http://schemas.microsoft.com/office/spreadsheetml/2018/threadedcomments" xmlns:x="http://schemas.openxmlformats.org/spreadsheetml/2006/main">
  <person displayName="Douglas, Kimberley" id="{C16B9B2D-3200-4A4F-A5C8-D7DED80D5164}" userId="S::kimberley.douglas@onecarevt.org::512deed4-bc01-4b8d-9fd3-1a12a67286a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19" dT="2023-03-31T14:40:39.15" personId="{C16B9B2D-3200-4A4F-A5C8-D7DED80D5164}" id="{32137F0C-B269-4695-B4E8-F3D52C682940}">
    <text>note: this is new MH screening and Follow up program - no line in Adapitve for that so used old line</text>
  </threadedComment>
</ThreadedComment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abSelected="1" workbookViewId="0">
      <selection activeCell="G13" sqref="G13"/>
    </sheetView>
  </sheetViews>
  <sheetFormatPr defaultRowHeight="15" x14ac:dyDescent="0.25"/>
  <cols>
    <col min="1" max="1" width="66.42578125" customWidth="1"/>
    <col min="2" max="2" width="9.85546875" bestFit="1" customWidth="1"/>
  </cols>
  <sheetData>
    <row r="1" spans="1:2" x14ac:dyDescent="0.25">
      <c r="A1" s="31" t="s">
        <v>0</v>
      </c>
      <c r="B1" s="31" t="s">
        <v>1</v>
      </c>
    </row>
    <row r="2" spans="1:2" x14ac:dyDescent="0.25">
      <c r="A2" s="32" t="s">
        <v>2</v>
      </c>
    </row>
    <row r="3" spans="1:2" x14ac:dyDescent="0.25">
      <c r="A3" s="32" t="s">
        <v>3</v>
      </c>
    </row>
    <row r="4" spans="1:2" x14ac:dyDescent="0.25">
      <c r="A4" s="32" t="s">
        <v>4</v>
      </c>
    </row>
    <row r="5" spans="1:2" x14ac:dyDescent="0.25">
      <c r="A5" s="32" t="s">
        <v>5</v>
      </c>
      <c r="B5" s="33">
        <v>15076382</v>
      </c>
    </row>
    <row r="6" spans="1:2" x14ac:dyDescent="0.25">
      <c r="A6" s="32" t="s">
        <v>6</v>
      </c>
    </row>
    <row r="7" spans="1:2" x14ac:dyDescent="0.25">
      <c r="A7" s="32" t="s">
        <v>7</v>
      </c>
      <c r="B7" s="34">
        <v>15076382</v>
      </c>
    </row>
    <row r="8" spans="1:2" x14ac:dyDescent="0.25">
      <c r="A8" s="32" t="s">
        <v>8</v>
      </c>
    </row>
    <row r="9" spans="1:2" x14ac:dyDescent="0.25">
      <c r="A9" s="32" t="s">
        <v>9</v>
      </c>
      <c r="B9" s="33">
        <v>139622</v>
      </c>
    </row>
    <row r="10" spans="1:2" x14ac:dyDescent="0.25">
      <c r="A10" s="32" t="s">
        <v>10</v>
      </c>
    </row>
    <row r="11" spans="1:2" x14ac:dyDescent="0.25">
      <c r="A11" s="32" t="s">
        <v>11</v>
      </c>
    </row>
    <row r="12" spans="1:2" x14ac:dyDescent="0.25">
      <c r="A12" s="32" t="s">
        <v>7</v>
      </c>
      <c r="B12" s="34">
        <v>139622</v>
      </c>
    </row>
    <row r="13" spans="1:2" x14ac:dyDescent="0.25">
      <c r="A13" s="32" t="s">
        <v>12</v>
      </c>
      <c r="B13" s="33">
        <v>500000</v>
      </c>
    </row>
    <row r="14" spans="1:2" x14ac:dyDescent="0.25">
      <c r="A14" s="32" t="s">
        <v>13</v>
      </c>
    </row>
    <row r="15" spans="1:2" x14ac:dyDescent="0.25">
      <c r="A15" s="32" t="s">
        <v>14</v>
      </c>
      <c r="B15" s="34">
        <v>15716004</v>
      </c>
    </row>
    <row r="16" spans="1:2" x14ac:dyDescent="0.25">
      <c r="A16" s="32" t="s">
        <v>15</v>
      </c>
      <c r="B16" s="33">
        <v>28147</v>
      </c>
    </row>
    <row r="17" spans="1:2" x14ac:dyDescent="0.25">
      <c r="A17" s="32" t="s">
        <v>16</v>
      </c>
    </row>
    <row r="18" spans="1:2" x14ac:dyDescent="0.25">
      <c r="A18" s="32" t="s">
        <v>17</v>
      </c>
    </row>
    <row r="19" spans="1:2" x14ac:dyDescent="0.25">
      <c r="A19" s="32" t="s">
        <v>18</v>
      </c>
      <c r="B19" s="34">
        <v>15744151</v>
      </c>
    </row>
    <row r="21" spans="1:2" x14ac:dyDescent="0.25">
      <c r="A21" s="32" t="s">
        <v>19</v>
      </c>
    </row>
    <row r="22" spans="1:2" x14ac:dyDescent="0.25">
      <c r="A22" s="32" t="s">
        <v>20</v>
      </c>
    </row>
    <row r="23" spans="1:2" x14ac:dyDescent="0.25">
      <c r="A23" s="32" t="s">
        <v>21</v>
      </c>
    </row>
    <row r="24" spans="1:2" x14ac:dyDescent="0.25">
      <c r="A24" s="32" t="s">
        <v>22</v>
      </c>
      <c r="B24" s="33">
        <v>4386167</v>
      </c>
    </row>
    <row r="25" spans="1:2" x14ac:dyDescent="0.25">
      <c r="A25" s="32" t="s">
        <v>23</v>
      </c>
    </row>
    <row r="26" spans="1:2" x14ac:dyDescent="0.25">
      <c r="A26" s="32" t="s">
        <v>24</v>
      </c>
    </row>
    <row r="27" spans="1:2" x14ac:dyDescent="0.25">
      <c r="A27" s="32" t="s">
        <v>25</v>
      </c>
    </row>
    <row r="28" spans="1:2" x14ac:dyDescent="0.25">
      <c r="A28" s="32" t="s">
        <v>26</v>
      </c>
      <c r="B28" s="33">
        <v>1500000</v>
      </c>
    </row>
    <row r="29" spans="1:2" x14ac:dyDescent="0.25">
      <c r="A29" s="32" t="s">
        <v>27</v>
      </c>
    </row>
    <row r="30" spans="1:2" x14ac:dyDescent="0.25">
      <c r="A30" s="32" t="s">
        <v>28</v>
      </c>
    </row>
    <row r="31" spans="1:2" x14ac:dyDescent="0.25">
      <c r="A31" s="32" t="s">
        <v>29</v>
      </c>
      <c r="B31" s="33">
        <v>1252903</v>
      </c>
    </row>
    <row r="32" spans="1:2" x14ac:dyDescent="0.25">
      <c r="A32" s="32" t="s">
        <v>30</v>
      </c>
    </row>
    <row r="33" spans="1:2" x14ac:dyDescent="0.25">
      <c r="A33" s="32" t="s">
        <v>31</v>
      </c>
    </row>
    <row r="34" spans="1:2" x14ac:dyDescent="0.25">
      <c r="A34" s="32" t="s">
        <v>32</v>
      </c>
    </row>
    <row r="35" spans="1:2" x14ac:dyDescent="0.25">
      <c r="A35" s="32" t="s">
        <v>33</v>
      </c>
      <c r="B35" s="33">
        <v>585504</v>
      </c>
    </row>
    <row r="36" spans="1:2" x14ac:dyDescent="0.25">
      <c r="A36" s="32" t="s">
        <v>7</v>
      </c>
      <c r="B36" s="34">
        <v>7724574</v>
      </c>
    </row>
    <row r="37" spans="1:2" x14ac:dyDescent="0.25">
      <c r="A37" s="32" t="s">
        <v>34</v>
      </c>
    </row>
    <row r="38" spans="1:2" x14ac:dyDescent="0.25">
      <c r="A38" s="32" t="s">
        <v>35</v>
      </c>
    </row>
    <row r="39" spans="1:2" x14ac:dyDescent="0.25">
      <c r="A39" s="32" t="s">
        <v>14</v>
      </c>
      <c r="B39" s="34">
        <v>7724574</v>
      </c>
    </row>
    <row r="40" spans="1:2" x14ac:dyDescent="0.25">
      <c r="A40" s="32" t="s">
        <v>36</v>
      </c>
    </row>
    <row r="41" spans="1:2" x14ac:dyDescent="0.25">
      <c r="A41" s="32" t="s">
        <v>37</v>
      </c>
    </row>
    <row r="42" spans="1:2" x14ac:dyDescent="0.25">
      <c r="A42" s="32" t="s">
        <v>38</v>
      </c>
    </row>
    <row r="43" spans="1:2" x14ac:dyDescent="0.25">
      <c r="A43" s="32" t="s">
        <v>39</v>
      </c>
      <c r="B43" s="33">
        <v>8019577</v>
      </c>
    </row>
    <row r="44" spans="1:2" x14ac:dyDescent="0.25">
      <c r="A44" s="32" t="s">
        <v>14</v>
      </c>
      <c r="B44" s="34">
        <v>8019577</v>
      </c>
    </row>
    <row r="45" spans="1:2" x14ac:dyDescent="0.25">
      <c r="A45" s="32" t="s">
        <v>18</v>
      </c>
      <c r="B45" s="34">
        <v>15744151</v>
      </c>
    </row>
    <row r="47" spans="1:2" x14ac:dyDescent="0.25">
      <c r="A47" s="32" t="s">
        <v>40</v>
      </c>
      <c r="B47" s="33">
        <v>0</v>
      </c>
    </row>
    <row r="51" spans="1:8" x14ac:dyDescent="0.25">
      <c r="A51" s="32" t="s">
        <v>41</v>
      </c>
    </row>
    <row r="52" spans="1:8" x14ac:dyDescent="0.25">
      <c r="A52" s="49"/>
      <c r="B52" s="49"/>
      <c r="C52" s="49"/>
      <c r="D52" s="49"/>
      <c r="E52" s="49"/>
      <c r="F52" s="49"/>
      <c r="G52" s="49"/>
      <c r="H52" s="49"/>
    </row>
    <row r="55" spans="1:8" x14ac:dyDescent="0.25">
      <c r="A55" s="35" t="s">
        <v>42</v>
      </c>
    </row>
    <row r="56" spans="1:8" x14ac:dyDescent="0.25">
      <c r="A56" s="35" t="s">
        <v>43</v>
      </c>
    </row>
  </sheetData>
  <mergeCells count="1">
    <mergeCell ref="A52:H5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5"/>
  <sheetViews>
    <sheetView workbookViewId="0"/>
  </sheetViews>
  <sheetFormatPr defaultRowHeight="15" x14ac:dyDescent="0.25"/>
  <cols>
    <col min="2" max="2" width="33.28515625" customWidth="1"/>
  </cols>
  <sheetData>
    <row r="2" spans="1:3" x14ac:dyDescent="0.25">
      <c r="A2" s="51" t="s">
        <v>245</v>
      </c>
      <c r="B2" s="49"/>
      <c r="C2" s="49"/>
    </row>
    <row r="3" spans="1:3" x14ac:dyDescent="0.25">
      <c r="A3" s="36" t="s">
        <v>246</v>
      </c>
      <c r="B3" s="36" t="s">
        <v>247</v>
      </c>
    </row>
    <row r="4" spans="1:3" x14ac:dyDescent="0.25">
      <c r="A4" s="36" t="s">
        <v>248</v>
      </c>
      <c r="B4" s="36" t="s">
        <v>249</v>
      </c>
    </row>
    <row r="5" spans="1:3" x14ac:dyDescent="0.25">
      <c r="A5" s="36" t="s">
        <v>250</v>
      </c>
      <c r="B5" s="36" t="s">
        <v>251</v>
      </c>
    </row>
  </sheetData>
  <mergeCells count="1">
    <mergeCell ref="A2:C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63"/>
  <sheetViews>
    <sheetView workbookViewId="0">
      <selection activeCell="H76" sqref="H76"/>
    </sheetView>
  </sheetViews>
  <sheetFormatPr defaultColWidth="8.85546875" defaultRowHeight="15" x14ac:dyDescent="0.25"/>
  <cols>
    <col min="1" max="1" width="47.85546875" style="1" customWidth="1"/>
    <col min="2" max="2" width="12.28515625" style="1" bestFit="1" customWidth="1"/>
    <col min="3" max="16384" width="8.85546875" style="1"/>
  </cols>
  <sheetData>
    <row r="1" spans="1:2" x14ac:dyDescent="0.25">
      <c r="A1" s="37" t="s">
        <v>0</v>
      </c>
      <c r="B1" s="37" t="s">
        <v>1</v>
      </c>
    </row>
    <row r="2" spans="1:2" x14ac:dyDescent="0.25">
      <c r="A2" s="38" t="s">
        <v>44</v>
      </c>
    </row>
    <row r="3" spans="1:2" x14ac:dyDescent="0.25">
      <c r="A3" s="38" t="s">
        <v>45</v>
      </c>
    </row>
    <row r="4" spans="1:2" x14ac:dyDescent="0.25">
      <c r="A4" s="38" t="s">
        <v>46</v>
      </c>
      <c r="B4" s="4">
        <v>248955317.00000012</v>
      </c>
    </row>
    <row r="5" spans="1:2" x14ac:dyDescent="0.25">
      <c r="A5" s="38" t="s">
        <v>47</v>
      </c>
      <c r="B5" s="4">
        <v>9545916</v>
      </c>
    </row>
    <row r="6" spans="1:2" x14ac:dyDescent="0.25">
      <c r="A6" s="38" t="s">
        <v>48</v>
      </c>
      <c r="B6" s="4">
        <v>148804460.99999997</v>
      </c>
    </row>
    <row r="7" spans="1:2" x14ac:dyDescent="0.25">
      <c r="A7" s="38" t="s">
        <v>49</v>
      </c>
      <c r="B7" s="4">
        <v>0</v>
      </c>
    </row>
    <row r="8" spans="1:2" x14ac:dyDescent="0.25">
      <c r="A8" s="38" t="s">
        <v>50</v>
      </c>
      <c r="B8" s="4">
        <v>0</v>
      </c>
    </row>
    <row r="9" spans="1:2" x14ac:dyDescent="0.25">
      <c r="A9" s="38" t="s">
        <v>51</v>
      </c>
      <c r="B9" s="4">
        <v>0</v>
      </c>
    </row>
    <row r="10" spans="1:2" x14ac:dyDescent="0.25">
      <c r="A10" s="38" t="s">
        <v>52</v>
      </c>
      <c r="B10" s="4">
        <v>0</v>
      </c>
    </row>
    <row r="11" spans="1:2" x14ac:dyDescent="0.25">
      <c r="A11" s="38" t="s">
        <v>53</v>
      </c>
      <c r="B11" s="4">
        <v>62752576.000000007</v>
      </c>
    </row>
    <row r="12" spans="1:2" x14ac:dyDescent="0.25">
      <c r="A12" s="38" t="s">
        <v>54</v>
      </c>
    </row>
    <row r="13" spans="1:2" x14ac:dyDescent="0.25">
      <c r="A13" s="38" t="s">
        <v>55</v>
      </c>
      <c r="B13" s="4">
        <v>55946414.999999993</v>
      </c>
    </row>
    <row r="14" spans="1:2" x14ac:dyDescent="0.25">
      <c r="A14" s="38" t="s">
        <v>56</v>
      </c>
      <c r="B14" s="4">
        <v>0</v>
      </c>
    </row>
    <row r="15" spans="1:2" x14ac:dyDescent="0.25">
      <c r="A15" s="38" t="s">
        <v>57</v>
      </c>
    </row>
    <row r="16" spans="1:2" x14ac:dyDescent="0.25">
      <c r="A16" s="38" t="s">
        <v>58</v>
      </c>
      <c r="B16" s="4">
        <v>0</v>
      </c>
    </row>
    <row r="17" spans="1:2" x14ac:dyDescent="0.25">
      <c r="A17" s="38" t="s">
        <v>59</v>
      </c>
    </row>
    <row r="18" spans="1:2" x14ac:dyDescent="0.25">
      <c r="A18" s="38" t="s">
        <v>14</v>
      </c>
      <c r="B18" s="39">
        <v>526004685.00000006</v>
      </c>
    </row>
    <row r="19" spans="1:2" x14ac:dyDescent="0.25">
      <c r="A19" s="38" t="s">
        <v>60</v>
      </c>
    </row>
    <row r="20" spans="1:2" x14ac:dyDescent="0.25">
      <c r="A20" s="38" t="s">
        <v>61</v>
      </c>
    </row>
    <row r="21" spans="1:2" x14ac:dyDescent="0.25">
      <c r="A21" s="38" t="s">
        <v>62</v>
      </c>
    </row>
    <row r="22" spans="1:2" x14ac:dyDescent="0.25">
      <c r="A22" s="38" t="s">
        <v>63</v>
      </c>
    </row>
    <row r="23" spans="1:2" x14ac:dyDescent="0.25">
      <c r="A23" s="38" t="s">
        <v>64</v>
      </c>
      <c r="B23" s="4">
        <v>0</v>
      </c>
    </row>
    <row r="24" spans="1:2" x14ac:dyDescent="0.25">
      <c r="A24" s="38" t="s">
        <v>65</v>
      </c>
    </row>
    <row r="25" spans="1:2" x14ac:dyDescent="0.25">
      <c r="A25" s="38" t="s">
        <v>66</v>
      </c>
      <c r="B25" s="45"/>
    </row>
    <row r="26" spans="1:2" x14ac:dyDescent="0.25">
      <c r="A26" s="38" t="s">
        <v>67</v>
      </c>
    </row>
    <row r="27" spans="1:2" x14ac:dyDescent="0.25">
      <c r="A27" s="38" t="s">
        <v>68</v>
      </c>
    </row>
    <row r="28" spans="1:2" x14ac:dyDescent="0.25">
      <c r="A28" s="38" t="s">
        <v>69</v>
      </c>
    </row>
    <row r="29" spans="1:2" x14ac:dyDescent="0.25">
      <c r="A29" s="38" t="s">
        <v>70</v>
      </c>
    </row>
    <row r="30" spans="1:2" x14ac:dyDescent="0.25">
      <c r="A30" s="38" t="s">
        <v>7</v>
      </c>
    </row>
    <row r="31" spans="1:2" x14ac:dyDescent="0.25">
      <c r="A31" s="38" t="s">
        <v>71</v>
      </c>
    </row>
    <row r="32" spans="1:2" x14ac:dyDescent="0.25">
      <c r="A32" s="38" t="s">
        <v>72</v>
      </c>
    </row>
    <row r="33" spans="1:2" x14ac:dyDescent="0.25">
      <c r="A33" s="38" t="s">
        <v>73</v>
      </c>
    </row>
    <row r="34" spans="1:2" x14ac:dyDescent="0.25">
      <c r="A34" s="38" t="s">
        <v>7</v>
      </c>
    </row>
    <row r="35" spans="1:2" x14ac:dyDescent="0.25">
      <c r="A35" s="38" t="s">
        <v>74</v>
      </c>
    </row>
    <row r="36" spans="1:2" x14ac:dyDescent="0.25">
      <c r="A36" s="38" t="s">
        <v>75</v>
      </c>
    </row>
    <row r="37" spans="1:2" x14ac:dyDescent="0.25">
      <c r="A37" s="38" t="s">
        <v>76</v>
      </c>
    </row>
    <row r="38" spans="1:2" x14ac:dyDescent="0.25">
      <c r="A38" s="38" t="s">
        <v>77</v>
      </c>
      <c r="B38" s="4">
        <v>0</v>
      </c>
    </row>
    <row r="39" spans="1:2" x14ac:dyDescent="0.25">
      <c r="A39" s="38" t="s">
        <v>78</v>
      </c>
      <c r="B39" s="45"/>
    </row>
    <row r="40" spans="1:2" x14ac:dyDescent="0.25">
      <c r="A40" s="38" t="s">
        <v>79</v>
      </c>
    </row>
    <row r="41" spans="1:2" x14ac:dyDescent="0.25">
      <c r="A41" s="38" t="s">
        <v>80</v>
      </c>
      <c r="B41" s="4">
        <v>443189489.00000006</v>
      </c>
    </row>
    <row r="42" spans="1:2" x14ac:dyDescent="0.25">
      <c r="A42" s="38" t="s">
        <v>81</v>
      </c>
      <c r="B42" s="4">
        <v>7232160</v>
      </c>
    </row>
    <row r="43" spans="1:2" x14ac:dyDescent="0.25">
      <c r="A43" s="38" t="s">
        <v>82</v>
      </c>
      <c r="B43" s="4">
        <v>0</v>
      </c>
    </row>
    <row r="44" spans="1:2" x14ac:dyDescent="0.25">
      <c r="A44" s="38" t="s">
        <v>83</v>
      </c>
      <c r="B44" s="4">
        <v>0</v>
      </c>
    </row>
    <row r="45" spans="1:2" x14ac:dyDescent="0.25">
      <c r="A45" s="38" t="s">
        <v>14</v>
      </c>
      <c r="B45" s="41">
        <v>451133516.00000006</v>
      </c>
    </row>
    <row r="46" spans="1:2" x14ac:dyDescent="0.25">
      <c r="A46" s="38" t="s">
        <v>84</v>
      </c>
    </row>
    <row r="47" spans="1:2" x14ac:dyDescent="0.25">
      <c r="A47" s="38" t="s">
        <v>85</v>
      </c>
    </row>
    <row r="48" spans="1:2" x14ac:dyDescent="0.25">
      <c r="A48" s="38" t="s">
        <v>86</v>
      </c>
    </row>
    <row r="49" spans="1:2" x14ac:dyDescent="0.25">
      <c r="A49" s="38" t="s">
        <v>14</v>
      </c>
    </row>
    <row r="50" spans="1:2" x14ac:dyDescent="0.25">
      <c r="A50" s="38" t="s">
        <v>87</v>
      </c>
    </row>
    <row r="51" spans="1:2" x14ac:dyDescent="0.25">
      <c r="A51" s="38" t="s">
        <v>88</v>
      </c>
    </row>
    <row r="52" spans="1:2" x14ac:dyDescent="0.25">
      <c r="A52" s="38" t="s">
        <v>89</v>
      </c>
    </row>
    <row r="53" spans="1:2" x14ac:dyDescent="0.25">
      <c r="A53" s="38" t="s">
        <v>14</v>
      </c>
    </row>
    <row r="54" spans="1:2" x14ac:dyDescent="0.25">
      <c r="A54" s="38" t="s">
        <v>90</v>
      </c>
    </row>
    <row r="55" spans="1:2" x14ac:dyDescent="0.25">
      <c r="A55" s="38" t="s">
        <v>91</v>
      </c>
    </row>
    <row r="56" spans="1:2" x14ac:dyDescent="0.25">
      <c r="A56" s="38" t="s">
        <v>92</v>
      </c>
    </row>
    <row r="57" spans="1:2" x14ac:dyDescent="0.25">
      <c r="A57" s="38" t="s">
        <v>93</v>
      </c>
    </row>
    <row r="58" spans="1:2" x14ac:dyDescent="0.25">
      <c r="A58" s="38" t="s">
        <v>14</v>
      </c>
    </row>
    <row r="59" spans="1:2" x14ac:dyDescent="0.25">
      <c r="A59" s="38" t="s">
        <v>94</v>
      </c>
    </row>
    <row r="60" spans="1:2" x14ac:dyDescent="0.25">
      <c r="A60" s="38" t="s">
        <v>95</v>
      </c>
    </row>
    <row r="61" spans="1:2" x14ac:dyDescent="0.25">
      <c r="A61" s="38" t="s">
        <v>96</v>
      </c>
      <c r="B61" s="4">
        <v>19828444.000000004</v>
      </c>
    </row>
    <row r="62" spans="1:2" x14ac:dyDescent="0.25">
      <c r="A62" s="38" t="s">
        <v>97</v>
      </c>
      <c r="B62" s="4">
        <v>69667</v>
      </c>
    </row>
    <row r="63" spans="1:2" x14ac:dyDescent="0.25">
      <c r="A63" s="38" t="s">
        <v>98</v>
      </c>
    </row>
    <row r="64" spans="1:2" x14ac:dyDescent="0.25">
      <c r="A64" s="38" t="s">
        <v>99</v>
      </c>
    </row>
    <row r="65" spans="1:2" x14ac:dyDescent="0.25">
      <c r="A65" s="38" t="s">
        <v>100</v>
      </c>
      <c r="B65" s="4">
        <v>100000</v>
      </c>
    </row>
    <row r="66" spans="1:2" x14ac:dyDescent="0.25">
      <c r="A66" s="38" t="s">
        <v>101</v>
      </c>
    </row>
    <row r="67" spans="1:2" x14ac:dyDescent="0.25">
      <c r="A67" s="38" t="s">
        <v>102</v>
      </c>
    </row>
    <row r="68" spans="1:2" x14ac:dyDescent="0.25">
      <c r="A68" s="38" t="s">
        <v>103</v>
      </c>
      <c r="B68" s="4">
        <v>0</v>
      </c>
    </row>
    <row r="69" spans="1:2" x14ac:dyDescent="0.25">
      <c r="A69" s="38" t="s">
        <v>104</v>
      </c>
      <c r="B69" s="4">
        <v>497539</v>
      </c>
    </row>
    <row r="70" spans="1:2" x14ac:dyDescent="0.25">
      <c r="A70" s="38" t="s">
        <v>105</v>
      </c>
    </row>
    <row r="71" spans="1:2" x14ac:dyDescent="0.25">
      <c r="A71" s="38" t="s">
        <v>106</v>
      </c>
      <c r="B71" s="4">
        <v>0</v>
      </c>
    </row>
    <row r="72" spans="1:2" x14ac:dyDescent="0.25">
      <c r="A72" s="38" t="s">
        <v>107</v>
      </c>
      <c r="B72" s="4">
        <v>3060850</v>
      </c>
    </row>
    <row r="73" spans="1:2" x14ac:dyDescent="0.25">
      <c r="A73" s="38" t="s">
        <v>14</v>
      </c>
      <c r="B73" s="39">
        <v>23556500.000000004</v>
      </c>
    </row>
    <row r="74" spans="1:2" x14ac:dyDescent="0.25">
      <c r="A74" s="38" t="s">
        <v>108</v>
      </c>
    </row>
    <row r="75" spans="1:2" x14ac:dyDescent="0.25">
      <c r="A75" s="38" t="s">
        <v>18</v>
      </c>
      <c r="B75" s="46"/>
    </row>
    <row r="77" spans="1:2" x14ac:dyDescent="0.25">
      <c r="A77" s="38" t="s">
        <v>109</v>
      </c>
    </row>
    <row r="79" spans="1:2" x14ac:dyDescent="0.25">
      <c r="A79" s="38" t="s">
        <v>110</v>
      </c>
      <c r="B79" s="45"/>
    </row>
    <row r="80" spans="1:2" x14ac:dyDescent="0.25">
      <c r="A80" s="38" t="s">
        <v>111</v>
      </c>
      <c r="B80" s="40">
        <v>1</v>
      </c>
    </row>
    <row r="82" spans="1:2" x14ac:dyDescent="0.25">
      <c r="A82" s="38" t="s">
        <v>112</v>
      </c>
    </row>
    <row r="83" spans="1:2" x14ac:dyDescent="0.25">
      <c r="A83" s="38" t="s">
        <v>113</v>
      </c>
    </row>
    <row r="84" spans="1:2" x14ac:dyDescent="0.25">
      <c r="A84" s="38" t="s">
        <v>114</v>
      </c>
    </row>
    <row r="85" spans="1:2" x14ac:dyDescent="0.25">
      <c r="A85" s="38" t="s">
        <v>115</v>
      </c>
      <c r="B85" s="4">
        <v>0</v>
      </c>
    </row>
    <row r="86" spans="1:2" x14ac:dyDescent="0.25">
      <c r="A86" s="38" t="s">
        <v>116</v>
      </c>
      <c r="B86" s="4">
        <v>516458769</v>
      </c>
    </row>
    <row r="87" spans="1:2" x14ac:dyDescent="0.25">
      <c r="A87" s="38" t="s">
        <v>117</v>
      </c>
    </row>
    <row r="88" spans="1:2" x14ac:dyDescent="0.25">
      <c r="A88" s="38" t="s">
        <v>118</v>
      </c>
    </row>
    <row r="89" spans="1:2" x14ac:dyDescent="0.25">
      <c r="A89" s="38" t="s">
        <v>14</v>
      </c>
      <c r="B89" s="39">
        <v>516458769</v>
      </c>
    </row>
    <row r="90" spans="1:2" x14ac:dyDescent="0.25">
      <c r="A90" s="38" t="s">
        <v>119</v>
      </c>
    </row>
    <row r="91" spans="1:2" x14ac:dyDescent="0.25">
      <c r="A91" s="38" t="s">
        <v>120</v>
      </c>
      <c r="B91" s="4">
        <v>8059973.0000000009</v>
      </c>
    </row>
    <row r="92" spans="1:2" x14ac:dyDescent="0.25">
      <c r="A92" s="38" t="s">
        <v>121</v>
      </c>
      <c r="B92" s="4">
        <v>3745930</v>
      </c>
    </row>
    <row r="93" spans="1:2" x14ac:dyDescent="0.25">
      <c r="A93" s="38" t="s">
        <v>122</v>
      </c>
      <c r="B93" s="4">
        <v>1734949</v>
      </c>
    </row>
    <row r="94" spans="1:2" x14ac:dyDescent="0.25">
      <c r="A94" s="38" t="s">
        <v>123</v>
      </c>
      <c r="B94" s="4">
        <v>261000</v>
      </c>
    </row>
    <row r="95" spans="1:2" x14ac:dyDescent="0.25">
      <c r="A95" s="38" t="s">
        <v>124</v>
      </c>
      <c r="B95" s="4">
        <v>31300</v>
      </c>
    </row>
    <row r="96" spans="1:2" x14ac:dyDescent="0.25">
      <c r="A96" s="38" t="s">
        <v>125</v>
      </c>
      <c r="B96" s="4">
        <v>25800</v>
      </c>
    </row>
    <row r="97" spans="1:2" x14ac:dyDescent="0.25">
      <c r="A97" s="38" t="s">
        <v>126</v>
      </c>
      <c r="B97" s="4">
        <v>50775</v>
      </c>
    </row>
    <row r="98" spans="1:2" x14ac:dyDescent="0.25">
      <c r="A98" s="38" t="s">
        <v>118</v>
      </c>
      <c r="B98" s="4">
        <v>881988</v>
      </c>
    </row>
    <row r="99" spans="1:2" x14ac:dyDescent="0.25">
      <c r="A99" s="38" t="s">
        <v>127</v>
      </c>
      <c r="B99" s="4">
        <v>0</v>
      </c>
    </row>
    <row r="100" spans="1:2" x14ac:dyDescent="0.25">
      <c r="A100" s="38" t="s">
        <v>128</v>
      </c>
    </row>
    <row r="101" spans="1:2" x14ac:dyDescent="0.25">
      <c r="A101" s="38" t="s">
        <v>129</v>
      </c>
    </row>
    <row r="102" spans="1:2" x14ac:dyDescent="0.25">
      <c r="A102" s="38" t="s">
        <v>130</v>
      </c>
    </row>
    <row r="103" spans="1:2" x14ac:dyDescent="0.25">
      <c r="A103" s="38" t="s">
        <v>131</v>
      </c>
    </row>
    <row r="104" spans="1:2" x14ac:dyDescent="0.25">
      <c r="A104" s="38" t="s">
        <v>14</v>
      </c>
      <c r="B104" s="39">
        <v>14791714.999999994</v>
      </c>
    </row>
    <row r="105" spans="1:2" x14ac:dyDescent="0.25">
      <c r="A105" s="38" t="s">
        <v>132</v>
      </c>
    </row>
    <row r="106" spans="1:2" x14ac:dyDescent="0.25">
      <c r="A106" s="38" t="s">
        <v>133</v>
      </c>
      <c r="B106" s="4">
        <v>443189489.00000018</v>
      </c>
    </row>
    <row r="107" spans="1:2" x14ac:dyDescent="0.25">
      <c r="A107" s="38" t="s">
        <v>134</v>
      </c>
      <c r="B107" s="4">
        <v>0</v>
      </c>
    </row>
    <row r="108" spans="1:2" x14ac:dyDescent="0.25">
      <c r="A108" s="38" t="s">
        <v>135</v>
      </c>
      <c r="B108" s="4">
        <v>0</v>
      </c>
    </row>
    <row r="109" spans="1:2" x14ac:dyDescent="0.25">
      <c r="A109" s="38" t="s">
        <v>136</v>
      </c>
      <c r="B109" s="4">
        <v>0</v>
      </c>
    </row>
    <row r="110" spans="1:2" x14ac:dyDescent="0.25">
      <c r="A110" s="38" t="s">
        <v>137</v>
      </c>
      <c r="B110" s="4">
        <v>0</v>
      </c>
    </row>
    <row r="111" spans="1:2" x14ac:dyDescent="0.25">
      <c r="A111" s="38" t="s">
        <v>138</v>
      </c>
      <c r="B111" s="4">
        <v>1617513</v>
      </c>
    </row>
    <row r="112" spans="1:2" x14ac:dyDescent="0.25">
      <c r="A112" s="38" t="s">
        <v>139</v>
      </c>
      <c r="B112" s="4">
        <v>0</v>
      </c>
    </row>
    <row r="113" spans="1:2" x14ac:dyDescent="0.25">
      <c r="A113" s="38" t="s">
        <v>140</v>
      </c>
      <c r="B113" s="4">
        <v>0</v>
      </c>
    </row>
    <row r="114" spans="1:2" x14ac:dyDescent="0.25">
      <c r="A114" s="38" t="s">
        <v>141</v>
      </c>
      <c r="B114" s="4">
        <v>145366</v>
      </c>
    </row>
    <row r="115" spans="1:2" x14ac:dyDescent="0.25">
      <c r="A115" s="38" t="s">
        <v>142</v>
      </c>
      <c r="B115" s="4">
        <v>399000</v>
      </c>
    </row>
    <row r="116" spans="1:2" x14ac:dyDescent="0.25">
      <c r="A116" s="38" t="s">
        <v>143</v>
      </c>
      <c r="B116" s="4">
        <v>0</v>
      </c>
    </row>
    <row r="117" spans="1:2" x14ac:dyDescent="0.25">
      <c r="A117" s="38" t="s">
        <v>144</v>
      </c>
      <c r="B117" s="4">
        <v>0</v>
      </c>
    </row>
    <row r="118" spans="1:2" x14ac:dyDescent="0.25">
      <c r="A118" s="38" t="s">
        <v>145</v>
      </c>
      <c r="B118" s="4">
        <v>69667</v>
      </c>
    </row>
    <row r="119" spans="1:2" x14ac:dyDescent="0.25">
      <c r="A119" s="38" t="s">
        <v>146</v>
      </c>
      <c r="B119" s="4">
        <v>1638140</v>
      </c>
    </row>
    <row r="120" spans="1:2" x14ac:dyDescent="0.25">
      <c r="A120" s="38" t="s">
        <v>147</v>
      </c>
      <c r="B120" s="4">
        <v>2062850</v>
      </c>
    </row>
    <row r="121" spans="1:2" x14ac:dyDescent="0.25">
      <c r="A121" s="38" t="s">
        <v>148</v>
      </c>
    </row>
    <row r="122" spans="1:2" x14ac:dyDescent="0.25">
      <c r="A122" s="38" t="s">
        <v>149</v>
      </c>
    </row>
    <row r="123" spans="1:2" x14ac:dyDescent="0.25">
      <c r="A123" s="38" t="s">
        <v>150</v>
      </c>
      <c r="B123" s="4">
        <v>0</v>
      </c>
    </row>
    <row r="124" spans="1:2" x14ac:dyDescent="0.25">
      <c r="A124" s="38" t="s">
        <v>151</v>
      </c>
    </row>
    <row r="125" spans="1:2" x14ac:dyDescent="0.25">
      <c r="A125" s="38" t="s">
        <v>152</v>
      </c>
      <c r="B125" s="4">
        <v>2974369.9999999991</v>
      </c>
    </row>
    <row r="126" spans="1:2" x14ac:dyDescent="0.25">
      <c r="A126" s="38" t="s">
        <v>153</v>
      </c>
    </row>
    <row r="127" spans="1:2" x14ac:dyDescent="0.25">
      <c r="A127" s="38" t="s">
        <v>154</v>
      </c>
      <c r="B127" s="4">
        <v>4508695.9999999991</v>
      </c>
    </row>
    <row r="128" spans="1:2" x14ac:dyDescent="0.25">
      <c r="A128" s="38" t="s">
        <v>155</v>
      </c>
    </row>
    <row r="129" spans="1:2" x14ac:dyDescent="0.25">
      <c r="A129" s="38" t="s">
        <v>156</v>
      </c>
    </row>
    <row r="130" spans="1:2" x14ac:dyDescent="0.25">
      <c r="A130" s="38" t="s">
        <v>157</v>
      </c>
    </row>
    <row r="131" spans="1:2" x14ac:dyDescent="0.25">
      <c r="A131" s="38" t="s">
        <v>158</v>
      </c>
    </row>
    <row r="132" spans="1:2" x14ac:dyDescent="0.25">
      <c r="A132" s="38" t="s">
        <v>159</v>
      </c>
    </row>
    <row r="133" spans="1:2" x14ac:dyDescent="0.25">
      <c r="A133" s="38" t="s">
        <v>160</v>
      </c>
    </row>
    <row r="134" spans="1:2" x14ac:dyDescent="0.25">
      <c r="A134" s="38" t="s">
        <v>161</v>
      </c>
    </row>
    <row r="135" spans="1:2" x14ac:dyDescent="0.25">
      <c r="A135" s="38" t="s">
        <v>162</v>
      </c>
      <c r="B135" s="4">
        <v>296240</v>
      </c>
    </row>
    <row r="136" spans="1:2" x14ac:dyDescent="0.25">
      <c r="A136" s="38" t="s">
        <v>163</v>
      </c>
    </row>
    <row r="137" spans="1:2" x14ac:dyDescent="0.25">
      <c r="A137" s="38" t="s">
        <v>164</v>
      </c>
    </row>
    <row r="138" spans="1:2" x14ac:dyDescent="0.25">
      <c r="A138" s="38" t="s">
        <v>165</v>
      </c>
    </row>
    <row r="139" spans="1:2" x14ac:dyDescent="0.25">
      <c r="A139" s="38" t="s">
        <v>166</v>
      </c>
      <c r="B139" s="42">
        <v>11425898</v>
      </c>
    </row>
    <row r="140" spans="1:2" x14ac:dyDescent="0.25">
      <c r="A140" s="38" t="s">
        <v>167</v>
      </c>
      <c r="B140" s="42">
        <v>765689</v>
      </c>
    </row>
    <row r="141" spans="1:2" x14ac:dyDescent="0.25">
      <c r="A141" s="38" t="s">
        <v>168</v>
      </c>
      <c r="B141" s="42">
        <v>150000</v>
      </c>
    </row>
    <row r="142" spans="1:2" x14ac:dyDescent="0.25">
      <c r="A142" s="38" t="s">
        <v>169</v>
      </c>
      <c r="B142" s="42">
        <v>201299</v>
      </c>
    </row>
    <row r="143" spans="1:2" x14ac:dyDescent="0.25">
      <c r="A143" s="38" t="s">
        <v>14</v>
      </c>
      <c r="B143" s="41">
        <v>469444216.99999976</v>
      </c>
    </row>
    <row r="144" spans="1:2" x14ac:dyDescent="0.25">
      <c r="A144" s="38" t="s">
        <v>170</v>
      </c>
      <c r="B144" s="43"/>
    </row>
    <row r="145" spans="1:8" x14ac:dyDescent="0.25">
      <c r="A145" s="38" t="s">
        <v>18</v>
      </c>
      <c r="B145" s="41">
        <v>1000694701.0000005</v>
      </c>
    </row>
    <row r="147" spans="1:8" x14ac:dyDescent="0.25">
      <c r="A147" s="38" t="s">
        <v>109</v>
      </c>
    </row>
    <row r="148" spans="1:8" x14ac:dyDescent="0.25">
      <c r="A148" s="38" t="s">
        <v>109</v>
      </c>
    </row>
    <row r="150" spans="1:8" x14ac:dyDescent="0.25">
      <c r="A150" s="38" t="s">
        <v>171</v>
      </c>
      <c r="B150" s="4">
        <v>0</v>
      </c>
    </row>
    <row r="151" spans="1:8" x14ac:dyDescent="0.25">
      <c r="A151" s="38" t="s">
        <v>172</v>
      </c>
      <c r="B151" s="40">
        <v>0</v>
      </c>
    </row>
    <row r="153" spans="1:8" x14ac:dyDescent="0.25">
      <c r="A153" s="38" t="s">
        <v>173</v>
      </c>
      <c r="B153" s="4">
        <v>0</v>
      </c>
    </row>
    <row r="154" spans="1:8" x14ac:dyDescent="0.25">
      <c r="A154" s="38" t="s">
        <v>174</v>
      </c>
      <c r="B154" s="40">
        <v>0</v>
      </c>
    </row>
    <row r="158" spans="1:8" x14ac:dyDescent="0.25">
      <c r="A158" s="38" t="s">
        <v>41</v>
      </c>
    </row>
    <row r="159" spans="1:8" x14ac:dyDescent="0.25">
      <c r="A159" s="50"/>
      <c r="B159" s="50"/>
      <c r="C159" s="50"/>
      <c r="D159" s="50"/>
      <c r="E159" s="50"/>
      <c r="F159" s="50"/>
      <c r="G159" s="50"/>
      <c r="H159" s="50"/>
    </row>
    <row r="162" spans="1:1" x14ac:dyDescent="0.25">
      <c r="A162" s="2" t="s">
        <v>175</v>
      </c>
    </row>
    <row r="163" spans="1:1" x14ac:dyDescent="0.25">
      <c r="A163" s="2" t="s">
        <v>43</v>
      </c>
    </row>
  </sheetData>
  <mergeCells count="1">
    <mergeCell ref="A159:H159"/>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workbookViewId="0">
      <selection activeCell="J31" sqref="J31"/>
    </sheetView>
  </sheetViews>
  <sheetFormatPr defaultColWidth="8.85546875" defaultRowHeight="15" x14ac:dyDescent="0.25"/>
  <cols>
    <col min="1" max="1" width="51.7109375" style="1" customWidth="1"/>
    <col min="2" max="2" width="9.85546875" style="1" bestFit="1" customWidth="1"/>
    <col min="3" max="16384" width="8.85546875" style="1"/>
  </cols>
  <sheetData>
    <row r="1" spans="1:2" x14ac:dyDescent="0.25">
      <c r="A1" s="5" t="s">
        <v>0</v>
      </c>
      <c r="B1" s="5" t="s">
        <v>1</v>
      </c>
    </row>
    <row r="2" spans="1:2" x14ac:dyDescent="0.25">
      <c r="A2" s="3" t="s">
        <v>176</v>
      </c>
    </row>
    <row r="3" spans="1:2" x14ac:dyDescent="0.25">
      <c r="A3" s="3" t="s">
        <v>177</v>
      </c>
    </row>
    <row r="4" spans="1:2" x14ac:dyDescent="0.25">
      <c r="A4" s="3" t="s">
        <v>178</v>
      </c>
    </row>
    <row r="5" spans="1:2" x14ac:dyDescent="0.25">
      <c r="A5" s="3" t="s">
        <v>179</v>
      </c>
      <c r="B5" s="4">
        <v>0</v>
      </c>
    </row>
    <row r="6" spans="1:2" x14ac:dyDescent="0.25">
      <c r="A6" s="3" t="s">
        <v>180</v>
      </c>
    </row>
    <row r="7" spans="1:2" x14ac:dyDescent="0.25">
      <c r="A7" s="3" t="s">
        <v>181</v>
      </c>
      <c r="B7" s="6">
        <v>-2060378.0000000009</v>
      </c>
    </row>
    <row r="8" spans="1:2" x14ac:dyDescent="0.25">
      <c r="A8" s="3" t="s">
        <v>182</v>
      </c>
      <c r="B8" s="6">
        <v>-1096452</v>
      </c>
    </row>
    <row r="9" spans="1:2" x14ac:dyDescent="0.25">
      <c r="A9" s="3" t="s">
        <v>14</v>
      </c>
      <c r="B9" s="7">
        <v>-3156830</v>
      </c>
    </row>
    <row r="10" spans="1:2" x14ac:dyDescent="0.25">
      <c r="A10" s="3" t="s">
        <v>183</v>
      </c>
    </row>
    <row r="11" spans="1:2" x14ac:dyDescent="0.25">
      <c r="A11" s="3" t="s">
        <v>184</v>
      </c>
    </row>
    <row r="12" spans="1:2" x14ac:dyDescent="0.25">
      <c r="A12" s="3" t="s">
        <v>185</v>
      </c>
    </row>
    <row r="13" spans="1:2" x14ac:dyDescent="0.25">
      <c r="A13" s="3" t="s">
        <v>186</v>
      </c>
    </row>
    <row r="14" spans="1:2" x14ac:dyDescent="0.25">
      <c r="A14" s="3" t="s">
        <v>187</v>
      </c>
    </row>
    <row r="15" spans="1:2" x14ac:dyDescent="0.25">
      <c r="A15" s="3" t="s">
        <v>188</v>
      </c>
    </row>
    <row r="16" spans="1:2" x14ac:dyDescent="0.25">
      <c r="A16" s="3" t="s">
        <v>7</v>
      </c>
    </row>
    <row r="17" spans="1:2" x14ac:dyDescent="0.25">
      <c r="A17" s="3" t="s">
        <v>189</v>
      </c>
    </row>
    <row r="18" spans="1:2" x14ac:dyDescent="0.25">
      <c r="A18" s="3" t="s">
        <v>190</v>
      </c>
    </row>
    <row r="19" spans="1:2" x14ac:dyDescent="0.25">
      <c r="A19" s="3" t="s">
        <v>191</v>
      </c>
    </row>
    <row r="20" spans="1:2" x14ac:dyDescent="0.25">
      <c r="A20" s="3" t="s">
        <v>7</v>
      </c>
    </row>
    <row r="21" spans="1:2" x14ac:dyDescent="0.25">
      <c r="A21" s="3" t="s">
        <v>14</v>
      </c>
    </row>
    <row r="22" spans="1:2" x14ac:dyDescent="0.25">
      <c r="A22" s="3" t="s">
        <v>192</v>
      </c>
    </row>
    <row r="23" spans="1:2" x14ac:dyDescent="0.25">
      <c r="A23" s="3" t="s">
        <v>193</v>
      </c>
    </row>
    <row r="24" spans="1:2" x14ac:dyDescent="0.25">
      <c r="A24" s="3" t="s">
        <v>194</v>
      </c>
    </row>
    <row r="25" spans="1:2" x14ac:dyDescent="0.25">
      <c r="A25" s="3" t="s">
        <v>195</v>
      </c>
    </row>
    <row r="26" spans="1:2" x14ac:dyDescent="0.25">
      <c r="A26" s="3" t="s">
        <v>196</v>
      </c>
    </row>
    <row r="27" spans="1:2" x14ac:dyDescent="0.25">
      <c r="A27" s="3" t="s">
        <v>14</v>
      </c>
    </row>
    <row r="28" spans="1:2" x14ac:dyDescent="0.25">
      <c r="A28" s="3" t="s">
        <v>197</v>
      </c>
    </row>
    <row r="29" spans="1:2" x14ac:dyDescent="0.25">
      <c r="A29" s="3" t="s">
        <v>198</v>
      </c>
    </row>
    <row r="30" spans="1:2" x14ac:dyDescent="0.25">
      <c r="A30" s="3" t="s">
        <v>58</v>
      </c>
    </row>
    <row r="31" spans="1:2" x14ac:dyDescent="0.25">
      <c r="A31" s="3" t="s">
        <v>14</v>
      </c>
    </row>
    <row r="32" spans="1:2" x14ac:dyDescent="0.25">
      <c r="A32" s="3" t="s">
        <v>18</v>
      </c>
      <c r="B32" s="7">
        <v>-3156830</v>
      </c>
    </row>
    <row r="34" spans="1:8" x14ac:dyDescent="0.25">
      <c r="A34" s="3" t="s">
        <v>199</v>
      </c>
      <c r="B34" s="4">
        <v>18233211.952647552</v>
      </c>
    </row>
    <row r="35" spans="1:8" x14ac:dyDescent="0.25">
      <c r="A35" s="3" t="s">
        <v>200</v>
      </c>
      <c r="B35" s="6">
        <v>-3156830</v>
      </c>
    </row>
    <row r="36" spans="1:8" x14ac:dyDescent="0.25">
      <c r="A36" s="3" t="s">
        <v>201</v>
      </c>
      <c r="B36" s="4">
        <v>15076381.999999998</v>
      </c>
    </row>
    <row r="38" spans="1:8" x14ac:dyDescent="0.25">
      <c r="A38" s="3" t="s">
        <v>40</v>
      </c>
      <c r="B38" s="4">
        <v>2.0000000000000001E-9</v>
      </c>
    </row>
    <row r="42" spans="1:8" x14ac:dyDescent="0.25">
      <c r="A42" s="3" t="s">
        <v>41</v>
      </c>
    </row>
    <row r="43" spans="1:8" x14ac:dyDescent="0.25">
      <c r="A43" s="50"/>
      <c r="B43" s="50"/>
      <c r="C43" s="50"/>
      <c r="D43" s="50"/>
      <c r="E43" s="50"/>
      <c r="F43" s="50"/>
      <c r="G43" s="50"/>
      <c r="H43" s="50"/>
    </row>
    <row r="46" spans="1:8" x14ac:dyDescent="0.25">
      <c r="A46" s="2" t="s">
        <v>202</v>
      </c>
    </row>
    <row r="47" spans="1:8" x14ac:dyDescent="0.25">
      <c r="A47" s="2" t="s">
        <v>43</v>
      </c>
    </row>
  </sheetData>
  <mergeCells count="1">
    <mergeCell ref="A43:H4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H37"/>
  <sheetViews>
    <sheetView topLeftCell="B1" workbookViewId="0">
      <selection activeCell="E43" sqref="E43"/>
    </sheetView>
  </sheetViews>
  <sheetFormatPr defaultColWidth="8.85546875" defaultRowHeight="15" x14ac:dyDescent="0.25"/>
  <cols>
    <col min="1" max="1" width="27.140625" style="13" bestFit="1" customWidth="1"/>
    <col min="2" max="2" width="55.7109375" style="13" bestFit="1" customWidth="1"/>
    <col min="3" max="3" width="13.42578125" style="14" bestFit="1" customWidth="1"/>
    <col min="4" max="4" width="14.28515625" style="14" customWidth="1"/>
    <col min="5" max="5" width="14.140625" style="14" bestFit="1" customWidth="1"/>
    <col min="6" max="6" width="13.7109375" style="15" customWidth="1"/>
    <col min="7" max="7" width="19.28515625" style="13" bestFit="1" customWidth="1"/>
    <col min="8" max="8" width="76.42578125" style="16" customWidth="1"/>
    <col min="9" max="16384" width="8.85546875" style="13"/>
  </cols>
  <sheetData>
    <row r="1" spans="1:8" ht="12.75" x14ac:dyDescent="0.2">
      <c r="A1" s="8" t="s">
        <v>203</v>
      </c>
      <c r="B1" s="8" t="s">
        <v>204</v>
      </c>
      <c r="C1" s="9" t="s">
        <v>205</v>
      </c>
      <c r="D1" s="9" t="s">
        <v>206</v>
      </c>
      <c r="E1" s="9" t="s">
        <v>207</v>
      </c>
      <c r="F1" s="10" t="s">
        <v>208</v>
      </c>
      <c r="G1" s="11" t="s">
        <v>209</v>
      </c>
      <c r="H1" s="12" t="s">
        <v>210</v>
      </c>
    </row>
    <row r="2" spans="1:8" ht="12.75" hidden="1" x14ac:dyDescent="0.2">
      <c r="B2" s="13" t="str">
        <f>'[1]Report Data'!B4</f>
        <v>Assets</v>
      </c>
      <c r="C2" s="13">
        <f>'[1]Formatted Data'!C2</f>
        <v>0</v>
      </c>
      <c r="D2" s="13">
        <f>'[1]Formatted Data'!D2</f>
        <v>0</v>
      </c>
      <c r="E2" s="13">
        <f>D2-C2</f>
        <v>0</v>
      </c>
      <c r="F2" s="13">
        <f>IFERROR(E2/C2,0)</f>
        <v>0</v>
      </c>
      <c r="G2" s="13" t="str">
        <f>VLOOKUP(B2,'[1]Formatted Data'!B$2:I$37,8,FALSE)</f>
        <v>No</v>
      </c>
      <c r="H2" s="13"/>
    </row>
    <row r="3" spans="1:8" ht="12.75" hidden="1" x14ac:dyDescent="0.2">
      <c r="B3" s="13" t="str">
        <f>'[1]Report Data'!B5</f>
        <v xml:space="preserve">  Current Assets</v>
      </c>
      <c r="C3" s="13">
        <f>'[1]Formatted Data'!C3</f>
        <v>0</v>
      </c>
      <c r="D3" s="13">
        <f>'[1]Formatted Data'!D3</f>
        <v>0</v>
      </c>
      <c r="E3" s="13">
        <f t="shared" ref="E3:E37" si="0">D3-C3</f>
        <v>0</v>
      </c>
      <c r="F3" s="13">
        <f t="shared" ref="F3:F37" si="1">IFERROR(E3/C3,0)</f>
        <v>0</v>
      </c>
      <c r="G3" s="13" t="str">
        <f>VLOOKUP(B3,'[1]Formatted Data'!B$2:I$37,8,FALSE)</f>
        <v>No</v>
      </c>
      <c r="H3" s="13"/>
    </row>
    <row r="4" spans="1:8" ht="12.75" hidden="1" x14ac:dyDescent="0.2">
      <c r="A4" s="13" t="str">
        <f>B$3</f>
        <v xml:space="preserve">  Current Assets</v>
      </c>
      <c r="B4" s="13" t="str">
        <f>'[1]Report Data'!B6</f>
        <v xml:space="preserve">    Cash, Investments &amp; Reserves</v>
      </c>
      <c r="C4" s="13">
        <f>'[1]Formatted Data'!C4</f>
        <v>13787824</v>
      </c>
      <c r="D4" s="13">
        <f>'[1]Formatted Data'!D4</f>
        <v>15076382</v>
      </c>
      <c r="E4" s="13">
        <f t="shared" si="0"/>
        <v>1288558</v>
      </c>
      <c r="F4" s="13">
        <f t="shared" si="1"/>
        <v>9.3456226305180565E-2</v>
      </c>
      <c r="G4" s="13" t="str">
        <f>VLOOKUP(B4,'[1]Formatted Data'!B$2:I$37,8,FALSE)</f>
        <v>No</v>
      </c>
      <c r="H4" s="13"/>
    </row>
    <row r="5" spans="1:8" x14ac:dyDescent="0.25">
      <c r="A5" s="13" t="str">
        <f t="shared" ref="A5:A7" si="2">B$3</f>
        <v xml:space="preserve">  Current Assets</v>
      </c>
      <c r="B5" s="13" t="str">
        <f>'[1]Report Data'!B7</f>
        <v xml:space="preserve">    Accounts Receivable - Total</v>
      </c>
      <c r="C5" s="14">
        <f>'[1]Formatted Data'!C5</f>
        <v>1083370</v>
      </c>
      <c r="D5" s="14">
        <f>'[1]Formatted Data'!D5</f>
        <v>139622</v>
      </c>
      <c r="E5" s="14">
        <f t="shared" si="0"/>
        <v>-943748</v>
      </c>
      <c r="F5" s="15">
        <f t="shared" si="1"/>
        <v>-0.87112251585330958</v>
      </c>
      <c r="G5" s="13" t="str">
        <f>VLOOKUP(B5,'[1]Formatted Data'!B$2:I$37,8,FALSE)</f>
        <v>Yes</v>
      </c>
      <c r="H5" s="26" t="s">
        <v>211</v>
      </c>
    </row>
    <row r="6" spans="1:8" ht="12.75" hidden="1" x14ac:dyDescent="0.2">
      <c r="A6" s="13" t="str">
        <f t="shared" si="2"/>
        <v xml:space="preserve">  Current Assets</v>
      </c>
      <c r="B6" s="13" t="str">
        <f>'[1]Report Data'!B8</f>
        <v xml:space="preserve">    Prepaid Expenses</v>
      </c>
      <c r="C6" s="13">
        <f>'[1]Formatted Data'!C6</f>
        <v>500000</v>
      </c>
      <c r="D6" s="13">
        <f>'[1]Formatted Data'!D6</f>
        <v>500000</v>
      </c>
      <c r="E6" s="13">
        <f t="shared" si="0"/>
        <v>0</v>
      </c>
      <c r="F6" s="13">
        <f t="shared" si="1"/>
        <v>0</v>
      </c>
      <c r="G6" s="13" t="str">
        <f>VLOOKUP(B6,'[1]Formatted Data'!B$2:I$37,8,FALSE)</f>
        <v>No</v>
      </c>
      <c r="H6" s="13"/>
    </row>
    <row r="7" spans="1:8" ht="12.75" hidden="1" x14ac:dyDescent="0.2">
      <c r="A7" s="13" t="str">
        <f t="shared" si="2"/>
        <v xml:space="preserve">  Current Assets</v>
      </c>
      <c r="B7" s="13" t="str">
        <f>'[1]Report Data'!B9</f>
        <v xml:space="preserve">    Other Current Assets</v>
      </c>
      <c r="C7" s="13">
        <f>'[1]Formatted Data'!C7</f>
        <v>0</v>
      </c>
      <c r="D7" s="13">
        <f>'[1]Formatted Data'!D7</f>
        <v>0</v>
      </c>
      <c r="E7" s="13">
        <f t="shared" si="0"/>
        <v>0</v>
      </c>
      <c r="F7" s="13">
        <f t="shared" si="1"/>
        <v>0</v>
      </c>
      <c r="G7" s="13" t="str">
        <f>VLOOKUP(B7,'[1]Formatted Data'!B$2:I$37,8,FALSE)</f>
        <v>No</v>
      </c>
      <c r="H7" s="13"/>
    </row>
    <row r="8" spans="1:8" ht="12.75" hidden="1" x14ac:dyDescent="0.2">
      <c r="B8" s="13" t="str">
        <f>'[1]Report Data'!B10</f>
        <v xml:space="preserve">  Total Current Assets</v>
      </c>
      <c r="C8" s="13">
        <f>'[1]Formatted Data'!C8</f>
        <v>15371194</v>
      </c>
      <c r="D8" s="13">
        <f>'[1]Formatted Data'!D8</f>
        <v>15716004</v>
      </c>
      <c r="E8" s="13">
        <f t="shared" si="0"/>
        <v>344810</v>
      </c>
      <c r="F8" s="13">
        <f t="shared" si="1"/>
        <v>2.2432219644095312E-2</v>
      </c>
      <c r="G8" s="13" t="str">
        <f>VLOOKUP(B8,'[1]Formatted Data'!B$2:I$37,8,FALSE)</f>
        <v>No</v>
      </c>
      <c r="H8" s="13"/>
    </row>
    <row r="9" spans="1:8" ht="12.75" hidden="1" x14ac:dyDescent="0.2">
      <c r="A9" s="13" t="str">
        <f>B9</f>
        <v xml:space="preserve">  PPE</v>
      </c>
      <c r="B9" s="13" t="str">
        <f>'[1]Report Data'!B11</f>
        <v xml:space="preserve">  PPE</v>
      </c>
      <c r="C9" s="13">
        <f>'[1]Formatted Data'!C9</f>
        <v>28147</v>
      </c>
      <c r="D9" s="13">
        <f>'[1]Formatted Data'!D9</f>
        <v>28147</v>
      </c>
      <c r="E9" s="13">
        <f t="shared" si="0"/>
        <v>0</v>
      </c>
      <c r="F9" s="13">
        <f t="shared" si="1"/>
        <v>0</v>
      </c>
      <c r="G9" s="13" t="str">
        <f>VLOOKUP(B9,'[1]Formatted Data'!B$2:I$37,8,FALSE)</f>
        <v>No</v>
      </c>
      <c r="H9" s="13"/>
    </row>
    <row r="10" spans="1:8" ht="12.75" hidden="1" x14ac:dyDescent="0.2">
      <c r="A10" s="13" t="str">
        <f>B10</f>
        <v xml:space="preserve">  Long Term Assets</v>
      </c>
      <c r="B10" s="13" t="str">
        <f>'[1]Report Data'!B12</f>
        <v xml:space="preserve">  Long Term Assets</v>
      </c>
      <c r="C10" s="13">
        <f>'[1]Formatted Data'!C10</f>
        <v>0</v>
      </c>
      <c r="D10" s="13">
        <f>'[1]Formatted Data'!D10</f>
        <v>0</v>
      </c>
      <c r="E10" s="13">
        <f t="shared" si="0"/>
        <v>0</v>
      </c>
      <c r="F10" s="13">
        <f t="shared" si="1"/>
        <v>0</v>
      </c>
      <c r="G10" s="13" t="str">
        <f>VLOOKUP(B10,'[1]Formatted Data'!B$2:I$37,8,FALSE)</f>
        <v>No</v>
      </c>
      <c r="H10" s="13"/>
    </row>
    <row r="11" spans="1:8" ht="12.75" hidden="1" x14ac:dyDescent="0.2">
      <c r="A11" s="13" t="str">
        <f>B11</f>
        <v xml:space="preserve">  Other Assets</v>
      </c>
      <c r="B11" s="13" t="str">
        <f>'[1]Report Data'!B13</f>
        <v xml:space="preserve">  Other Assets</v>
      </c>
      <c r="C11" s="13">
        <f>'[1]Formatted Data'!C11</f>
        <v>0</v>
      </c>
      <c r="D11" s="13">
        <f>'[1]Formatted Data'!D11</f>
        <v>0</v>
      </c>
      <c r="E11" s="13">
        <f t="shared" si="0"/>
        <v>0</v>
      </c>
      <c r="F11" s="13">
        <f t="shared" si="1"/>
        <v>0</v>
      </c>
      <c r="G11" s="13" t="str">
        <f>VLOOKUP(B11,'[1]Formatted Data'!B$2:I$37,8,FALSE)</f>
        <v>No</v>
      </c>
      <c r="H11" s="13"/>
    </row>
    <row r="12" spans="1:8" ht="12.75" hidden="1" x14ac:dyDescent="0.2">
      <c r="B12" s="13" t="str">
        <f>'[1]Report Data'!B14</f>
        <v>Total Assets</v>
      </c>
      <c r="C12" s="13">
        <f>'[1]Formatted Data'!C12</f>
        <v>15399341</v>
      </c>
      <c r="D12" s="13">
        <f>'[1]Formatted Data'!D12</f>
        <v>15744151</v>
      </c>
      <c r="E12" s="13">
        <f t="shared" si="0"/>
        <v>344810</v>
      </c>
      <c r="F12" s="13">
        <f t="shared" si="1"/>
        <v>2.2391217909909261E-2</v>
      </c>
      <c r="G12" s="13" t="str">
        <f>VLOOKUP(B12,'[1]Formatted Data'!B$2:I$37,8,FALSE)</f>
        <v>No</v>
      </c>
      <c r="H12" s="13"/>
    </row>
    <row r="13" spans="1:8" ht="12.75" hidden="1" x14ac:dyDescent="0.2">
      <c r="B13" s="13" t="str">
        <f>'[1]Report Data'!B15</f>
        <v>Liabilities and Equities</v>
      </c>
      <c r="C13" s="13">
        <f>'[1]Formatted Data'!C13</f>
        <v>0</v>
      </c>
      <c r="D13" s="13">
        <f>'[1]Formatted Data'!D13</f>
        <v>0</v>
      </c>
      <c r="E13" s="13">
        <f t="shared" si="0"/>
        <v>0</v>
      </c>
      <c r="F13" s="13">
        <f t="shared" si="1"/>
        <v>0</v>
      </c>
      <c r="G13" s="13" t="str">
        <f>VLOOKUP(B13,'[1]Formatted Data'!B$2:I$37,8,FALSE)</f>
        <v>No</v>
      </c>
      <c r="H13" s="13"/>
    </row>
    <row r="14" spans="1:8" ht="12.75" hidden="1" x14ac:dyDescent="0.2">
      <c r="B14" s="13" t="str">
        <f>'[1]Report Data'!B16</f>
        <v xml:space="preserve">  Liabilities</v>
      </c>
      <c r="C14" s="13">
        <f>'[1]Formatted Data'!C14</f>
        <v>0</v>
      </c>
      <c r="D14" s="13">
        <f>'[1]Formatted Data'!D14</f>
        <v>0</v>
      </c>
      <c r="E14" s="13">
        <f t="shared" si="0"/>
        <v>0</v>
      </c>
      <c r="F14" s="13">
        <f t="shared" si="1"/>
        <v>0</v>
      </c>
      <c r="G14" s="13" t="str">
        <f>VLOOKUP(B14,'[1]Formatted Data'!B$2:I$37,8,FALSE)</f>
        <v>No</v>
      </c>
      <c r="H14" s="13"/>
    </row>
    <row r="15" spans="1:8" ht="12.75" hidden="1" x14ac:dyDescent="0.2">
      <c r="B15" s="13" t="str">
        <f>'[1]Report Data'!B17</f>
        <v xml:space="preserve">    Current Liabilities</v>
      </c>
      <c r="C15" s="13">
        <f>'[1]Formatted Data'!C15</f>
        <v>0</v>
      </c>
      <c r="D15" s="13">
        <f>'[1]Formatted Data'!D15</f>
        <v>0</v>
      </c>
      <c r="E15" s="13">
        <f t="shared" si="0"/>
        <v>0</v>
      </c>
      <c r="F15" s="13">
        <f t="shared" si="1"/>
        <v>0</v>
      </c>
      <c r="G15" s="13" t="str">
        <f>VLOOKUP(B15,'[1]Formatted Data'!B$2:I$37,8,FALSE)</f>
        <v>No</v>
      </c>
      <c r="H15" s="13"/>
    </row>
    <row r="16" spans="1:8" ht="39" x14ac:dyDescent="0.25">
      <c r="A16" s="13" t="str">
        <f>B$15</f>
        <v xml:space="preserve">    Current Liabilities</v>
      </c>
      <c r="B16" s="13" t="str">
        <f>'[1]Report Data'!B18</f>
        <v xml:space="preserve">      Accrued Expenses/NW Payable</v>
      </c>
      <c r="C16" s="14">
        <f>'[1]Formatted Data'!C16</f>
        <v>5329915</v>
      </c>
      <c r="D16" s="14">
        <f>'[1]Formatted Data'!D16</f>
        <v>4386167</v>
      </c>
      <c r="E16" s="14">
        <f t="shared" si="0"/>
        <v>-943748</v>
      </c>
      <c r="F16" s="15">
        <f t="shared" si="1"/>
        <v>-0.17706623839216948</v>
      </c>
      <c r="G16" s="13" t="str">
        <f>VLOOKUP(B16,'[1]Formatted Data'!B$2:I$37,8,FALSE)</f>
        <v>Yes</v>
      </c>
      <c r="H16" s="26" t="s">
        <v>212</v>
      </c>
    </row>
    <row r="17" spans="1:8" ht="12.75" hidden="1" x14ac:dyDescent="0.2">
      <c r="A17" s="13" t="str">
        <f t="shared" ref="A17:A27" si="3">B$15</f>
        <v xml:space="preserve">    Current Liabilities</v>
      </c>
      <c r="B17" s="13" t="str">
        <f>'[1]Report Data'!B19</f>
        <v xml:space="preserve">      Accounts Payable to Participants, Contract Risk Settlement</v>
      </c>
      <c r="C17" s="13">
        <f>'[1]Formatted Data'!C17</f>
        <v>0</v>
      </c>
      <c r="D17" s="13">
        <f>'[1]Formatted Data'!D17</f>
        <v>0</v>
      </c>
      <c r="E17" s="13">
        <f t="shared" si="0"/>
        <v>0</v>
      </c>
      <c r="F17" s="13">
        <f t="shared" si="1"/>
        <v>0</v>
      </c>
      <c r="G17" s="13" t="str">
        <f>VLOOKUP(B17,'[1]Formatted Data'!B$2:I$37,8,FALSE)</f>
        <v>No</v>
      </c>
      <c r="H17" s="13"/>
    </row>
    <row r="18" spans="1:8" ht="12.75" hidden="1" x14ac:dyDescent="0.2">
      <c r="A18" s="13" t="str">
        <f t="shared" si="3"/>
        <v xml:space="preserve">    Current Liabilities</v>
      </c>
      <c r="B18" s="13" t="str">
        <f>'[1]Report Data'!B20</f>
        <v xml:space="preserve">      Accounts Payable to Payers, Contract Risk Settlement</v>
      </c>
      <c r="C18" s="13">
        <f>'[1]Formatted Data'!C18</f>
        <v>0</v>
      </c>
      <c r="D18" s="13">
        <f>'[1]Formatted Data'!D18</f>
        <v>0</v>
      </c>
      <c r="E18" s="13">
        <f t="shared" si="0"/>
        <v>0</v>
      </c>
      <c r="F18" s="13">
        <f t="shared" si="1"/>
        <v>0</v>
      </c>
      <c r="G18" s="13" t="str">
        <f>VLOOKUP(B18,'[1]Formatted Data'!B$2:I$37,8,FALSE)</f>
        <v>No</v>
      </c>
      <c r="H18" s="13"/>
    </row>
    <row r="19" spans="1:8" ht="12.75" hidden="1" x14ac:dyDescent="0.2">
      <c r="A19" s="13" t="str">
        <f t="shared" si="3"/>
        <v xml:space="preserve">    Current Liabilities</v>
      </c>
      <c r="B19" s="13" t="str">
        <f>'[1]Report Data'!B21</f>
        <v xml:space="preserve">      Unearned Revenue</v>
      </c>
      <c r="C19" s="13">
        <f>'[1]Formatted Data'!C19</f>
        <v>0</v>
      </c>
      <c r="D19" s="13">
        <f>'[1]Formatted Data'!D19</f>
        <v>0</v>
      </c>
      <c r="E19" s="13">
        <f t="shared" si="0"/>
        <v>0</v>
      </c>
      <c r="F19" s="13">
        <f t="shared" si="1"/>
        <v>0</v>
      </c>
      <c r="G19" s="13" t="str">
        <f>VLOOKUP(B19,'[1]Formatted Data'!B$2:I$37,8,FALSE)</f>
        <v>No</v>
      </c>
      <c r="H19" s="13"/>
    </row>
    <row r="20" spans="1:8" ht="26.25" x14ac:dyDescent="0.25">
      <c r="A20" s="13" t="str">
        <f t="shared" si="3"/>
        <v xml:space="preserve">    Current Liabilities</v>
      </c>
      <c r="B20" s="13" t="str">
        <f>'[1]Report Data'!B22</f>
        <v xml:space="preserve">      Due to UVMMC</v>
      </c>
      <c r="C20" s="14">
        <f>'[1]Formatted Data'!C20</f>
        <v>3797492.74</v>
      </c>
      <c r="D20" s="14">
        <f>'[1]Formatted Data'!D20</f>
        <v>1500000</v>
      </c>
      <c r="E20" s="14">
        <f t="shared" si="0"/>
        <v>-2297492.7400000002</v>
      </c>
      <c r="F20" s="15">
        <f t="shared" si="1"/>
        <v>-0.60500253648937852</v>
      </c>
      <c r="G20" s="13" t="str">
        <f>VLOOKUP(B20,'[1]Formatted Data'!B$2:I$37,8,FALSE)</f>
        <v>Yes</v>
      </c>
      <c r="H20" s="26" t="s">
        <v>213</v>
      </c>
    </row>
    <row r="21" spans="1:8" ht="12.75" hidden="1" x14ac:dyDescent="0.2">
      <c r="A21" s="13" t="str">
        <f t="shared" si="3"/>
        <v xml:space="preserve">    Current Liabilities</v>
      </c>
      <c r="B21" s="13" t="str">
        <f>'[1]Report Data'!B23</f>
        <v xml:space="preserve">      Due to DHH</v>
      </c>
      <c r="C21" s="13">
        <f>'[1]Formatted Data'!C21</f>
        <v>0</v>
      </c>
      <c r="D21" s="13">
        <f>'[1]Formatted Data'!D21</f>
        <v>0</v>
      </c>
      <c r="E21" s="13">
        <f t="shared" si="0"/>
        <v>0</v>
      </c>
      <c r="F21" s="13">
        <f t="shared" si="1"/>
        <v>0</v>
      </c>
      <c r="G21" s="13" t="str">
        <f>VLOOKUP(B21,'[1]Formatted Data'!B$2:I$37,8,FALSE)</f>
        <v>No</v>
      </c>
      <c r="H21" s="13"/>
    </row>
    <row r="22" spans="1:8" ht="12.75" hidden="1" x14ac:dyDescent="0.2">
      <c r="A22" s="13" t="str">
        <f t="shared" si="3"/>
        <v xml:space="preserve">    Current Liabilities</v>
      </c>
      <c r="B22" s="13" t="str">
        <f>'[1]Report Data'!B24</f>
        <v xml:space="preserve">      Due to Other</v>
      </c>
      <c r="C22" s="13">
        <f>'[1]Formatted Data'!C22</f>
        <v>0</v>
      </c>
      <c r="D22" s="13">
        <f>'[1]Formatted Data'!D22</f>
        <v>0</v>
      </c>
      <c r="E22" s="13">
        <f t="shared" si="0"/>
        <v>0</v>
      </c>
      <c r="F22" s="13">
        <f t="shared" si="1"/>
        <v>0</v>
      </c>
      <c r="G22" s="13" t="str">
        <f>VLOOKUP(B22,'[1]Formatted Data'!B$2:I$37,8,FALSE)</f>
        <v>No</v>
      </c>
      <c r="H22" s="13"/>
    </row>
    <row r="23" spans="1:8" ht="12.75" hidden="1" x14ac:dyDescent="0.2">
      <c r="A23" s="13" t="str">
        <f t="shared" si="3"/>
        <v xml:space="preserve">    Current Liabilities</v>
      </c>
      <c r="B23" s="13" t="str">
        <f>'[1]Report Data'!B25</f>
        <v xml:space="preserve">      Deferred Revenue</v>
      </c>
      <c r="C23" s="13">
        <f>'[1]Formatted Data'!C23</f>
        <v>0</v>
      </c>
      <c r="D23" s="13">
        <f>'[1]Formatted Data'!D23</f>
        <v>1252903</v>
      </c>
      <c r="E23" s="13">
        <f t="shared" si="0"/>
        <v>1252903</v>
      </c>
      <c r="F23" s="13">
        <f t="shared" si="1"/>
        <v>0</v>
      </c>
      <c r="G23" s="13" t="str">
        <f>VLOOKUP(B23,'[1]Formatted Data'!B$2:I$37,8,FALSE)</f>
        <v>No</v>
      </c>
      <c r="H23" s="13"/>
    </row>
    <row r="24" spans="1:8" ht="12.75" hidden="1" x14ac:dyDescent="0.2">
      <c r="A24" s="13" t="str">
        <f t="shared" si="3"/>
        <v xml:space="preserve">    Current Liabilities</v>
      </c>
      <c r="B24" s="13" t="str">
        <f>'[1]Report Data'!B26</f>
        <v xml:space="preserve">      Accrued Expenses</v>
      </c>
      <c r="C24" s="13">
        <f>'[1]Formatted Data'!C24</f>
        <v>0</v>
      </c>
      <c r="D24" s="13">
        <f>'[1]Formatted Data'!D24</f>
        <v>0</v>
      </c>
      <c r="E24" s="13">
        <f t="shared" si="0"/>
        <v>0</v>
      </c>
      <c r="F24" s="13">
        <f t="shared" si="1"/>
        <v>0</v>
      </c>
      <c r="G24" s="13" t="str">
        <f>VLOOKUP(B24,'[1]Formatted Data'!B$2:I$37,8,FALSE)</f>
        <v>No</v>
      </c>
      <c r="H24" s="13"/>
    </row>
    <row r="25" spans="1:8" ht="12.75" hidden="1" x14ac:dyDescent="0.2">
      <c r="A25" s="13" t="str">
        <f t="shared" si="3"/>
        <v xml:space="preserve">    Current Liabilities</v>
      </c>
      <c r="B25" s="13" t="str">
        <f>'[1]Report Data'!B27</f>
        <v xml:space="preserve">      Designated Risk Reserve Fund Balance</v>
      </c>
      <c r="C25" s="13">
        <f>'[1]Formatted Data'!C25</f>
        <v>0</v>
      </c>
      <c r="D25" s="13">
        <f>'[1]Formatted Data'!D25</f>
        <v>0</v>
      </c>
      <c r="E25" s="13">
        <f t="shared" si="0"/>
        <v>0</v>
      </c>
      <c r="F25" s="13">
        <f t="shared" si="1"/>
        <v>0</v>
      </c>
      <c r="G25" s="13" t="str">
        <f>VLOOKUP(B25,'[1]Formatted Data'!B$2:I$37,8,FALSE)</f>
        <v>No</v>
      </c>
      <c r="H25" s="13"/>
    </row>
    <row r="26" spans="1:8" ht="12.75" hidden="1" x14ac:dyDescent="0.2">
      <c r="A26" s="13" t="str">
        <f t="shared" si="3"/>
        <v xml:space="preserve">    Current Liabilities</v>
      </c>
      <c r="B26" s="13" t="str">
        <f>'[1]Report Data'!B28</f>
        <v xml:space="preserve">      Debt</v>
      </c>
      <c r="C26" s="13">
        <f>'[1]Formatted Data'!C26</f>
        <v>0</v>
      </c>
      <c r="D26" s="13">
        <f>'[1]Formatted Data'!D26</f>
        <v>0</v>
      </c>
      <c r="E26" s="13">
        <f t="shared" si="0"/>
        <v>0</v>
      </c>
      <c r="F26" s="13">
        <f t="shared" si="1"/>
        <v>0</v>
      </c>
      <c r="G26" s="13" t="str">
        <f>VLOOKUP(B26,'[1]Formatted Data'!B$2:I$37,8,FALSE)</f>
        <v>No</v>
      </c>
      <c r="H26" s="13"/>
    </row>
    <row r="27" spans="1:8" ht="12.75" hidden="1" x14ac:dyDescent="0.2">
      <c r="A27" s="13" t="str">
        <f t="shared" si="3"/>
        <v xml:space="preserve">    Current Liabilities</v>
      </c>
      <c r="B27" s="13" t="str">
        <f>'[1]Report Data'!B29</f>
        <v xml:space="preserve">      Other Current Liabilities</v>
      </c>
      <c r="C27" s="13">
        <f>'[1]Formatted Data'!C27</f>
        <v>585504</v>
      </c>
      <c r="D27" s="13">
        <f>'[1]Formatted Data'!D27</f>
        <v>585504</v>
      </c>
      <c r="E27" s="13">
        <f t="shared" si="0"/>
        <v>0</v>
      </c>
      <c r="F27" s="13">
        <f t="shared" si="1"/>
        <v>0</v>
      </c>
      <c r="G27" s="13" t="str">
        <f>VLOOKUP(B27,'[1]Formatted Data'!B$2:I$37,8,FALSE)</f>
        <v>No</v>
      </c>
      <c r="H27" s="13"/>
    </row>
    <row r="28" spans="1:8" ht="12.75" hidden="1" x14ac:dyDescent="0.2">
      <c r="B28" s="13" t="str">
        <f>'[1]Report Data'!B30</f>
        <v xml:space="preserve">    Total Current Liabilities</v>
      </c>
      <c r="C28" s="13">
        <f>'[1]Formatted Data'!C28</f>
        <v>9712911.7400000002</v>
      </c>
      <c r="D28" s="13">
        <f>'[1]Formatted Data'!D28</f>
        <v>7724574</v>
      </c>
      <c r="E28" s="13">
        <f t="shared" si="0"/>
        <v>-1988337.7400000002</v>
      </c>
      <c r="F28" s="13">
        <f t="shared" si="1"/>
        <v>-0.20471078016817232</v>
      </c>
      <c r="G28" s="13" t="str">
        <f>VLOOKUP(B28,'[1]Formatted Data'!B$2:I$37,8,FALSE)</f>
        <v>Yes</v>
      </c>
      <c r="H28" s="13"/>
    </row>
    <row r="29" spans="1:8" ht="12.75" hidden="1" x14ac:dyDescent="0.2">
      <c r="A29" s="13" t="str">
        <f>B29</f>
        <v xml:space="preserve">    Long Term Liabilities</v>
      </c>
      <c r="B29" s="13" t="str">
        <f>'[1]Report Data'!B31</f>
        <v xml:space="preserve">    Long Term Liabilities</v>
      </c>
      <c r="C29" s="13">
        <f>'[1]Formatted Data'!C29</f>
        <v>0</v>
      </c>
      <c r="D29" s="13">
        <f>'[1]Formatted Data'!D29</f>
        <v>0</v>
      </c>
      <c r="E29" s="13">
        <f t="shared" si="0"/>
        <v>0</v>
      </c>
      <c r="F29" s="13">
        <f t="shared" si="1"/>
        <v>0</v>
      </c>
      <c r="G29" s="13" t="str">
        <f>VLOOKUP(B29,'[1]Formatted Data'!B$2:I$37,8,FALSE)</f>
        <v>No</v>
      </c>
      <c r="H29" s="13"/>
    </row>
    <row r="30" spans="1:8" ht="12.75" hidden="1" x14ac:dyDescent="0.2">
      <c r="A30" s="13" t="str">
        <f>B30</f>
        <v xml:space="preserve">    Other Non-Current Liabilities</v>
      </c>
      <c r="B30" s="13" t="str">
        <f>'[1]Report Data'!B32</f>
        <v xml:space="preserve">    Other Non-Current Liabilities</v>
      </c>
      <c r="C30" s="13">
        <f>'[1]Formatted Data'!C30</f>
        <v>0</v>
      </c>
      <c r="D30" s="13">
        <f>'[1]Formatted Data'!D30</f>
        <v>0</v>
      </c>
      <c r="E30" s="13">
        <f t="shared" si="0"/>
        <v>0</v>
      </c>
      <c r="F30" s="13">
        <f t="shared" si="1"/>
        <v>0</v>
      </c>
      <c r="G30" s="13" t="str">
        <f>VLOOKUP(B30,'[1]Formatted Data'!B$2:I$37,8,FALSE)</f>
        <v>No</v>
      </c>
      <c r="H30" s="13"/>
    </row>
    <row r="31" spans="1:8" ht="12.75" hidden="1" x14ac:dyDescent="0.2">
      <c r="B31" s="13" t="str">
        <f>'[1]Report Data'!B33</f>
        <v xml:space="preserve">  Total Liabilities</v>
      </c>
      <c r="C31" s="13">
        <f>'[1]Formatted Data'!C31</f>
        <v>9712911.7400000002</v>
      </c>
      <c r="D31" s="13">
        <f>'[1]Formatted Data'!D31</f>
        <v>7724574</v>
      </c>
      <c r="E31" s="13">
        <f t="shared" si="0"/>
        <v>-1988337.7400000002</v>
      </c>
      <c r="F31" s="13">
        <f t="shared" si="1"/>
        <v>-0.20471078016817232</v>
      </c>
      <c r="G31" s="13" t="str">
        <f>VLOOKUP(B31,'[1]Formatted Data'!B$2:I$37,8,FALSE)</f>
        <v>Yes</v>
      </c>
      <c r="H31" s="13"/>
    </row>
    <row r="32" spans="1:8" ht="12.75" hidden="1" x14ac:dyDescent="0.2">
      <c r="B32" s="13" t="str">
        <f>'[1]Report Data'!B34</f>
        <v xml:space="preserve">  Equity</v>
      </c>
      <c r="C32" s="13">
        <f>'[1]Formatted Data'!C32</f>
        <v>0</v>
      </c>
      <c r="D32" s="13">
        <f>'[1]Formatted Data'!D32</f>
        <v>0</v>
      </c>
      <c r="E32" s="13">
        <f t="shared" si="0"/>
        <v>0</v>
      </c>
      <c r="F32" s="13">
        <f t="shared" si="1"/>
        <v>0</v>
      </c>
      <c r="G32" s="13" t="str">
        <f>VLOOKUP(B32,'[1]Formatted Data'!B$2:I$37,8,FALSE)</f>
        <v>No</v>
      </c>
      <c r="H32" s="13"/>
    </row>
    <row r="33" spans="1:8" ht="12.75" hidden="1" x14ac:dyDescent="0.2">
      <c r="A33" s="13" t="str">
        <f>B$32</f>
        <v xml:space="preserve">  Equity</v>
      </c>
      <c r="B33" s="13" t="str">
        <f>'[1]Report Data'!B35</f>
        <v xml:space="preserve">    Retained Earnings</v>
      </c>
      <c r="C33" s="13">
        <f>'[1]Formatted Data'!C33</f>
        <v>0</v>
      </c>
      <c r="D33" s="13">
        <f>'[1]Formatted Data'!D33</f>
        <v>0</v>
      </c>
      <c r="E33" s="13">
        <f t="shared" si="0"/>
        <v>0</v>
      </c>
      <c r="F33" s="13">
        <f t="shared" si="1"/>
        <v>0</v>
      </c>
      <c r="G33" s="13" t="str">
        <f>VLOOKUP(B33,'[1]Formatted Data'!B$2:I$37,8,FALSE)</f>
        <v>No</v>
      </c>
      <c r="H33" s="13"/>
    </row>
    <row r="34" spans="1:8" ht="12.75" hidden="1" x14ac:dyDescent="0.2">
      <c r="A34" s="13" t="str">
        <f t="shared" ref="A34:A35" si="4">B$32</f>
        <v xml:space="preserve">  Equity</v>
      </c>
      <c r="B34" s="13" t="str">
        <f>'[1]Report Data'!B36</f>
        <v xml:space="preserve">    Capital Contributions</v>
      </c>
      <c r="C34" s="13">
        <f>'[1]Formatted Data'!C34</f>
        <v>0</v>
      </c>
      <c r="D34" s="13">
        <f>'[1]Formatted Data'!D34</f>
        <v>0</v>
      </c>
      <c r="E34" s="13">
        <f t="shared" si="0"/>
        <v>0</v>
      </c>
      <c r="F34" s="13">
        <f t="shared" si="1"/>
        <v>0</v>
      </c>
      <c r="G34" s="13" t="str">
        <f>VLOOKUP(B34,'[1]Formatted Data'!B$2:I$37,8,FALSE)</f>
        <v>No</v>
      </c>
      <c r="H34" s="13"/>
    </row>
    <row r="35" spans="1:8" x14ac:dyDescent="0.25">
      <c r="A35" s="13" t="str">
        <f t="shared" si="4"/>
        <v xml:space="preserve">  Equity</v>
      </c>
      <c r="B35" s="13" t="str">
        <f>'[1]Report Data'!B37</f>
        <v xml:space="preserve">    OneCare Net Assets</v>
      </c>
      <c r="C35" s="14">
        <f>'[1]Formatted Data'!C35</f>
        <v>5686429</v>
      </c>
      <c r="D35" s="14">
        <f>'[1]Formatted Data'!D35</f>
        <v>8019577</v>
      </c>
      <c r="E35" s="14">
        <f t="shared" si="0"/>
        <v>2333148</v>
      </c>
      <c r="F35" s="15">
        <f t="shared" si="1"/>
        <v>0.41030108702667351</v>
      </c>
      <c r="G35" s="13" t="str">
        <f>VLOOKUP(B35,'[1]Formatted Data'!B$2:I$37,8,FALSE)</f>
        <v>Yes</v>
      </c>
      <c r="H35" s="26" t="s">
        <v>214</v>
      </c>
    </row>
    <row r="36" spans="1:8" ht="12.75" hidden="1" x14ac:dyDescent="0.2">
      <c r="B36" s="13" t="str">
        <f>'[1]Report Data'!B38</f>
        <v xml:space="preserve">  Total Equity</v>
      </c>
      <c r="C36" s="13">
        <f>'[1]Formatted Data'!C36</f>
        <v>5686429</v>
      </c>
      <c r="D36" s="13">
        <f>'[1]Formatted Data'!D36</f>
        <v>8019577</v>
      </c>
      <c r="E36" s="13">
        <f t="shared" si="0"/>
        <v>2333148</v>
      </c>
      <c r="F36" s="13">
        <f t="shared" si="1"/>
        <v>0.41030108702667351</v>
      </c>
      <c r="G36" s="13" t="str">
        <f>VLOOKUP(B36,'[1]Formatted Data'!B$2:I$37,8,FALSE)</f>
        <v>Yes</v>
      </c>
      <c r="H36" s="13"/>
    </row>
    <row r="37" spans="1:8" ht="12.75" hidden="1" x14ac:dyDescent="0.2">
      <c r="B37" s="13" t="str">
        <f>'[1]Report Data'!B39</f>
        <v>Total Liabilities and Equities</v>
      </c>
      <c r="C37" s="13">
        <f>'[1]Formatted Data'!C37</f>
        <v>15399340.74</v>
      </c>
      <c r="D37" s="13">
        <f>'[1]Formatted Data'!D37</f>
        <v>15744151</v>
      </c>
      <c r="E37" s="13">
        <f t="shared" si="0"/>
        <v>344810.25999999978</v>
      </c>
      <c r="F37" s="13">
        <f t="shared" si="1"/>
        <v>2.2391235171798644E-2</v>
      </c>
      <c r="G37" s="13" t="str">
        <f>VLOOKUP(B37,'[1]Formatted Data'!B$2:I$37,8,FALSE)</f>
        <v>No</v>
      </c>
      <c r="H37" s="13"/>
    </row>
  </sheetData>
  <autoFilter ref="A1:H37">
    <filterColumn colId="0">
      <customFilters>
        <customFilter operator="notEqual" val=" "/>
      </customFilters>
    </filterColumn>
    <filterColumn colId="6">
      <filters>
        <filter val="Yes"/>
      </filters>
    </filterColumn>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C42" sqref="C42"/>
    </sheetView>
  </sheetViews>
  <sheetFormatPr defaultColWidth="8.85546875" defaultRowHeight="15" x14ac:dyDescent="0.25"/>
  <cols>
    <col min="1" max="2" width="49.7109375" style="13" bestFit="1" customWidth="1"/>
    <col min="3" max="4" width="16" style="14" bestFit="1" customWidth="1"/>
    <col min="5" max="5" width="16.5703125" style="14" bestFit="1" customWidth="1"/>
    <col min="6" max="6" width="12.85546875" style="13" bestFit="1" customWidth="1"/>
    <col min="7" max="7" width="17.42578125" style="18" bestFit="1" customWidth="1"/>
    <col min="8" max="8" width="117.28515625" style="13" customWidth="1"/>
    <col min="9" max="16384" width="8.85546875" style="13"/>
  </cols>
  <sheetData>
    <row r="1" spans="1:8" ht="12.75" x14ac:dyDescent="0.2">
      <c r="A1" s="8" t="s">
        <v>203</v>
      </c>
      <c r="B1" s="8" t="s">
        <v>204</v>
      </c>
      <c r="C1" s="9" t="s">
        <v>205</v>
      </c>
      <c r="D1" s="9" t="s">
        <v>206</v>
      </c>
      <c r="E1" s="9" t="s">
        <v>207</v>
      </c>
      <c r="F1" s="8" t="s">
        <v>208</v>
      </c>
      <c r="G1" s="11" t="s">
        <v>209</v>
      </c>
      <c r="H1" s="8" t="s">
        <v>210</v>
      </c>
    </row>
    <row r="2" spans="1:8" x14ac:dyDescent="0.25">
      <c r="A2" s="13" t="s">
        <v>252</v>
      </c>
      <c r="B2" s="13" t="s">
        <v>253</v>
      </c>
      <c r="C2" s="14">
        <v>290834098.99999994</v>
      </c>
      <c r="D2" s="14">
        <v>248955317.00000012</v>
      </c>
      <c r="E2" s="14">
        <v>-41878781.999999821</v>
      </c>
      <c r="F2" s="17">
        <v>-0.14399543294268197</v>
      </c>
      <c r="G2" s="18" t="s">
        <v>254</v>
      </c>
      <c r="H2" s="24" t="s">
        <v>215</v>
      </c>
    </row>
    <row r="3" spans="1:8" x14ac:dyDescent="0.25">
      <c r="A3" s="13" t="s">
        <v>252</v>
      </c>
      <c r="B3" s="13" t="s">
        <v>255</v>
      </c>
      <c r="C3" s="14">
        <v>116202014.00000004</v>
      </c>
      <c r="D3" s="14">
        <v>148804460.99999997</v>
      </c>
      <c r="E3" s="14">
        <v>32602446.999999925</v>
      </c>
      <c r="F3" s="17">
        <v>0.28056697020758964</v>
      </c>
      <c r="G3" s="18" t="s">
        <v>254</v>
      </c>
      <c r="H3" s="24" t="s">
        <v>216</v>
      </c>
    </row>
    <row r="4" spans="1:8" x14ac:dyDescent="0.25">
      <c r="A4" s="13" t="s">
        <v>252</v>
      </c>
      <c r="B4" s="13" t="s">
        <v>256</v>
      </c>
      <c r="C4" s="14">
        <v>18769318.999999996</v>
      </c>
      <c r="D4" s="14">
        <v>0</v>
      </c>
      <c r="E4" s="14">
        <v>-18769318.999999996</v>
      </c>
      <c r="F4" s="17">
        <v>-1</v>
      </c>
      <c r="G4" s="18" t="s">
        <v>254</v>
      </c>
      <c r="H4" s="24" t="s">
        <v>217</v>
      </c>
    </row>
    <row r="5" spans="1:8" x14ac:dyDescent="0.25">
      <c r="A5" s="13" t="s">
        <v>252</v>
      </c>
      <c r="B5" s="13" t="s">
        <v>257</v>
      </c>
      <c r="C5" s="14">
        <v>170931142.00000009</v>
      </c>
      <c r="D5" s="14">
        <v>0</v>
      </c>
      <c r="E5" s="14">
        <v>-170931142.00000009</v>
      </c>
      <c r="F5" s="17">
        <v>-1</v>
      </c>
      <c r="G5" s="18" t="s">
        <v>254</v>
      </c>
      <c r="H5" s="24" t="s">
        <v>218</v>
      </c>
    </row>
    <row r="6" spans="1:8" x14ac:dyDescent="0.25">
      <c r="A6" s="13" t="s">
        <v>252</v>
      </c>
      <c r="B6" s="13" t="s">
        <v>258</v>
      </c>
      <c r="C6" s="14">
        <v>294897695.99999994</v>
      </c>
      <c r="D6" s="14">
        <v>0</v>
      </c>
      <c r="E6" s="14">
        <v>-294897695.99999994</v>
      </c>
      <c r="F6" s="17">
        <v>-1</v>
      </c>
      <c r="G6" s="18" t="s">
        <v>254</v>
      </c>
      <c r="H6" s="24" t="s">
        <v>218</v>
      </c>
    </row>
    <row r="7" spans="1:8" x14ac:dyDescent="0.25">
      <c r="A7" s="13" t="s">
        <v>252</v>
      </c>
      <c r="B7" s="13" t="s">
        <v>259</v>
      </c>
      <c r="C7" s="14">
        <v>73483610.00000003</v>
      </c>
      <c r="D7" s="14">
        <v>55946414.999999993</v>
      </c>
      <c r="E7" s="14">
        <v>-17537195.000000037</v>
      </c>
      <c r="F7" s="17">
        <v>-0.23865451084942657</v>
      </c>
      <c r="G7" s="18" t="s">
        <v>254</v>
      </c>
      <c r="H7" s="24" t="s">
        <v>219</v>
      </c>
    </row>
    <row r="8" spans="1:8" x14ac:dyDescent="0.25">
      <c r="A8" s="13" t="s">
        <v>260</v>
      </c>
      <c r="B8" s="13" t="s">
        <v>261</v>
      </c>
      <c r="C8" s="14">
        <v>735696</v>
      </c>
      <c r="D8" s="14">
        <v>0</v>
      </c>
      <c r="E8" s="14">
        <v>-735696</v>
      </c>
      <c r="F8" s="17">
        <v>-1</v>
      </c>
      <c r="G8" s="18" t="s">
        <v>254</v>
      </c>
      <c r="H8" s="24" t="s">
        <v>218</v>
      </c>
    </row>
    <row r="9" spans="1:8" x14ac:dyDescent="0.25">
      <c r="A9" s="13" t="s">
        <v>260</v>
      </c>
      <c r="B9" s="13" t="s">
        <v>262</v>
      </c>
      <c r="C9" s="47"/>
      <c r="D9" s="47"/>
      <c r="E9" s="47"/>
      <c r="F9" s="48"/>
      <c r="G9" s="18" t="s">
        <v>254</v>
      </c>
      <c r="H9" s="24" t="s">
        <v>220</v>
      </c>
    </row>
    <row r="10" spans="1:8" x14ac:dyDescent="0.25">
      <c r="A10" s="13" t="s">
        <v>260</v>
      </c>
      <c r="B10" s="13" t="s">
        <v>263</v>
      </c>
      <c r="C10" s="19">
        <v>6270000</v>
      </c>
      <c r="D10" s="19">
        <v>7232160</v>
      </c>
      <c r="E10" s="19">
        <v>962160</v>
      </c>
      <c r="F10" s="44">
        <v>0.15345454545454545</v>
      </c>
      <c r="G10" s="18" t="s">
        <v>254</v>
      </c>
      <c r="H10" s="24" t="s">
        <v>220</v>
      </c>
    </row>
    <row r="11" spans="1:8" x14ac:dyDescent="0.25">
      <c r="A11" s="13" t="s">
        <v>260</v>
      </c>
      <c r="B11" s="13" t="s">
        <v>264</v>
      </c>
      <c r="C11" s="47"/>
      <c r="D11" s="47"/>
      <c r="E11" s="47"/>
      <c r="F11" s="44">
        <v>-1</v>
      </c>
      <c r="G11" s="18" t="s">
        <v>254</v>
      </c>
      <c r="H11" s="24" t="s">
        <v>218</v>
      </c>
    </row>
    <row r="12" spans="1:8" x14ac:dyDescent="0.25">
      <c r="A12" s="13" t="s">
        <v>260</v>
      </c>
      <c r="B12" s="13" t="s">
        <v>265</v>
      </c>
      <c r="C12" s="47"/>
      <c r="D12" s="47"/>
      <c r="E12" s="47"/>
      <c r="F12" s="44">
        <v>-1</v>
      </c>
      <c r="G12" s="18" t="s">
        <v>254</v>
      </c>
      <c r="H12" s="24" t="s">
        <v>218</v>
      </c>
    </row>
    <row r="13" spans="1:8" x14ac:dyDescent="0.25">
      <c r="A13" s="13" t="s">
        <v>267</v>
      </c>
      <c r="B13" s="13" t="s">
        <v>268</v>
      </c>
      <c r="C13" s="19">
        <v>965117880</v>
      </c>
      <c r="D13" s="19">
        <v>516458769</v>
      </c>
      <c r="E13" s="19">
        <v>-448659111</v>
      </c>
      <c r="F13" s="44">
        <v>-0.46487493424119342</v>
      </c>
      <c r="G13" s="18" t="s">
        <v>254</v>
      </c>
      <c r="H13" s="25" t="s">
        <v>221</v>
      </c>
    </row>
    <row r="14" spans="1:8" x14ac:dyDescent="0.25">
      <c r="A14" s="13" t="s">
        <v>222</v>
      </c>
      <c r="B14" s="13" t="s">
        <v>270</v>
      </c>
      <c r="C14" s="19">
        <v>10074567</v>
      </c>
      <c r="D14" s="19">
        <v>7944027.0000000009</v>
      </c>
      <c r="E14" s="19">
        <v>-2130539.9999999991</v>
      </c>
      <c r="F14" s="44">
        <v>-0.21147707886601966</v>
      </c>
      <c r="G14" s="18" t="s">
        <v>254</v>
      </c>
      <c r="H14" s="25" t="s">
        <v>221</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
  <sheetViews>
    <sheetView topLeftCell="B1" workbookViewId="0">
      <selection activeCell="H19" sqref="H19"/>
    </sheetView>
  </sheetViews>
  <sheetFormatPr defaultColWidth="8.85546875" defaultRowHeight="15" x14ac:dyDescent="0.25"/>
  <cols>
    <col min="1" max="2" width="49.7109375" style="13" bestFit="1" customWidth="1"/>
    <col min="3" max="3" width="14.5703125" style="14" customWidth="1"/>
    <col min="4" max="4" width="14.7109375" style="14" customWidth="1"/>
    <col min="5" max="5" width="13.28515625" style="14" bestFit="1" customWidth="1"/>
    <col min="6" max="6" width="12.85546875" style="13" bestFit="1" customWidth="1"/>
    <col min="7" max="7" width="17.42578125" style="18" bestFit="1" customWidth="1"/>
    <col min="8" max="8" width="106.140625" style="13" customWidth="1"/>
    <col min="9" max="16384" width="8.85546875" style="13"/>
  </cols>
  <sheetData>
    <row r="1" spans="2:8" ht="12.75" x14ac:dyDescent="0.2">
      <c r="B1" s="8" t="s">
        <v>204</v>
      </c>
      <c r="C1" s="9" t="s">
        <v>205</v>
      </c>
      <c r="D1" s="9" t="s">
        <v>206</v>
      </c>
      <c r="E1" s="9" t="s">
        <v>207</v>
      </c>
      <c r="F1" s="8" t="s">
        <v>208</v>
      </c>
      <c r="G1" s="11" t="s">
        <v>209</v>
      </c>
      <c r="H1" s="8" t="s">
        <v>210</v>
      </c>
    </row>
    <row r="2" spans="2:8" x14ac:dyDescent="0.25">
      <c r="B2" s="13" t="s">
        <v>94</v>
      </c>
      <c r="C2" s="14">
        <v>35000.000000000007</v>
      </c>
      <c r="D2" s="14">
        <v>99999.999999999985</v>
      </c>
      <c r="E2" s="14">
        <v>64999.999999999978</v>
      </c>
      <c r="F2" s="17">
        <v>1.8571428571428561</v>
      </c>
      <c r="G2" s="18" t="s">
        <v>254</v>
      </c>
      <c r="H2" s="24" t="s">
        <v>223</v>
      </c>
    </row>
    <row r="3" spans="2:8" x14ac:dyDescent="0.25">
      <c r="B3" s="13" t="s">
        <v>266</v>
      </c>
      <c r="C3" s="14">
        <v>2000000.0000000002</v>
      </c>
      <c r="D3" s="14">
        <v>0</v>
      </c>
      <c r="E3" s="14">
        <v>-2000000.0000000002</v>
      </c>
      <c r="F3" s="17">
        <v>-1</v>
      </c>
      <c r="G3" s="18" t="s">
        <v>254</v>
      </c>
      <c r="H3" s="24" t="s">
        <v>224</v>
      </c>
    </row>
    <row r="4" spans="2:8" x14ac:dyDescent="0.25">
      <c r="B4" s="13" t="s">
        <v>269</v>
      </c>
      <c r="C4" s="14">
        <v>3369471.0000000005</v>
      </c>
      <c r="D4" s="14">
        <v>3745930.0000000005</v>
      </c>
      <c r="E4" s="14">
        <v>376459</v>
      </c>
      <c r="F4" s="17">
        <v>0.11172644014446183</v>
      </c>
      <c r="G4" s="18" t="s">
        <v>254</v>
      </c>
      <c r="H4" s="24" t="s">
        <v>225</v>
      </c>
    </row>
    <row r="5" spans="2:8" x14ac:dyDescent="0.25">
      <c r="B5" s="13" t="s">
        <v>271</v>
      </c>
      <c r="C5" s="14">
        <v>5199550</v>
      </c>
      <c r="D5" s="14">
        <v>3481870.9999999986</v>
      </c>
      <c r="E5" s="19">
        <v>-1717679.0000000014</v>
      </c>
      <c r="F5" s="17">
        <v>-0.33035147272360132</v>
      </c>
      <c r="G5" s="18" t="s">
        <v>254</v>
      </c>
      <c r="H5" s="25" t="s">
        <v>221</v>
      </c>
    </row>
    <row r="6" spans="2:8" ht="25.5" x14ac:dyDescent="0.25">
      <c r="B6" s="13" t="s">
        <v>272</v>
      </c>
      <c r="C6" s="14">
        <v>2329915</v>
      </c>
      <c r="D6" s="14">
        <v>765689</v>
      </c>
      <c r="E6" s="14">
        <v>-1564226</v>
      </c>
      <c r="F6" s="17">
        <v>-0.67136612279847119</v>
      </c>
      <c r="G6" s="18" t="s">
        <v>254</v>
      </c>
      <c r="H6" s="25" t="s">
        <v>226</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H18"/>
  <sheetViews>
    <sheetView workbookViewId="0">
      <selection activeCell="H35" sqref="H35:H36"/>
    </sheetView>
  </sheetViews>
  <sheetFormatPr defaultColWidth="8.85546875" defaultRowHeight="12.75" x14ac:dyDescent="0.2"/>
  <cols>
    <col min="1" max="1" width="9.7109375" style="13" bestFit="1" customWidth="1"/>
    <col min="2" max="2" width="44.5703125" style="13" bestFit="1" customWidth="1"/>
    <col min="3" max="4" width="13.5703125" style="13" bestFit="1" customWidth="1"/>
    <col min="5" max="5" width="12" style="13" bestFit="1" customWidth="1"/>
    <col min="6" max="6" width="11.140625" style="13" bestFit="1" customWidth="1"/>
    <col min="7" max="7" width="19.28515625" style="13" bestFit="1" customWidth="1"/>
    <col min="8" max="8" width="94.85546875" style="13" customWidth="1"/>
    <col min="9" max="16384" width="8.85546875" style="13"/>
  </cols>
  <sheetData>
    <row r="1" spans="1:8" x14ac:dyDescent="0.2">
      <c r="A1" s="8" t="s">
        <v>203</v>
      </c>
      <c r="B1" s="8" t="s">
        <v>204</v>
      </c>
      <c r="C1" s="20" t="s">
        <v>205</v>
      </c>
      <c r="D1" s="20" t="s">
        <v>206</v>
      </c>
      <c r="E1" s="20" t="s">
        <v>207</v>
      </c>
      <c r="F1" s="8" t="s">
        <v>208</v>
      </c>
      <c r="G1" s="21" t="s">
        <v>209</v>
      </c>
      <c r="H1" s="8" t="s">
        <v>210</v>
      </c>
    </row>
    <row r="2" spans="1:8" hidden="1" x14ac:dyDescent="0.2">
      <c r="A2" s="13" t="s">
        <v>176</v>
      </c>
      <c r="B2" s="13" t="str">
        <f>[2]Data_Formatted!B3</f>
        <v>Depreciation &amp; Amortization</v>
      </c>
      <c r="C2" s="13">
        <f>[2]Data_Formatted!C3</f>
        <v>0</v>
      </c>
      <c r="D2" s="13">
        <f>[2]Data_Formatted!D3</f>
        <v>0</v>
      </c>
      <c r="E2" s="13">
        <f>D2-C2</f>
        <v>0</v>
      </c>
      <c r="F2" s="13">
        <f>IFERROR(E2/C2,0)</f>
        <v>0</v>
      </c>
      <c r="G2" s="13" t="str">
        <f>VLOOKUP(B2,[2]Data_Formatted!B3:I19,8,FALSE)</f>
        <v>No</v>
      </c>
    </row>
    <row r="3" spans="1:8" ht="15" x14ac:dyDescent="0.25">
      <c r="A3" s="13" t="s">
        <v>176</v>
      </c>
      <c r="B3" s="13" t="str">
        <f>[2]Data_Formatted!B4</f>
        <v>(Increase)/Decrease Accounts Receivable</v>
      </c>
      <c r="C3" s="22">
        <f>[2]Data_Formatted!C4</f>
        <v>-1116629.9999999998</v>
      </c>
      <c r="D3" s="22">
        <f>[2]Data_Formatted!D4</f>
        <v>-2060378.0000000007</v>
      </c>
      <c r="E3" s="22">
        <f>D3-C3</f>
        <v>-943748.00000000093</v>
      </c>
      <c r="F3" s="23">
        <f>IFERROR(E3/C3,0)</f>
        <v>0.84517521470854373</v>
      </c>
      <c r="G3" s="13" t="str">
        <f>VLOOKUP(B3,[2]Data_Formatted!B4:I20,8,FALSE)</f>
        <v>Yes</v>
      </c>
      <c r="H3" s="26" t="s">
        <v>211</v>
      </c>
    </row>
    <row r="4" spans="1:8" ht="15" x14ac:dyDescent="0.25">
      <c r="A4" s="13" t="s">
        <v>176</v>
      </c>
      <c r="B4" s="13" t="str">
        <f>[2]Data_Formatted!B5</f>
        <v>(Increase)/Decrease Other Changes</v>
      </c>
      <c r="C4" s="22">
        <f>[2]Data_Formatted!C5</f>
        <v>-3328758</v>
      </c>
      <c r="D4" s="22">
        <f>[2]Data_Formatted!D5</f>
        <v>-1096452</v>
      </c>
      <c r="E4" s="22">
        <f t="shared" ref="E4:E18" si="0">D4-C4</f>
        <v>2232306</v>
      </c>
      <c r="F4" s="23">
        <f t="shared" ref="F4:F18" si="1">IFERROR(E4/C4,0)</f>
        <v>-0.67061228241884807</v>
      </c>
      <c r="G4" s="13" t="str">
        <f>VLOOKUP(B4,[2]Data_Formatted!B5:I21,8,FALSE)</f>
        <v>Yes</v>
      </c>
      <c r="H4" s="27" t="s">
        <v>227</v>
      </c>
    </row>
    <row r="5" spans="1:8" hidden="1" x14ac:dyDescent="0.2">
      <c r="A5" s="13" t="s">
        <v>176</v>
      </c>
      <c r="B5" s="13" t="str">
        <f>[2]Data_Formatted!B6</f>
        <v>Capital</v>
      </c>
      <c r="C5" s="13">
        <f>[2]Data_Formatted!C6</f>
        <v>0</v>
      </c>
      <c r="D5" s="13">
        <f>[2]Data_Formatted!D6</f>
        <v>0</v>
      </c>
      <c r="E5" s="13">
        <f t="shared" si="0"/>
        <v>0</v>
      </c>
      <c r="F5" s="13">
        <f t="shared" si="1"/>
        <v>0</v>
      </c>
      <c r="G5" s="13" t="str">
        <f>VLOOKUP(B5,[2]Data_Formatted!B6:I22,8,FALSE)</f>
        <v>No</v>
      </c>
    </row>
    <row r="6" spans="1:8" hidden="1" x14ac:dyDescent="0.2">
      <c r="A6" s="13" t="s">
        <v>176</v>
      </c>
      <c r="B6" s="13" t="str">
        <f>[2]Data_Formatted!B7</f>
        <v>Capitalized Interest</v>
      </c>
      <c r="C6" s="13">
        <f>[2]Data_Formatted!C7</f>
        <v>0</v>
      </c>
      <c r="D6" s="13">
        <f>[2]Data_Formatted!D7</f>
        <v>0</v>
      </c>
      <c r="E6" s="13">
        <f t="shared" si="0"/>
        <v>0</v>
      </c>
      <c r="F6" s="13">
        <f t="shared" si="1"/>
        <v>0</v>
      </c>
      <c r="G6" s="13" t="str">
        <f>VLOOKUP(B6,[2]Data_Formatted!B7:I23,8,FALSE)</f>
        <v>No</v>
      </c>
    </row>
    <row r="7" spans="1:8" hidden="1" x14ac:dyDescent="0.2">
      <c r="A7" s="13" t="s">
        <v>176</v>
      </c>
      <c r="B7" s="13" t="str">
        <f>[2]Data_Formatted!B8</f>
        <v>Change in Accum Depr Less Depreciation</v>
      </c>
      <c r="C7" s="13">
        <f>[2]Data_Formatted!C8</f>
        <v>0</v>
      </c>
      <c r="D7" s="13">
        <f>[2]Data_Formatted!D8</f>
        <v>0</v>
      </c>
      <c r="E7" s="13">
        <f t="shared" si="0"/>
        <v>0</v>
      </c>
      <c r="F7" s="13">
        <f t="shared" si="1"/>
        <v>0</v>
      </c>
      <c r="G7" s="13" t="str">
        <f>VLOOKUP(B7,[2]Data_Formatted!B8:I24,8,FALSE)</f>
        <v>No</v>
      </c>
    </row>
    <row r="8" spans="1:8" hidden="1" x14ac:dyDescent="0.2">
      <c r="A8" s="13" t="s">
        <v>176</v>
      </c>
      <c r="B8" s="13" t="str">
        <f>[2]Data_Formatted!B9</f>
        <v>(Increase)/Decrease in Capital Assets</v>
      </c>
      <c r="C8" s="13">
        <f>[2]Data_Formatted!C9</f>
        <v>0</v>
      </c>
      <c r="D8" s="13">
        <f>[2]Data_Formatted!D9</f>
        <v>0</v>
      </c>
      <c r="E8" s="13">
        <f t="shared" si="0"/>
        <v>0</v>
      </c>
      <c r="F8" s="13">
        <f t="shared" si="1"/>
        <v>0</v>
      </c>
      <c r="G8" s="13" t="str">
        <f>VLOOKUP(B8,[2]Data_Formatted!B9:I25,8,FALSE)</f>
        <v>No</v>
      </c>
    </row>
    <row r="9" spans="1:8" hidden="1" x14ac:dyDescent="0.2">
      <c r="A9" s="13" t="s">
        <v>176</v>
      </c>
      <c r="B9" s="13" t="str">
        <f>[2]Data_Formatted!B10</f>
        <v>Funded Depreciation</v>
      </c>
      <c r="C9" s="13">
        <f>[2]Data_Formatted!C10</f>
        <v>0</v>
      </c>
      <c r="D9" s="13">
        <f>[2]Data_Formatted!D10</f>
        <v>0</v>
      </c>
      <c r="E9" s="13">
        <f t="shared" si="0"/>
        <v>0</v>
      </c>
      <c r="F9" s="13">
        <f t="shared" si="1"/>
        <v>0</v>
      </c>
      <c r="G9" s="13" t="str">
        <f>VLOOKUP(B9,[2]Data_Formatted!B10:I26,8,FALSE)</f>
        <v>No</v>
      </c>
    </row>
    <row r="10" spans="1:8" hidden="1" x14ac:dyDescent="0.2">
      <c r="A10" s="13" t="s">
        <v>176</v>
      </c>
      <c r="B10" s="13" t="str">
        <f>[2]Data_Formatted!B11</f>
        <v>Other Long Term Assets, Escrowed Bonds &amp; Other</v>
      </c>
      <c r="C10" s="13">
        <f>[2]Data_Formatted!C11</f>
        <v>0</v>
      </c>
      <c r="D10" s="13">
        <f>[2]Data_Formatted!D11</f>
        <v>0</v>
      </c>
      <c r="E10" s="13">
        <f t="shared" si="0"/>
        <v>0</v>
      </c>
      <c r="F10" s="13">
        <f t="shared" si="1"/>
        <v>0</v>
      </c>
      <c r="G10" s="13" t="str">
        <f>VLOOKUP(B10,[2]Data_Formatted!B11:I27,8,FALSE)</f>
        <v>No</v>
      </c>
    </row>
    <row r="11" spans="1:8" hidden="1" x14ac:dyDescent="0.2">
      <c r="A11" s="13" t="s">
        <v>176</v>
      </c>
      <c r="B11" s="13" t="str">
        <f>[2]Data_Formatted!B12</f>
        <v>Debt (Increase)/Decrease</v>
      </c>
      <c r="C11" s="13">
        <f>[2]Data_Formatted!C12</f>
        <v>0</v>
      </c>
      <c r="D11" s="13">
        <f>[2]Data_Formatted!D12</f>
        <v>0</v>
      </c>
      <c r="E11" s="13">
        <f t="shared" si="0"/>
        <v>0</v>
      </c>
      <c r="F11" s="13">
        <f t="shared" si="1"/>
        <v>0</v>
      </c>
      <c r="G11" s="13" t="str">
        <f>VLOOKUP(B11,[2]Data_Formatted!B12:I28,8,FALSE)</f>
        <v>No</v>
      </c>
    </row>
    <row r="12" spans="1:8" hidden="1" x14ac:dyDescent="0.2">
      <c r="A12" s="13" t="s">
        <v>176</v>
      </c>
      <c r="B12" s="13" t="str">
        <f>[2]Data_Formatted!B13</f>
        <v>Bonds &amp; Mortgages</v>
      </c>
      <c r="C12" s="13">
        <f>[2]Data_Formatted!C13</f>
        <v>0</v>
      </c>
      <c r="D12" s="13">
        <f>[2]Data_Formatted!D13</f>
        <v>0</v>
      </c>
      <c r="E12" s="13">
        <f t="shared" si="0"/>
        <v>0</v>
      </c>
      <c r="F12" s="13">
        <f t="shared" si="1"/>
        <v>0</v>
      </c>
      <c r="G12" s="13" t="str">
        <f>VLOOKUP(B12,[2]Data_Formatted!B13:I29,8,FALSE)</f>
        <v>No</v>
      </c>
    </row>
    <row r="13" spans="1:8" hidden="1" x14ac:dyDescent="0.2">
      <c r="A13" s="13" t="s">
        <v>176</v>
      </c>
      <c r="B13" s="13" t="str">
        <f>[2]Data_Formatted!B14</f>
        <v>Repayment</v>
      </c>
      <c r="C13" s="13">
        <f>[2]Data_Formatted!C14</f>
        <v>0</v>
      </c>
      <c r="D13" s="13">
        <f>[2]Data_Formatted!D14</f>
        <v>0</v>
      </c>
      <c r="E13" s="13">
        <f t="shared" si="0"/>
        <v>0</v>
      </c>
      <c r="F13" s="13">
        <f t="shared" si="1"/>
        <v>0</v>
      </c>
      <c r="G13" s="13" t="str">
        <f>VLOOKUP(B13,[2]Data_Formatted!B14:I30,8,FALSE)</f>
        <v>No</v>
      </c>
    </row>
    <row r="14" spans="1:8" hidden="1" x14ac:dyDescent="0.2">
      <c r="A14" s="13" t="s">
        <v>176</v>
      </c>
      <c r="B14" s="13" t="str">
        <f>[2]Data_Formatted!B15</f>
        <v>Capital Lease &amp; Other LT Debt</v>
      </c>
      <c r="C14" s="13">
        <f>[2]Data_Formatted!C15</f>
        <v>0</v>
      </c>
      <c r="D14" s="13">
        <f>[2]Data_Formatted!D15</f>
        <v>0</v>
      </c>
      <c r="E14" s="13">
        <f t="shared" si="0"/>
        <v>0</v>
      </c>
      <c r="F14" s="13">
        <f t="shared" si="1"/>
        <v>0</v>
      </c>
      <c r="G14" s="13" t="str">
        <f>VLOOKUP(B14,[2]Data_Formatted!B15:I31,8,FALSE)</f>
        <v>No</v>
      </c>
    </row>
    <row r="15" spans="1:8" hidden="1" x14ac:dyDescent="0.2">
      <c r="A15" s="13" t="s">
        <v>176</v>
      </c>
      <c r="B15" s="13" t="str">
        <f>[2]Data_Formatted!B16</f>
        <v>Manual Adjustments</v>
      </c>
      <c r="C15" s="13">
        <f>[2]Data_Formatted!C16</f>
        <v>0</v>
      </c>
      <c r="D15" s="13">
        <f>[2]Data_Formatted!D16</f>
        <v>0</v>
      </c>
      <c r="E15" s="13">
        <f t="shared" si="0"/>
        <v>0</v>
      </c>
      <c r="F15" s="13">
        <f t="shared" si="1"/>
        <v>0</v>
      </c>
      <c r="G15" s="13" t="str">
        <f>VLOOKUP(B15,[2]Data_Formatted!B16:I32,8,FALSE)</f>
        <v>No</v>
      </c>
    </row>
    <row r="16" spans="1:8" hidden="1" x14ac:dyDescent="0.2">
      <c r="A16" s="13" t="s">
        <v>176</v>
      </c>
      <c r="B16" s="13" t="str">
        <f>[2]Data_Formatted!B17</f>
        <v>Other</v>
      </c>
      <c r="C16" s="13">
        <f>[2]Data_Formatted!C17</f>
        <v>0</v>
      </c>
      <c r="D16" s="13">
        <f>[2]Data_Formatted!D17</f>
        <v>0</v>
      </c>
      <c r="E16" s="13">
        <f t="shared" si="0"/>
        <v>0</v>
      </c>
      <c r="F16" s="13">
        <f t="shared" si="1"/>
        <v>0</v>
      </c>
      <c r="G16" s="13" t="str">
        <f>VLOOKUP(B16,[2]Data_Formatted!B17:I33,8,FALSE)</f>
        <v>No</v>
      </c>
    </row>
    <row r="17" spans="1:7" hidden="1" x14ac:dyDescent="0.2">
      <c r="A17" s="13" t="s">
        <v>176</v>
      </c>
      <c r="B17" s="13" t="str">
        <f>[2]Data_Formatted!B18</f>
        <v>Beginning Balance</v>
      </c>
      <c r="C17" s="13">
        <f>[2]Data_Formatted!C18</f>
        <v>18233211.933319181</v>
      </c>
      <c r="D17" s="13">
        <f>[2]Data_Formatted!D18</f>
        <v>18233211.952647552</v>
      </c>
      <c r="E17" s="13">
        <f t="shared" si="0"/>
        <v>1.9328370690345764E-2</v>
      </c>
      <c r="F17" s="13">
        <f t="shared" si="1"/>
        <v>1.0600639514876314E-9</v>
      </c>
      <c r="G17" s="13" t="str">
        <f>VLOOKUP(B17,[2]Data_Formatted!B18:I34,8,FALSE)</f>
        <v>No</v>
      </c>
    </row>
    <row r="18" spans="1:7" hidden="1" x14ac:dyDescent="0.2">
      <c r="A18" s="13" t="s">
        <v>176</v>
      </c>
      <c r="B18" s="13" t="str">
        <f>[2]Data_Formatted!B19</f>
        <v>Ending Cash Balance</v>
      </c>
      <c r="C18" s="13">
        <f>[2]Data_Formatted!C19</f>
        <v>13787824</v>
      </c>
      <c r="D18" s="13">
        <f>[2]Data_Formatted!D19</f>
        <v>15076381.999999998</v>
      </c>
      <c r="E18" s="13">
        <f t="shared" si="0"/>
        <v>1288557.9999999981</v>
      </c>
      <c r="F18" s="13">
        <f t="shared" si="1"/>
        <v>9.345622630518044E-2</v>
      </c>
      <c r="G18" s="13" t="str">
        <f>VLOOKUP(B18,[2]Data_Formatted!B19:I35,8,FALSE)</f>
        <v>No</v>
      </c>
    </row>
  </sheetData>
  <autoFilter ref="A1:H18">
    <filterColumn colId="6">
      <filters>
        <filter val="Yes"/>
      </filters>
    </filterColumn>
  </autoFilter>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E17" sqref="E17"/>
    </sheetView>
  </sheetViews>
  <sheetFormatPr defaultColWidth="8.85546875" defaultRowHeight="15" x14ac:dyDescent="0.25"/>
  <cols>
    <col min="1" max="1" width="19" style="1" customWidth="1"/>
    <col min="2" max="3" width="9" style="1" customWidth="1"/>
    <col min="4" max="16384" width="8.85546875" style="1"/>
  </cols>
  <sheetData>
    <row r="1" spans="1:3" x14ac:dyDescent="0.25">
      <c r="A1" s="5" t="s">
        <v>228</v>
      </c>
      <c r="B1" s="5" t="s">
        <v>229</v>
      </c>
      <c r="C1" s="5" t="s">
        <v>1</v>
      </c>
    </row>
    <row r="2" spans="1:3" x14ac:dyDescent="0.25">
      <c r="A2" s="3" t="s">
        <v>230</v>
      </c>
      <c r="B2" s="28">
        <v>5.67</v>
      </c>
      <c r="C2" s="28">
        <v>4</v>
      </c>
    </row>
    <row r="3" spans="1:3" x14ac:dyDescent="0.25">
      <c r="A3" s="3" t="s">
        <v>231</v>
      </c>
      <c r="B3" s="28">
        <v>12.5</v>
      </c>
      <c r="C3" s="28">
        <v>12</v>
      </c>
    </row>
    <row r="4" spans="1:3" x14ac:dyDescent="0.25">
      <c r="A4" s="3" t="s">
        <v>232</v>
      </c>
      <c r="B4" s="28">
        <v>5.5</v>
      </c>
      <c r="C4" s="28">
        <v>5.75</v>
      </c>
    </row>
    <row r="5" spans="1:3" x14ac:dyDescent="0.25">
      <c r="A5" s="3" t="s">
        <v>233</v>
      </c>
      <c r="B5" s="28">
        <v>2.7</v>
      </c>
      <c r="C5" s="28">
        <v>2</v>
      </c>
    </row>
    <row r="6" spans="1:3" x14ac:dyDescent="0.25">
      <c r="A6" s="3" t="s">
        <v>234</v>
      </c>
      <c r="B6" s="28">
        <v>6</v>
      </c>
      <c r="C6" s="28">
        <v>6.05</v>
      </c>
    </row>
    <row r="7" spans="1:3" x14ac:dyDescent="0.25">
      <c r="A7" s="3" t="s">
        <v>235</v>
      </c>
      <c r="B7" s="28">
        <v>4</v>
      </c>
      <c r="C7" s="28">
        <v>4</v>
      </c>
    </row>
    <row r="8" spans="1:3" x14ac:dyDescent="0.25">
      <c r="A8" s="3" t="s">
        <v>236</v>
      </c>
      <c r="B8" s="28"/>
      <c r="C8" s="28"/>
    </row>
    <row r="9" spans="1:3" x14ac:dyDescent="0.25">
      <c r="A9" s="3" t="s">
        <v>237</v>
      </c>
      <c r="B9" s="30"/>
      <c r="C9" s="28">
        <v>12.9</v>
      </c>
    </row>
    <row r="10" spans="1:3" x14ac:dyDescent="0.25">
      <c r="A10" s="3" t="s">
        <v>238</v>
      </c>
      <c r="B10" s="28">
        <v>10.46</v>
      </c>
      <c r="C10" s="28">
        <v>0</v>
      </c>
    </row>
    <row r="11" spans="1:3" x14ac:dyDescent="0.25">
      <c r="A11" s="3" t="s">
        <v>239</v>
      </c>
      <c r="B11" s="28">
        <v>4.5999999999999996</v>
      </c>
      <c r="C11" s="28">
        <v>0</v>
      </c>
    </row>
    <row r="12" spans="1:3" x14ac:dyDescent="0.25">
      <c r="A12" s="3" t="s">
        <v>240</v>
      </c>
      <c r="B12" s="28">
        <v>1.5</v>
      </c>
      <c r="C12" s="30"/>
    </row>
    <row r="13" spans="1:3" x14ac:dyDescent="0.25">
      <c r="A13" s="3" t="s">
        <v>241</v>
      </c>
      <c r="B13" s="28">
        <v>6.03</v>
      </c>
      <c r="C13" s="28">
        <v>0</v>
      </c>
    </row>
    <row r="14" spans="1:3" x14ac:dyDescent="0.25">
      <c r="A14" s="3" t="s">
        <v>18</v>
      </c>
      <c r="B14" s="29">
        <v>22.59</v>
      </c>
      <c r="C14" s="29">
        <v>12.9</v>
      </c>
    </row>
    <row r="15" spans="1:3" x14ac:dyDescent="0.25">
      <c r="A15" s="3" t="s">
        <v>242</v>
      </c>
      <c r="B15" s="28">
        <v>58.96</v>
      </c>
      <c r="C15" s="28">
        <v>46.7</v>
      </c>
    </row>
    <row r="19" spans="1:8" x14ac:dyDescent="0.25">
      <c r="A19" s="3" t="s">
        <v>41</v>
      </c>
    </row>
    <row r="20" spans="1:8" x14ac:dyDescent="0.25">
      <c r="A20" s="50"/>
      <c r="B20" s="50"/>
      <c r="C20" s="50"/>
      <c r="D20" s="50"/>
      <c r="E20" s="50"/>
      <c r="F20" s="50"/>
      <c r="G20" s="50"/>
      <c r="H20" s="50"/>
    </row>
    <row r="23" spans="1:8" x14ac:dyDescent="0.25">
      <c r="A23" s="2" t="s">
        <v>243</v>
      </c>
    </row>
    <row r="24" spans="1:8" x14ac:dyDescent="0.25">
      <c r="A24" s="2" t="s">
        <v>43</v>
      </c>
    </row>
  </sheetData>
  <mergeCells count="1">
    <mergeCell ref="A20:H2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A2" sqref="A2"/>
    </sheetView>
  </sheetViews>
  <sheetFormatPr defaultColWidth="8.85546875" defaultRowHeight="15" x14ac:dyDescent="0.25"/>
  <cols>
    <col min="1" max="1" width="19" style="1" customWidth="1"/>
    <col min="2" max="3" width="11.42578125" style="1" bestFit="1" customWidth="1"/>
    <col min="4" max="16384" width="8.85546875" style="1"/>
  </cols>
  <sheetData>
    <row r="1" spans="1:3" x14ac:dyDescent="0.25">
      <c r="A1" s="5" t="s">
        <v>228</v>
      </c>
      <c r="B1" s="5" t="s">
        <v>229</v>
      </c>
      <c r="C1" s="5" t="s">
        <v>1</v>
      </c>
    </row>
    <row r="2" spans="1:3" x14ac:dyDescent="0.25">
      <c r="A2" s="38" t="s">
        <v>230</v>
      </c>
      <c r="B2" s="28">
        <v>725079</v>
      </c>
      <c r="C2" s="28">
        <v>562433</v>
      </c>
    </row>
    <row r="3" spans="1:3" x14ac:dyDescent="0.25">
      <c r="A3" s="38" t="s">
        <v>231</v>
      </c>
      <c r="B3" s="28">
        <v>1519223</v>
      </c>
      <c r="C3" s="28">
        <v>1622632</v>
      </c>
    </row>
    <row r="4" spans="1:3" x14ac:dyDescent="0.25">
      <c r="A4" s="38" t="s">
        <v>232</v>
      </c>
      <c r="B4" s="28">
        <v>757439</v>
      </c>
      <c r="C4" s="28">
        <v>757261</v>
      </c>
    </row>
    <row r="5" spans="1:3" x14ac:dyDescent="0.25">
      <c r="A5" s="38" t="s">
        <v>233</v>
      </c>
      <c r="B5" s="28">
        <v>448686</v>
      </c>
      <c r="C5" s="28">
        <v>365477</v>
      </c>
    </row>
    <row r="6" spans="1:3" x14ac:dyDescent="0.25">
      <c r="A6" s="38" t="s">
        <v>234</v>
      </c>
      <c r="B6" s="28">
        <v>2135490</v>
      </c>
      <c r="C6" s="28">
        <v>2242722</v>
      </c>
    </row>
    <row r="7" spans="1:3" x14ac:dyDescent="0.25">
      <c r="A7" s="38" t="s">
        <v>235</v>
      </c>
      <c r="B7" s="28">
        <v>652127</v>
      </c>
      <c r="C7" s="28">
        <v>644074</v>
      </c>
    </row>
    <row r="8" spans="1:3" x14ac:dyDescent="0.25">
      <c r="A8" s="38" t="s">
        <v>236</v>
      </c>
      <c r="B8" s="28"/>
      <c r="C8" s="28"/>
    </row>
    <row r="9" spans="1:3" x14ac:dyDescent="0.25">
      <c r="A9" s="38" t="s">
        <v>237</v>
      </c>
      <c r="B9" s="30"/>
      <c r="C9" s="28">
        <v>1865373.9999999991</v>
      </c>
    </row>
    <row r="10" spans="1:3" x14ac:dyDescent="0.25">
      <c r="A10" s="38" t="s">
        <v>238</v>
      </c>
      <c r="B10" s="28">
        <v>1366691</v>
      </c>
      <c r="C10" s="28">
        <v>0</v>
      </c>
    </row>
    <row r="11" spans="1:3" x14ac:dyDescent="0.25">
      <c r="A11" s="38" t="s">
        <v>239</v>
      </c>
      <c r="B11" s="28">
        <v>804928</v>
      </c>
      <c r="C11" s="28">
        <v>0</v>
      </c>
    </row>
    <row r="12" spans="1:3" x14ac:dyDescent="0.25">
      <c r="A12" s="38" t="s">
        <v>240</v>
      </c>
      <c r="B12" s="28">
        <v>165893</v>
      </c>
      <c r="C12" s="28">
        <v>0</v>
      </c>
    </row>
    <row r="13" spans="1:3" x14ac:dyDescent="0.25">
      <c r="A13" s="38" t="s">
        <v>241</v>
      </c>
      <c r="B13" s="28">
        <v>793067</v>
      </c>
      <c r="C13" s="28">
        <v>0</v>
      </c>
    </row>
    <row r="14" spans="1:3" x14ac:dyDescent="0.25">
      <c r="A14" s="38" t="s">
        <v>18</v>
      </c>
      <c r="B14" s="29">
        <v>3130579</v>
      </c>
      <c r="C14" s="29">
        <v>1865373.9999999991</v>
      </c>
    </row>
    <row r="15" spans="1:3" x14ac:dyDescent="0.25">
      <c r="A15" s="38" t="s">
        <v>242</v>
      </c>
      <c r="B15" s="28">
        <v>9368623</v>
      </c>
      <c r="C15" s="28">
        <v>8059972.9999999991</v>
      </c>
    </row>
    <row r="19" spans="1:8" x14ac:dyDescent="0.25">
      <c r="A19" s="38" t="s">
        <v>41</v>
      </c>
    </row>
    <row r="20" spans="1:8" x14ac:dyDescent="0.25">
      <c r="A20" s="50"/>
      <c r="B20" s="50"/>
      <c r="C20" s="50"/>
      <c r="D20" s="50"/>
      <c r="E20" s="50"/>
      <c r="F20" s="50"/>
      <c r="G20" s="50"/>
      <c r="H20" s="50"/>
    </row>
    <row r="23" spans="1:8" x14ac:dyDescent="0.25">
      <c r="A23" s="2" t="s">
        <v>244</v>
      </c>
    </row>
    <row r="24" spans="1:8" x14ac:dyDescent="0.25">
      <c r="A24" s="2" t="s">
        <v>43</v>
      </c>
    </row>
  </sheetData>
  <mergeCells count="1">
    <mergeCell ref="A20:H2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879fcc8-deca-47ee-b2cd-8e1b30e51227" xsi:nil="true"/>
    <DateSubmitted xmlns="7e3e26ce-922b-4636-8be4-0dc02a4f9dca">2023-04-01T15:00:00+00:00</DateSubmitted>
    <mef7dccceab445b2bdf6f065cd82832f xmlns="7e3e26ce-922b-4636-8be4-0dc02a4f9dca">
      <Terms xmlns="http://schemas.microsoft.com/office/infopath/2007/PartnerControls"/>
    </mef7dccceab445b2bdf6f065cd828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AC101A901FA7B45AA2F839816BCC12F" ma:contentTypeVersion="12" ma:contentTypeDescription="Create a new document." ma:contentTypeScope="" ma:versionID="1993312bc2ee509bff821d21df86c352">
  <xsd:schema xmlns:xsd="http://www.w3.org/2001/XMLSchema" xmlns:xs="http://www.w3.org/2001/XMLSchema" xmlns:p="http://schemas.microsoft.com/office/2006/metadata/properties" xmlns:ns2="7e3e26ce-922b-4636-8be4-0dc02a4f9dca" xmlns:ns3="9879fcc8-deca-47ee-b2cd-8e1b30e51227" targetNamespace="http://schemas.microsoft.com/office/2006/metadata/properties" ma:root="true" ma:fieldsID="b655522c2013949399064e39f6ce1da4" ns2:_="" ns3:_="">
    <xsd:import namespace="7e3e26ce-922b-4636-8be4-0dc02a4f9dca"/>
    <xsd:import namespace="9879fcc8-deca-47ee-b2cd-8e1b30e51227"/>
    <xsd:element name="properties">
      <xsd:complexType>
        <xsd:sequence>
          <xsd:element name="documentManagement">
            <xsd:complexType>
              <xsd:all>
                <xsd:element ref="ns2:DateSubmitted" minOccurs="0"/>
                <xsd:element ref="ns2:MediaServiceMetadata" minOccurs="0"/>
                <xsd:element ref="ns2:MediaServiceFastMetadata" minOccurs="0"/>
                <xsd:element ref="ns2:mef7dccceab445b2bdf6f065cd828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3e26ce-922b-4636-8be4-0dc02a4f9dca" elementFormDefault="qualified">
    <xsd:import namespace="http://schemas.microsoft.com/office/2006/documentManagement/types"/>
    <xsd:import namespace="http://schemas.microsoft.com/office/infopath/2007/PartnerControls"/>
    <xsd:element name="DateSubmitted" ma:index="8" nillable="true" ma:displayName="Date Submitted" ma:format="DateOnly" ma:internalName="DateSubmitted">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f7dccceab445b2bdf6f065cd82832f" ma:index="12" ma:taxonomy="true" ma:internalName="mef7dccceab445b2bdf6f065cd82832f" ma:taxonomyFieldName="Record_x0020_Type" ma:displayName="Tags" ma:default="" ma:fieldId="{6ef7dccc-eab4-45b2-bdf6-f065cd82832f}" ma:taxonomyMulti="true" ma:sspId="0b405ef0-1b2e-414d-886f-c62305e76806" ma:termSetId="46fbf372-98c2-4da7-b7c2-b74f2af3dd78"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879fcc8-deca-47ee-b2cd-8e1b30e51227"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2eb4a5f4-b1fc-443b-9a7d-9556664872a2}" ma:internalName="TaxCatchAll" ma:showField="CatchAllData" ma:web="9879fcc8-deca-47ee-b2cd-8e1b30e51227">
      <xsd:complexType>
        <xsd:complexContent>
          <xsd:extension base="dms:MultiChoiceLookup">
            <xsd:sequence>
              <xsd:element name="Value" type="dms:Lookup" maxOccurs="unbounded" minOccurs="0" nillable="true"/>
            </xsd:sequence>
          </xsd:extension>
        </xsd:complexContent>
      </xsd:complexType>
    </xsd:element>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BD048C-8938-4BED-B8FC-1FB58A7B5C88}">
  <ds:schemaRefs>
    <ds:schemaRef ds:uri="http://schemas.microsoft.com/sharepoint/v3/contenttype/forms"/>
  </ds:schemaRefs>
</ds:datastoreItem>
</file>

<file path=customXml/itemProps2.xml><?xml version="1.0" encoding="utf-8"?>
<ds:datastoreItem xmlns:ds="http://schemas.openxmlformats.org/officeDocument/2006/customXml" ds:itemID="{2A788FB8-B180-4D7D-9514-039A83892669}">
  <ds:schemaRefs>
    <ds:schemaRef ds:uri="http://schemas.microsoft.com/office/2006/documentManagement/types"/>
    <ds:schemaRef ds:uri="ac59f2af-9849-46dc-a232-67604c44e1be"/>
    <ds:schemaRef ds:uri="http://purl.org/dc/elements/1.1/"/>
    <ds:schemaRef ds:uri="http://schemas.microsoft.com/office/2006/metadata/properties"/>
    <ds:schemaRef ds:uri="http://schemas.microsoft.com/office/infopath/2007/PartnerControls"/>
    <ds:schemaRef ds:uri="ffc214e8-5deb-4ef5-be25-532b35702f95"/>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1B28FBB1-CAF4-4A7F-9789-E4606EBB31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A2- Balance Sheet</vt:lpstr>
      <vt:lpstr>A1- Income Statement</vt:lpstr>
      <vt:lpstr>A3- Cash Flow</vt:lpstr>
      <vt:lpstr>Balance Sheet Var Analysis</vt:lpstr>
      <vt:lpstr>Non-GAAP IS Var Analysis</vt:lpstr>
      <vt:lpstr>GAAP IS Var Analysis</vt:lpstr>
      <vt:lpstr>Cash Flow Var Analysis</vt:lpstr>
      <vt:lpstr>Staffing_FTEs</vt:lpstr>
      <vt:lpstr>Staffing_Dollars</vt:lpstr>
      <vt:lpstr>Information about this 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Pilcher, Rachel</cp:lastModifiedBy>
  <cp:revision/>
  <dcterms:created xsi:type="dcterms:W3CDTF">2023-03-30T16:58:29Z</dcterms:created>
  <dcterms:modified xsi:type="dcterms:W3CDTF">2023-03-31T19:44:26Z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0x0101002AC101A901FA7B45AA2F839816BCC12F</vt:lpwstr>
  </property>
  <property fmtid="{D5CDD505-2E9C-101B-9397-08002B2CF9AE}" pid="3" name="MediaServiceImageTags">
    <vt:lpwstr/>
  </property>
</Properties>
</file>