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autoCompressPictures="0" defaultThemeVersion="124226"/>
  <xr:revisionPtr revIDLastSave="0" documentId="13_ncr:1_{665935E6-2F0E-4587-8EA8-27B143AC63A3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A2- Balance Sheet" sheetId="12" r:id="rId1"/>
    <sheet name="A1- Income Statement" sheetId="14" r:id="rId2"/>
    <sheet name="A3- Cash Flow" sheetId="16" r:id="rId3"/>
    <sheet name="A4- Staffing FTEs" sheetId="18" r:id="rId4"/>
    <sheet name="A4- Staffing $" sheetId="20" r:id="rId5"/>
    <sheet name="6.5 SourceFY24 Submitted Budget" sheetId="7" r:id="rId6"/>
    <sheet name="6.6 Hosp Part_Formatted" sheetId="4" r:id="rId7"/>
    <sheet name="6.8 PHM Rpt" sheetId="3" r:id="rId8"/>
    <sheet name="GAAP NonGAAP Report Data" sheetId="10" state="hidden" r:id="rId9"/>
    <sheet name="A2 Information about this Sheet" sheetId="13" state="hidden" r:id="rId10"/>
    <sheet name="A1 Information about this Sheet" sheetId="15" state="hidden" r:id="rId11"/>
    <sheet name="A3 Information about this Sheet" sheetId="17" state="hidden" r:id="rId12"/>
    <sheet name="A4 Information about this Sheet" sheetId="19" state="hidden" r:id="rId13"/>
    <sheet name="A4 $ Inrmation about this Sheet" sheetId="21" state="hidden" r:id="rId14"/>
    <sheet name="6.5 Report Data" sheetId="8" state="hidden" r:id="rId15"/>
    <sheet name="6.5 Report Info" sheetId="9" state="hidden" r:id="rId16"/>
    <sheet name="6.6 Report Data" sheetId="5" state="hidden" r:id="rId17"/>
    <sheet name="6.6 Report Info" sheetId="6" state="hidden" r:id="rId18"/>
    <sheet name="6.8 Report Data" sheetId="1" state="hidden" r:id="rId19"/>
    <sheet name="6.8 Report Info" sheetId="2" state="hidden" r:id="rId20"/>
    <sheet name="GAAP NonGAAP Report Info" sheetId="11" state="hidden" r:id="rId21"/>
  </sheets>
  <externalReferences>
    <externalReference r:id="rId2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2" l="1"/>
  <c r="D5" i="12"/>
  <c r="D25" i="12"/>
  <c r="D34" i="16" l="1"/>
  <c r="D9" i="16"/>
  <c r="D32" i="16" s="1"/>
  <c r="D35" i="16" s="1"/>
  <c r="D36" i="16" s="1"/>
  <c r="D38" i="16" s="1"/>
  <c r="D5" i="16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4" i="3"/>
  <c r="K24" i="3"/>
  <c r="J24" i="3"/>
  <c r="I24" i="3"/>
  <c r="H24" i="3"/>
  <c r="G24" i="3"/>
  <c r="F24" i="3"/>
  <c r="E24" i="3"/>
  <c r="D24" i="3"/>
  <c r="C24" i="3"/>
  <c r="R18" i="4" l="1"/>
  <c r="R8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2" i="4"/>
  <c r="R22" i="4" s="1"/>
  <c r="D14" i="4"/>
  <c r="E14" i="4"/>
  <c r="F14" i="4"/>
  <c r="G14" i="4"/>
  <c r="H14" i="4"/>
  <c r="I14" i="4"/>
  <c r="J14" i="4"/>
  <c r="K14" i="4"/>
  <c r="L14" i="4"/>
  <c r="M14" i="4"/>
  <c r="N14" i="4"/>
  <c r="R14" i="4" s="1"/>
  <c r="O14" i="4"/>
  <c r="P14" i="4"/>
  <c r="Q14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C8" i="4"/>
  <c r="C14" i="4"/>
  <c r="C26" i="4"/>
  <c r="R26" i="4" s="1"/>
  <c r="D15" i="12" l="1"/>
  <c r="D36" i="12"/>
  <c r="D39" i="12" s="1"/>
  <c r="D45" i="12" s="1"/>
  <c r="D19" i="12"/>
  <c r="D7" i="12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B5" i="4"/>
  <c r="I5" i="4"/>
  <c r="Q5" i="4"/>
  <c r="B6" i="4"/>
  <c r="C6" i="4"/>
  <c r="C5" i="4" s="1"/>
  <c r="D6" i="4"/>
  <c r="D5" i="4" s="1"/>
  <c r="E6" i="4"/>
  <c r="E5" i="4" s="1"/>
  <c r="F6" i="4"/>
  <c r="F5" i="4" s="1"/>
  <c r="G6" i="4"/>
  <c r="G5" i="4" s="1"/>
  <c r="H6" i="4"/>
  <c r="H5" i="4" s="1"/>
  <c r="I6" i="4"/>
  <c r="J6" i="4"/>
  <c r="J5" i="4" s="1"/>
  <c r="K6" i="4"/>
  <c r="K5" i="4" s="1"/>
  <c r="L6" i="4"/>
  <c r="L5" i="4" s="1"/>
  <c r="M6" i="4"/>
  <c r="M5" i="4" s="1"/>
  <c r="N6" i="4"/>
  <c r="N5" i="4" s="1"/>
  <c r="O6" i="4"/>
  <c r="O5" i="4" s="1"/>
  <c r="P6" i="4"/>
  <c r="P5" i="4" s="1"/>
  <c r="Q6" i="4"/>
  <c r="R6" i="4"/>
  <c r="R5" i="4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B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B11" i="4"/>
  <c r="C11" i="4"/>
  <c r="K11" i="4"/>
  <c r="B12" i="4"/>
  <c r="C12" i="4"/>
  <c r="D12" i="4"/>
  <c r="D11" i="4" s="1"/>
  <c r="E12" i="4"/>
  <c r="E11" i="4" s="1"/>
  <c r="F12" i="4"/>
  <c r="F11" i="4" s="1"/>
  <c r="G12" i="4"/>
  <c r="G11" i="4" s="1"/>
  <c r="H12" i="4"/>
  <c r="H11" i="4" s="1"/>
  <c r="I12" i="4"/>
  <c r="I11" i="4" s="1"/>
  <c r="J12" i="4"/>
  <c r="J11" i="4" s="1"/>
  <c r="K12" i="4"/>
  <c r="L12" i="4"/>
  <c r="L11" i="4" s="1"/>
  <c r="M12" i="4"/>
  <c r="M11" i="4" s="1"/>
  <c r="N12" i="4"/>
  <c r="N11" i="4" s="1"/>
  <c r="O12" i="4"/>
  <c r="O11" i="4" s="1"/>
  <c r="P12" i="4"/>
  <c r="P11" i="4" s="1"/>
  <c r="Q12" i="4"/>
  <c r="Q11" i="4" s="1"/>
  <c r="R12" i="4"/>
  <c r="R11" i="4" s="1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B14" i="4"/>
  <c r="B15" i="4"/>
  <c r="G15" i="4"/>
  <c r="O15" i="4"/>
  <c r="B16" i="4"/>
  <c r="C16" i="4"/>
  <c r="C15" i="4" s="1"/>
  <c r="D16" i="4"/>
  <c r="D15" i="4" s="1"/>
  <c r="E16" i="4"/>
  <c r="E15" i="4" s="1"/>
  <c r="F16" i="4"/>
  <c r="F15" i="4" s="1"/>
  <c r="G16" i="4"/>
  <c r="H16" i="4"/>
  <c r="H15" i="4" s="1"/>
  <c r="I16" i="4"/>
  <c r="I15" i="4" s="1"/>
  <c r="J16" i="4"/>
  <c r="J15" i="4" s="1"/>
  <c r="K16" i="4"/>
  <c r="K15" i="4" s="1"/>
  <c r="L16" i="4"/>
  <c r="L15" i="4" s="1"/>
  <c r="M16" i="4"/>
  <c r="M15" i="4" s="1"/>
  <c r="N16" i="4"/>
  <c r="N15" i="4" s="1"/>
  <c r="O16" i="4"/>
  <c r="P16" i="4"/>
  <c r="P15" i="4" s="1"/>
  <c r="Q16" i="4"/>
  <c r="Q15" i="4" s="1"/>
  <c r="R16" i="4"/>
  <c r="R15" i="4" s="1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B18" i="4"/>
  <c r="B19" i="4"/>
  <c r="C19" i="4"/>
  <c r="K19" i="4"/>
  <c r="B20" i="4"/>
  <c r="C20" i="4"/>
  <c r="D20" i="4"/>
  <c r="D19" i="4" s="1"/>
  <c r="E20" i="4"/>
  <c r="E19" i="4" s="1"/>
  <c r="F20" i="4"/>
  <c r="F19" i="4" s="1"/>
  <c r="G20" i="4"/>
  <c r="G19" i="4" s="1"/>
  <c r="H20" i="4"/>
  <c r="H19" i="4" s="1"/>
  <c r="I20" i="4"/>
  <c r="I19" i="4" s="1"/>
  <c r="J20" i="4"/>
  <c r="J19" i="4" s="1"/>
  <c r="K20" i="4"/>
  <c r="L20" i="4"/>
  <c r="L19" i="4" s="1"/>
  <c r="M20" i="4"/>
  <c r="M19" i="4" s="1"/>
  <c r="N20" i="4"/>
  <c r="N19" i="4" s="1"/>
  <c r="O20" i="4"/>
  <c r="O19" i="4" s="1"/>
  <c r="P20" i="4"/>
  <c r="P19" i="4" s="1"/>
  <c r="Q20" i="4"/>
  <c r="Q19" i="4" s="1"/>
  <c r="R20" i="4"/>
  <c r="R19" i="4" s="1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B22" i="4"/>
  <c r="B23" i="4"/>
  <c r="G23" i="4"/>
  <c r="O23" i="4"/>
  <c r="B24" i="4"/>
  <c r="C24" i="4"/>
  <c r="C23" i="4" s="1"/>
  <c r="D24" i="4"/>
  <c r="D23" i="4" s="1"/>
  <c r="E24" i="4"/>
  <c r="E23" i="4" s="1"/>
  <c r="F24" i="4"/>
  <c r="F23" i="4" s="1"/>
  <c r="G24" i="4"/>
  <c r="H24" i="4"/>
  <c r="H23" i="4" s="1"/>
  <c r="I24" i="4"/>
  <c r="I23" i="4" s="1"/>
  <c r="J24" i="4"/>
  <c r="J23" i="4" s="1"/>
  <c r="K24" i="4"/>
  <c r="K23" i="4" s="1"/>
  <c r="L24" i="4"/>
  <c r="L23" i="4" s="1"/>
  <c r="M24" i="4"/>
  <c r="M23" i="4" s="1"/>
  <c r="N24" i="4"/>
  <c r="N23" i="4" s="1"/>
  <c r="O24" i="4"/>
  <c r="P24" i="4"/>
  <c r="P23" i="4" s="1"/>
  <c r="Q24" i="4"/>
  <c r="Q23" i="4" s="1"/>
  <c r="R24" i="4"/>
  <c r="R23" i="4" s="1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B26" i="4"/>
  <c r="B27" i="4"/>
  <c r="C27" i="4"/>
  <c r="K27" i="4"/>
  <c r="B28" i="4"/>
  <c r="C28" i="4"/>
  <c r="D28" i="4"/>
  <c r="D27" i="4" s="1"/>
  <c r="E28" i="4"/>
  <c r="E27" i="4" s="1"/>
  <c r="E31" i="4" s="1"/>
  <c r="F28" i="4"/>
  <c r="F27" i="4" s="1"/>
  <c r="G28" i="4"/>
  <c r="G27" i="4" s="1"/>
  <c r="H28" i="4"/>
  <c r="H27" i="4" s="1"/>
  <c r="I28" i="4"/>
  <c r="I27" i="4" s="1"/>
  <c r="J28" i="4"/>
  <c r="J27" i="4" s="1"/>
  <c r="K28" i="4"/>
  <c r="L28" i="4"/>
  <c r="L27" i="4" s="1"/>
  <c r="M28" i="4"/>
  <c r="M27" i="4" s="1"/>
  <c r="M31" i="4" s="1"/>
  <c r="N28" i="4"/>
  <c r="N27" i="4" s="1"/>
  <c r="O28" i="4"/>
  <c r="O27" i="4" s="1"/>
  <c r="P28" i="4"/>
  <c r="P27" i="4" s="1"/>
  <c r="Q28" i="4"/>
  <c r="Q27" i="4" s="1"/>
  <c r="R28" i="4"/>
  <c r="R27" i="4" s="1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N31" i="4" l="1"/>
  <c r="D47" i="12"/>
  <c r="F31" i="4"/>
  <c r="L31" i="4"/>
  <c r="J31" i="4"/>
  <c r="Q31" i="4"/>
  <c r="I31" i="4"/>
  <c r="K31" i="4"/>
  <c r="D31" i="4"/>
  <c r="R31" i="4"/>
  <c r="C31" i="4"/>
  <c r="P31" i="4"/>
  <c r="H31" i="4"/>
  <c r="O31" i="4"/>
  <c r="G31" i="4"/>
  <c r="D25" i="3"/>
  <c r="E25" i="3"/>
  <c r="F25" i="3"/>
  <c r="G25" i="3"/>
  <c r="H25" i="3"/>
  <c r="I25" i="3"/>
  <c r="J25" i="3"/>
  <c r="K25" i="3"/>
  <c r="L25" i="3"/>
  <c r="D26" i="3"/>
  <c r="E26" i="3"/>
  <c r="F26" i="3"/>
  <c r="G26" i="3"/>
  <c r="H26" i="3"/>
  <c r="I26" i="3"/>
  <c r="J26" i="3"/>
  <c r="K26" i="3"/>
  <c r="L26" i="3"/>
  <c r="D27" i="3"/>
  <c r="E27" i="3"/>
  <c r="F27" i="3"/>
  <c r="G27" i="3"/>
  <c r="H27" i="3"/>
  <c r="I27" i="3"/>
  <c r="J27" i="3"/>
  <c r="K27" i="3"/>
  <c r="L27" i="3"/>
  <c r="C25" i="3"/>
  <c r="C26" i="3"/>
  <c r="C27" i="3"/>
  <c r="B25" i="3"/>
  <c r="B26" i="3"/>
  <c r="B27" i="3"/>
  <c r="C4" i="3"/>
  <c r="D4" i="3"/>
  <c r="E4" i="3"/>
  <c r="F4" i="3"/>
  <c r="G4" i="3"/>
  <c r="H4" i="3"/>
  <c r="I4" i="3"/>
  <c r="J4" i="3"/>
  <c r="K4" i="3"/>
  <c r="L4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C10" i="3"/>
  <c r="D10" i="3"/>
  <c r="E10" i="3"/>
  <c r="F10" i="3"/>
  <c r="G10" i="3"/>
  <c r="H10" i="3"/>
  <c r="I10" i="3"/>
  <c r="J10" i="3"/>
  <c r="K10" i="3"/>
  <c r="L10" i="3"/>
  <c r="C11" i="3"/>
  <c r="D11" i="3"/>
  <c r="E11" i="3"/>
  <c r="F11" i="3"/>
  <c r="G11" i="3"/>
  <c r="H11" i="3"/>
  <c r="I11" i="3"/>
  <c r="J11" i="3"/>
  <c r="K11" i="3"/>
  <c r="L11" i="3"/>
  <c r="C12" i="3"/>
  <c r="D12" i="3"/>
  <c r="E12" i="3"/>
  <c r="F12" i="3"/>
  <c r="G12" i="3"/>
  <c r="H12" i="3"/>
  <c r="I12" i="3"/>
  <c r="J12" i="3"/>
  <c r="K12" i="3"/>
  <c r="L12" i="3"/>
  <c r="C13" i="3"/>
  <c r="D13" i="3"/>
  <c r="E13" i="3"/>
  <c r="F13" i="3"/>
  <c r="G13" i="3"/>
  <c r="H13" i="3"/>
  <c r="I13" i="3"/>
  <c r="J13" i="3"/>
  <c r="K13" i="3"/>
  <c r="L13" i="3"/>
  <c r="C14" i="3"/>
  <c r="D14" i="3"/>
  <c r="E14" i="3"/>
  <c r="F14" i="3"/>
  <c r="G14" i="3"/>
  <c r="H14" i="3"/>
  <c r="I14" i="3"/>
  <c r="J14" i="3"/>
  <c r="K14" i="3"/>
  <c r="L14" i="3"/>
  <c r="C15" i="3"/>
  <c r="D15" i="3"/>
  <c r="E15" i="3"/>
  <c r="F15" i="3"/>
  <c r="G15" i="3"/>
  <c r="H15" i="3"/>
  <c r="I15" i="3"/>
  <c r="J15" i="3"/>
  <c r="K15" i="3"/>
  <c r="L15" i="3"/>
  <c r="C16" i="3"/>
  <c r="D16" i="3"/>
  <c r="E16" i="3"/>
  <c r="F16" i="3"/>
  <c r="G16" i="3"/>
  <c r="H16" i="3"/>
  <c r="I16" i="3"/>
  <c r="J16" i="3"/>
  <c r="K16" i="3"/>
  <c r="L16" i="3"/>
  <c r="C17" i="3"/>
  <c r="D17" i="3"/>
  <c r="E17" i="3"/>
  <c r="F17" i="3"/>
  <c r="G17" i="3"/>
  <c r="H17" i="3"/>
  <c r="I17" i="3"/>
  <c r="J17" i="3"/>
  <c r="K17" i="3"/>
  <c r="L17" i="3"/>
  <c r="M28" i="3"/>
  <c r="C18" i="3"/>
  <c r="D18" i="3"/>
  <c r="E18" i="3"/>
  <c r="F18" i="3"/>
  <c r="G18" i="3"/>
  <c r="H18" i="3"/>
  <c r="I18" i="3"/>
  <c r="J18" i="3"/>
  <c r="K18" i="3"/>
  <c r="L18" i="3"/>
  <c r="C19" i="3"/>
  <c r="D19" i="3"/>
  <c r="E19" i="3"/>
  <c r="F19" i="3"/>
  <c r="G19" i="3"/>
  <c r="H19" i="3"/>
  <c r="I19" i="3"/>
  <c r="J19" i="3"/>
  <c r="K19" i="3"/>
  <c r="L19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C23" i="3"/>
  <c r="D23" i="3"/>
  <c r="E23" i="3"/>
  <c r="F23" i="3"/>
  <c r="G23" i="3"/>
  <c r="H23" i="3"/>
  <c r="I23" i="3"/>
  <c r="J23" i="3"/>
  <c r="K23" i="3"/>
  <c r="L23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4" i="3"/>
  <c r="E28" i="3" l="1"/>
  <c r="H28" i="3"/>
  <c r="C28" i="3"/>
  <c r="G28" i="3"/>
  <c r="F28" i="3"/>
  <c r="L28" i="3"/>
  <c r="D28" i="3"/>
  <c r="J28" i="3"/>
  <c r="K28" i="3"/>
  <c r="I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tc={8DC25ECF-F0CB-47CA-89AF-BDDC1D93898F}</author>
  </authors>
  <commentList>
    <comment ref="D5" authorId="0" shapeId="0" xr:uid="{8DC25ECF-F0CB-47CA-89AF-BDDC1D93898F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bonus dollars will not be paid out until Q1 2025
Reply:
    Increased cash and network payable (assuming all will be accrued)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tc={EA869326-B4D2-4192-A863-978B33AA332A}</author>
  </authors>
  <commentList>
    <comment ref="A156" authorId="0" shapeId="0" xr:uid="{EA869326-B4D2-4192-A863-978B33AA332A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FOR GMCB BUDGET ORDER ADJUSTMENT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tc={66E77F6F-ADDD-46F4-BF47-EF6BE46B25CF}</author>
  </authors>
  <commentList>
    <comment ref="S3" authorId="0" shapeId="0" xr:uid="{66E77F6F-ADDD-46F4-BF47-EF6BE46B25CF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for Caid VBIF dollars coming to OCV in 24</t>
      </text>
    </comment>
  </commentList>
</comments>
</file>

<file path=xl/sharedStrings.xml><?xml version="1.0" encoding="utf-8"?>
<sst xmlns="http://schemas.openxmlformats.org/spreadsheetml/2006/main" count="1527" uniqueCount="487">
  <si>
    <t>Accounts</t>
  </si>
  <si>
    <t>FY2024</t>
  </si>
  <si>
    <t>Assets</t>
  </si>
  <si>
    <t>SUBMITTED</t>
  </si>
  <si>
    <t>MODIFIED</t>
  </si>
  <si>
    <t xml:space="preserve">  Current Assets</t>
  </si>
  <si>
    <t xml:space="preserve">    Cash, Investments &amp; Reserves</t>
  </si>
  <si>
    <t xml:space="preserve">      Cash</t>
  </si>
  <si>
    <t xml:space="preserve">      Restricted Cash</t>
  </si>
  <si>
    <t xml:space="preserve">      Total</t>
  </si>
  <si>
    <t xml:space="preserve">    Accounts Receivable - Total</t>
  </si>
  <si>
    <t xml:space="preserve">      Accounts Receivable</t>
  </si>
  <si>
    <t xml:space="preserve">      Accounts Receivable from Participants - Contract Risk Settlement</t>
  </si>
  <si>
    <t xml:space="preserve">      Accounts Receivable from Payers - Contract Risk Settlement</t>
  </si>
  <si>
    <t xml:space="preserve">    Prepaid Expenses</t>
  </si>
  <si>
    <t xml:space="preserve">    Other Current Assets</t>
  </si>
  <si>
    <t xml:space="preserve">    Total</t>
  </si>
  <si>
    <t xml:space="preserve">  PPE</t>
  </si>
  <si>
    <t xml:space="preserve">  Long Term Assets</t>
  </si>
  <si>
    <t xml:space="preserve">  Other Assets</t>
  </si>
  <si>
    <t xml:space="preserve">  Total</t>
  </si>
  <si>
    <t>Liabilities and Equities</t>
  </si>
  <si>
    <t xml:space="preserve">  Liabilities</t>
  </si>
  <si>
    <t xml:space="preserve">    Current Liabilities</t>
  </si>
  <si>
    <t xml:space="preserve">      Accrued Expenses/NW Payable</t>
  </si>
  <si>
    <t xml:space="preserve">      Accounts Payable to Participants, Contract Risk Settlement</t>
  </si>
  <si>
    <t xml:space="preserve">      Accounts Payable to Payers, Contract Risk Settlement</t>
  </si>
  <si>
    <t xml:space="preserve">      Unearned Revenue</t>
  </si>
  <si>
    <t xml:space="preserve">      Due to UVMMC</t>
  </si>
  <si>
    <t xml:space="preserve">      Due to DHH</t>
  </si>
  <si>
    <t xml:space="preserve">      Due to Other</t>
  </si>
  <si>
    <t xml:space="preserve">      Deferred Revenue</t>
  </si>
  <si>
    <t xml:space="preserve">      Accrued Expenses</t>
  </si>
  <si>
    <t xml:space="preserve">      Designated Risk Reserve Fund Balance</t>
  </si>
  <si>
    <t xml:space="preserve">      Debt</t>
  </si>
  <si>
    <t xml:space="preserve">      Other Current Liabilities</t>
  </si>
  <si>
    <t xml:space="preserve">    Long Term Liabilities</t>
  </si>
  <si>
    <t xml:space="preserve">    Other Non-Current Liabilities</t>
  </si>
  <si>
    <t xml:space="preserve">  Equity</t>
  </si>
  <si>
    <t xml:space="preserve">    Retained Earnings</t>
  </si>
  <si>
    <t xml:space="preserve">    Capital Contributions</t>
  </si>
  <si>
    <t xml:space="preserve">    OneCare Net Assets</t>
  </si>
  <si>
    <t>Check:</t>
  </si>
  <si>
    <t>Notes:</t>
  </si>
  <si>
    <t>Nov 6, 2023 8:41:22 AM EST</t>
  </si>
  <si>
    <t>Confidential Information. Do not distribute without permission.</t>
  </si>
  <si>
    <t>Income</t>
  </si>
  <si>
    <t xml:space="preserve">  Program Target Revenue</t>
  </si>
  <si>
    <t xml:space="preserve">    Medicare Modified Next Gen - Basic</t>
  </si>
  <si>
    <t xml:space="preserve">    Medicare Modified Next Gen - Added</t>
  </si>
  <si>
    <t xml:space="preserve">    Medicaid Next Generation Year 2</t>
  </si>
  <si>
    <t xml:space="preserve">    Medicaid Next Generation Expanded</t>
  </si>
  <si>
    <t xml:space="preserve">    BCBSVT - QHP Program</t>
  </si>
  <si>
    <t xml:space="preserve">    BCBSVT - Primary</t>
  </si>
  <si>
    <t xml:space="preserve">    BCBSVT QHP - PHM</t>
  </si>
  <si>
    <t xml:space="preserve">    Self-Funded Programs</t>
  </si>
  <si>
    <t xml:space="preserve">    Self-Funded PHM Revenue</t>
  </si>
  <si>
    <t xml:space="preserve">    MVP Program</t>
  </si>
  <si>
    <t xml:space="preserve">    MVP QHP - PHM</t>
  </si>
  <si>
    <t xml:space="preserve">    MVP QHP - Other</t>
  </si>
  <si>
    <t xml:space="preserve">    Medicaid Global Payment Program</t>
  </si>
  <si>
    <t xml:space="preserve">    Other</t>
  </si>
  <si>
    <t xml:space="preserve">    BCBSVT Primary Non-Risk Revenue</t>
  </si>
  <si>
    <t xml:space="preserve">    Medicaid Blended</t>
  </si>
  <si>
    <t xml:space="preserve">  Payer Program Support Revenue</t>
  </si>
  <si>
    <t xml:space="preserve">    VHCIP</t>
  </si>
  <si>
    <t xml:space="preserve">    VMNG PMPM General Revenue</t>
  </si>
  <si>
    <t xml:space="preserve">    VMNG PHM Program Pilot - Complex CC</t>
  </si>
  <si>
    <t xml:space="preserve">    BCBSVT - QHP Program Reform Pilot Support</t>
  </si>
  <si>
    <t xml:space="preserve">    DSR</t>
  </si>
  <si>
    <t xml:space="preserve">    Self-Funded Programs Revenue</t>
  </si>
  <si>
    <t xml:space="preserve">    Primary Prevention Revenue</t>
  </si>
  <si>
    <t xml:space="preserve">    Medicaid Admin-Traditional</t>
  </si>
  <si>
    <t xml:space="preserve">      Medicaid Admin-Traditional (Non-GAAP Only)</t>
  </si>
  <si>
    <t xml:space="preserve">      Medicaid Admin -Traditional (GAAP Only)</t>
  </si>
  <si>
    <t xml:space="preserve">    Medicaid Admin-Expanded</t>
  </si>
  <si>
    <t xml:space="preserve">      Medicaid Admin-Expanded (Non-GAAP)</t>
  </si>
  <si>
    <t xml:space="preserve">      Medicaid Admin-Expanded (GAAP)</t>
  </si>
  <si>
    <t xml:space="preserve">    OUD Investment Revenue</t>
  </si>
  <si>
    <t xml:space="preserve">    UVMMC Self-Funded Pilot Revenue</t>
  </si>
  <si>
    <t xml:space="preserve">    CMMI Revenue</t>
  </si>
  <si>
    <t xml:space="preserve">    Value Based Incentive Fund</t>
  </si>
  <si>
    <t xml:space="preserve">      Medicaid VBIF</t>
  </si>
  <si>
    <t xml:space="preserve">      Other VBIF</t>
  </si>
  <si>
    <t xml:space="preserve">    MVP QHP - PMPM</t>
  </si>
  <si>
    <t xml:space="preserve">    MVP QHP - Care Coordination Program</t>
  </si>
  <si>
    <t xml:space="preserve">    Fixed Prospective Payments / CPR Revenue</t>
  </si>
  <si>
    <t xml:space="preserve">    Payment Reform Support Payments</t>
  </si>
  <si>
    <t xml:space="preserve">    BCBSVT Primary PHM Pilot - Risk</t>
  </si>
  <si>
    <t xml:space="preserve">    BCBSVT Primary PHM Pilot - NonRisk</t>
  </si>
  <si>
    <t xml:space="preserve">  State Support</t>
  </si>
  <si>
    <t xml:space="preserve">    Informatics Infrastructure Support</t>
  </si>
  <si>
    <t xml:space="preserve">    Health Care Reform Investments</t>
  </si>
  <si>
    <t xml:space="preserve">  Grant Revenue</t>
  </si>
  <si>
    <t xml:space="preserve">    Robert Wood Johnson Foundation</t>
  </si>
  <si>
    <t xml:space="preserve">    Other Grants</t>
  </si>
  <si>
    <t xml:space="preserve">  MSO Revenues</t>
  </si>
  <si>
    <t xml:space="preserve">    Adirondack ACO Revenues</t>
  </si>
  <si>
    <t xml:space="preserve">    CIGNA Revenues</t>
  </si>
  <si>
    <t xml:space="preserve">    Other MSO</t>
  </si>
  <si>
    <t xml:space="preserve">  Other Revenue</t>
  </si>
  <si>
    <t xml:space="preserve">    Member Contributions</t>
  </si>
  <si>
    <t xml:space="preserve">    Hospital Participation Fee</t>
  </si>
  <si>
    <t xml:space="preserve">    Deferred Participation fees</t>
  </si>
  <si>
    <t xml:space="preserve">    Bad Debt</t>
  </si>
  <si>
    <t xml:space="preserve">    Due to DVHA from Hospitals</t>
  </si>
  <si>
    <t xml:space="preserve">    Other Revenue</t>
  </si>
  <si>
    <t xml:space="preserve">    UVMMC Funding</t>
  </si>
  <si>
    <t xml:space="preserve">    DHH Funding</t>
  </si>
  <si>
    <t xml:space="preserve">    Misc. Income</t>
  </si>
  <si>
    <t xml:space="preserve">    VBIF Reinvestment</t>
  </si>
  <si>
    <t xml:space="preserve">    Settlement Income</t>
  </si>
  <si>
    <t xml:space="preserve">    Unsecured Funding</t>
  </si>
  <si>
    <t xml:space="preserve">    Fixed Payment Allocation</t>
  </si>
  <si>
    <t xml:space="preserve">  Revenue Budget Data from Cube</t>
  </si>
  <si>
    <t>DNU</t>
  </si>
  <si>
    <t>Gross Margin</t>
  </si>
  <si>
    <t>Gross Margin %</t>
  </si>
  <si>
    <t>Total Expenses</t>
  </si>
  <si>
    <t xml:space="preserve">  Expenses</t>
  </si>
  <si>
    <t xml:space="preserve">    External Health Spend</t>
  </si>
  <si>
    <t xml:space="preserve">    OneCare Hospital Payments</t>
  </si>
  <si>
    <t xml:space="preserve">    Expected Spending Under (Over) Claims Target</t>
  </si>
  <si>
    <t xml:space="preserve">    Other Expenses</t>
  </si>
  <si>
    <t xml:space="preserve">  PHM/Payment Reform Programs</t>
  </si>
  <si>
    <t xml:space="preserve">    FPP</t>
  </si>
  <si>
    <t xml:space="preserve">    Population Health Mgmt Pymt</t>
  </si>
  <si>
    <t xml:space="preserve">    Basic OCV PMPM</t>
  </si>
  <si>
    <t xml:space="preserve">    Complex Care Coordination Program</t>
  </si>
  <si>
    <t xml:space="preserve">    Value-Based Incentive Fund</t>
  </si>
  <si>
    <t xml:space="preserve">    Comprehensive Payment Reform Program</t>
  </si>
  <si>
    <t xml:space="preserve">      Comprehensive Payment Reform Program (non-GAAP)</t>
  </si>
  <si>
    <t xml:space="preserve">      Comprehensive Payment Reform Program (GAAP)</t>
  </si>
  <si>
    <t xml:space="preserve">    Program Match</t>
  </si>
  <si>
    <t xml:space="preserve">    Amplify Grants</t>
  </si>
  <si>
    <t xml:space="preserve">    DULCE</t>
  </si>
  <si>
    <t xml:space="preserve">    Longitudinal Care</t>
  </si>
  <si>
    <t xml:space="preserve">    Chronic Kidney Disease</t>
  </si>
  <si>
    <t xml:space="preserve">    Mental Health Initiatives</t>
  </si>
  <si>
    <t xml:space="preserve">    Innovation Fund</t>
  </si>
  <si>
    <t xml:space="preserve">    RCRs</t>
  </si>
  <si>
    <t xml:space="preserve">    PCMH Legacy Payments</t>
  </si>
  <si>
    <t xml:space="preserve">      PCMH Legacy Payment (non-GAAP)</t>
  </si>
  <si>
    <t xml:space="preserve">      PCMH Legacy Payment (GAAP)</t>
  </si>
  <si>
    <t xml:space="preserve">    CHT Block Payment</t>
  </si>
  <si>
    <t xml:space="preserve">      CHT Block Payment (non-GAAP)</t>
  </si>
  <si>
    <t xml:space="preserve">      CHT Block Payment (GAAP)</t>
  </si>
  <si>
    <t xml:space="preserve">    Due to DVHA from OCV</t>
  </si>
  <si>
    <t xml:space="preserve">    Primary Care Case Management</t>
  </si>
  <si>
    <t xml:space="preserve">    Community Program Investments</t>
  </si>
  <si>
    <t xml:space="preserve">    CHT Funding Risk Communities</t>
  </si>
  <si>
    <t xml:space="preserve">    SASH Funding Risk Communities</t>
  </si>
  <si>
    <t xml:space="preserve">    PCP Payments Risk Communities</t>
  </si>
  <si>
    <t xml:space="preserve">    BCBSVT Primary</t>
  </si>
  <si>
    <t xml:space="preserve">    PCP Engagement Medicaid Expanded</t>
  </si>
  <si>
    <t xml:space="preserve">    PCP Engagement BCBSVT Primary</t>
  </si>
  <si>
    <t xml:space="preserve">    VBIF Reinvestment Expense</t>
  </si>
  <si>
    <t xml:space="preserve">    PCHP Program Initiative</t>
  </si>
  <si>
    <t xml:space="preserve">    Howard Center SASH</t>
  </si>
  <si>
    <t xml:space="preserve">    Settlement Expense</t>
  </si>
  <si>
    <t xml:space="preserve">    PHM Base Payment</t>
  </si>
  <si>
    <t xml:space="preserve">      PHM Base Payment (Non-GAAP Only)</t>
  </si>
  <si>
    <t xml:space="preserve">      PHM Base Payment (GAAP Only)</t>
  </si>
  <si>
    <t xml:space="preserve">    PHM Bonus Potential</t>
  </si>
  <si>
    <t xml:space="preserve">      PHM Bonus (GAAP)</t>
  </si>
  <si>
    <t xml:space="preserve">      PHM Bonus (Non-GAAP Only)</t>
  </si>
  <si>
    <t xml:space="preserve">    Specialist Funding</t>
  </si>
  <si>
    <t xml:space="preserve">    SNF Support</t>
  </si>
  <si>
    <t xml:space="preserve">    Waiver Implementation Funding</t>
  </si>
  <si>
    <t xml:space="preserve">  Operational Expenses</t>
  </si>
  <si>
    <t xml:space="preserve">    Salaries &amp; Benefits</t>
  </si>
  <si>
    <t xml:space="preserve">    Contracted Services</t>
  </si>
  <si>
    <t xml:space="preserve">    Software</t>
  </si>
  <si>
    <t xml:space="preserve">    Insurance</t>
  </si>
  <si>
    <t xml:space="preserve">    Supplies</t>
  </si>
  <si>
    <t xml:space="preserve">    Travel</t>
  </si>
  <si>
    <t xml:space="preserve">    Occupancy</t>
  </si>
  <si>
    <t xml:space="preserve">    Purchased Services</t>
  </si>
  <si>
    <t xml:space="preserve">    General Office Expenses</t>
  </si>
  <si>
    <t xml:space="preserve">    Reinsurance Risk Protection used for GMCB REDUCTION</t>
  </si>
  <si>
    <t xml:space="preserve">    Interest Expense</t>
  </si>
  <si>
    <t xml:space="preserve">    Depreciation/Amortization</t>
  </si>
  <si>
    <t xml:space="preserve">  Expense Budget Data from Cube</t>
  </si>
  <si>
    <t>Net Income</t>
  </si>
  <si>
    <t>Net Income %</t>
  </si>
  <si>
    <t>EBITDA</t>
  </si>
  <si>
    <t>EBITDA %</t>
  </si>
  <si>
    <t>Nov 6, 2023 8:42:17 AM EST</t>
  </si>
  <si>
    <t>Cash Flow</t>
  </si>
  <si>
    <t>Total Adjustments</t>
  </si>
  <si>
    <t xml:space="preserve">  Operating Adjustments</t>
  </si>
  <si>
    <t xml:space="preserve">    Net Income</t>
  </si>
  <si>
    <t xml:space="preserve">    Depreciation &amp; Amortization</t>
  </si>
  <si>
    <t xml:space="preserve">    (Increase)/Decrease Accounts Receivable</t>
  </si>
  <si>
    <t xml:space="preserve">    (Increase)/Decrease Other Changes</t>
  </si>
  <si>
    <t xml:space="preserve">  Investing Adjustments</t>
  </si>
  <si>
    <t xml:space="preserve">    Capital Expenditures</t>
  </si>
  <si>
    <t xml:space="preserve">      Capital</t>
  </si>
  <si>
    <t xml:space="preserve">      Capitalized Interest</t>
  </si>
  <si>
    <t xml:space="preserve">      Change in Accum Depr Less Depreciation</t>
  </si>
  <si>
    <t xml:space="preserve">      (Increase)/Decrease in Capital Assets</t>
  </si>
  <si>
    <t xml:space="preserve">    (Increase)/Decrease</t>
  </si>
  <si>
    <t xml:space="preserve">      Funded Depreciation</t>
  </si>
  <si>
    <t xml:space="preserve">      Other Long Term Assets, Escrowed Bonds &amp; Other</t>
  </si>
  <si>
    <t xml:space="preserve">  Financing Adjustments</t>
  </si>
  <si>
    <t xml:space="preserve">    Debt (Increase)/Decrease</t>
  </si>
  <si>
    <t xml:space="preserve">    Bonds &amp; Mortgages</t>
  </si>
  <si>
    <t xml:space="preserve">    Repayment</t>
  </si>
  <si>
    <t xml:space="preserve">    Capital Lease &amp; Other LT Debt</t>
  </si>
  <si>
    <t xml:space="preserve">  Other Changes</t>
  </si>
  <si>
    <t xml:space="preserve">    Manual Adjustments</t>
  </si>
  <si>
    <t>Beginning Balance</t>
  </si>
  <si>
    <t>Net Cash Flow</t>
  </si>
  <si>
    <t>Ending Cash Balance</t>
  </si>
  <si>
    <t>Nov 6, 2023 8:43:09 AM EST</t>
  </si>
  <si>
    <t>Accounts by Time</t>
  </si>
  <si>
    <t>FY2023</t>
  </si>
  <si>
    <t>Operations</t>
  </si>
  <si>
    <t>NO CHANGE</t>
  </si>
  <si>
    <t>Finance</t>
  </si>
  <si>
    <t>Public Affairs</t>
  </si>
  <si>
    <t>Compliance</t>
  </si>
  <si>
    <t>Central Admin</t>
  </si>
  <si>
    <t>Contracting</t>
  </si>
  <si>
    <t>Value-Based Care</t>
  </si>
  <si>
    <t xml:space="preserve">  Uncategorized</t>
  </si>
  <si>
    <t xml:space="preserve">  Analytics</t>
  </si>
  <si>
    <t xml:space="preserve">  Care Coordination</t>
  </si>
  <si>
    <t xml:space="preserve">  Prevention</t>
  </si>
  <si>
    <t xml:space="preserve">  Quality</t>
  </si>
  <si>
    <t>Total FTEs</t>
  </si>
  <si>
    <t>Nov 6, 2023 8:43:53 AM EST</t>
  </si>
  <si>
    <t>Nov 6, 2023 8:46:45 AM EST</t>
  </si>
  <si>
    <t>Part 6. ACO Budget</t>
  </si>
  <si>
    <t>Appendix 6.5: Sources and Uses Revised Budget</t>
  </si>
  <si>
    <t>FY24 Submitted</t>
  </si>
  <si>
    <t xml:space="preserve">  RCR Payments</t>
  </si>
  <si>
    <t>Other Expenses</t>
  </si>
  <si>
    <t>Other - GMCB reduction</t>
  </si>
  <si>
    <t>Appendix 6.6: Hospital Participation - All Hospitals</t>
  </si>
  <si>
    <t>Total</t>
  </si>
  <si>
    <t>Part 6: ACO Budget</t>
  </si>
  <si>
    <t>Appendix 6.8: PHM Expense Breakout</t>
  </si>
  <si>
    <t>Hospital/ Hospital PCP</t>
  </si>
  <si>
    <t>Independent PCP</t>
  </si>
  <si>
    <t>FQHC</t>
  </si>
  <si>
    <t>Specialist</t>
  </si>
  <si>
    <t>Designated Agency</t>
  </si>
  <si>
    <t>Home Health</t>
  </si>
  <si>
    <t>Area Agency on Aging</t>
  </si>
  <si>
    <t>SASH</t>
  </si>
  <si>
    <t>Community</t>
  </si>
  <si>
    <t>Other / TBD</t>
  </si>
  <si>
    <t>Grand Total</t>
  </si>
  <si>
    <t>RCR</t>
  </si>
  <si>
    <t>Levels</t>
  </si>
  <si>
    <t>GAAP</t>
  </si>
  <si>
    <t>Actuals</t>
  </si>
  <si>
    <t>Budget 2023 - Revised #2 (March)</t>
  </si>
  <si>
    <t>Budget 2024 - Submitted</t>
  </si>
  <si>
    <t>FY2020</t>
  </si>
  <si>
    <t>FY2021</t>
  </si>
  <si>
    <t>FY2022</t>
  </si>
  <si>
    <t>ACO 1</t>
  </si>
  <si>
    <t>GAAP (Rollup)</t>
  </si>
  <si>
    <t/>
  </si>
  <si>
    <t xml:space="preserve">  GAAP (Uncategorized)</t>
  </si>
  <si>
    <t>Program Target Revenue</t>
  </si>
  <si>
    <t xml:space="preserve">  Medicare Modified Next Gen - Basic</t>
  </si>
  <si>
    <t xml:space="preserve">  Medicare Modified Next Gen - Added</t>
  </si>
  <si>
    <t xml:space="preserve">  Medicaid Next Generation Year 2</t>
  </si>
  <si>
    <t xml:space="preserve">  Medicaid Next Generation Expanded</t>
  </si>
  <si>
    <t xml:space="preserve">  BCBSVT - QHP Program</t>
  </si>
  <si>
    <t xml:space="preserve">  BCBSVT - Primary</t>
  </si>
  <si>
    <t xml:space="preserve">  BCBSVT QHP - PHM</t>
  </si>
  <si>
    <t xml:space="preserve">  Self-Funded Programs</t>
  </si>
  <si>
    <t xml:space="preserve">  Self-Funded PHM Revenue</t>
  </si>
  <si>
    <t xml:space="preserve">  MVP Program</t>
  </si>
  <si>
    <t xml:space="preserve">  MVP QHP - PHM</t>
  </si>
  <si>
    <t xml:space="preserve">  MVP QHP - Other</t>
  </si>
  <si>
    <t xml:space="preserve">  Medicaid Global Payment Program</t>
  </si>
  <si>
    <t xml:space="preserve">  Other</t>
  </si>
  <si>
    <t xml:space="preserve">  BCBSVT Primary Non-Risk Revenue</t>
  </si>
  <si>
    <t xml:space="preserve">  Medicaid Blended</t>
  </si>
  <si>
    <t>Total Program Target Revenue</t>
  </si>
  <si>
    <t>Payer Program Support Revenue</t>
  </si>
  <si>
    <t xml:space="preserve">  VHCIP</t>
  </si>
  <si>
    <t xml:space="preserve">  VMNG PMPM General Revenue</t>
  </si>
  <si>
    <t xml:space="preserve">  VMNG PHM Program Pilot - Complex CC</t>
  </si>
  <si>
    <t xml:space="preserve">  BCBSVT - QHP Program Reform Pilot Support</t>
  </si>
  <si>
    <t xml:space="preserve">  Self-Funded Programs Revenue</t>
  </si>
  <si>
    <t xml:space="preserve">  Primary Prevention Revenue</t>
  </si>
  <si>
    <t xml:space="preserve">  Medicaid Admin-Traditional</t>
  </si>
  <si>
    <t xml:space="preserve">  Medicaid Admin-Expanded</t>
  </si>
  <si>
    <t xml:space="preserve">  OUD Investment Revenue</t>
  </si>
  <si>
    <t xml:space="preserve">  UVMMC Self-Funded Pilot Revenue</t>
  </si>
  <si>
    <t xml:space="preserve">  CMMI Revenue</t>
  </si>
  <si>
    <t xml:space="preserve">  Value Based Incentive Fund</t>
  </si>
  <si>
    <t xml:space="preserve">  MVP QHP - PMPM</t>
  </si>
  <si>
    <t xml:space="preserve">  MVP QHP - Care Coordination Program</t>
  </si>
  <si>
    <t xml:space="preserve">  Fixed Prospective Payments / CPR Revenue</t>
  </si>
  <si>
    <t xml:space="preserve">  Payment Reform Support Payments</t>
  </si>
  <si>
    <t xml:space="preserve">  BCBSVT Primary PHM Pilot - Risk</t>
  </si>
  <si>
    <t xml:space="preserve">  BCBSVT Primary PHM Pilot - NonRisk</t>
  </si>
  <si>
    <t>Total Payer Program Support Revenue</t>
  </si>
  <si>
    <t>State Support</t>
  </si>
  <si>
    <t xml:space="preserve">  Informatics Infrastructure Support</t>
  </si>
  <si>
    <t xml:space="preserve">  Health Care Reform Investments</t>
  </si>
  <si>
    <t>Total State Support</t>
  </si>
  <si>
    <t>Other Revenue</t>
  </si>
  <si>
    <t xml:space="preserve">  Member Contributions</t>
  </si>
  <si>
    <t xml:space="preserve">  Bad Debt</t>
  </si>
  <si>
    <t xml:space="preserve">  Due to DVHA from Hospitals</t>
  </si>
  <si>
    <t xml:space="preserve">  UVMMC Funding</t>
  </si>
  <si>
    <t xml:space="preserve">  DHH Funding</t>
  </si>
  <si>
    <t xml:space="preserve">  Misc. Income</t>
  </si>
  <si>
    <t>Total Other Revenue</t>
  </si>
  <si>
    <t>Expenses</t>
  </si>
  <si>
    <t xml:space="preserve">  External Health Spend</t>
  </si>
  <si>
    <t xml:space="preserve">  OneCare Hospital Payments</t>
  </si>
  <si>
    <t xml:space="preserve">  Other Expenses</t>
  </si>
  <si>
    <t>PHM/Payment Reform Programs</t>
  </si>
  <si>
    <t xml:space="preserve">  FPP</t>
  </si>
  <si>
    <t xml:space="preserve">  Population Health Mgmt Pymt</t>
  </si>
  <si>
    <t xml:space="preserve">  Basic OCV PMPM</t>
  </si>
  <si>
    <t xml:space="preserve">  Complex Care Coordination Program</t>
  </si>
  <si>
    <t xml:space="preserve">  Comprehensive Payment Reform Program</t>
  </si>
  <si>
    <t xml:space="preserve">  RCRs</t>
  </si>
  <si>
    <t xml:space="preserve">  PCMH Legacy Payments</t>
  </si>
  <si>
    <t xml:space="preserve">  CHT Block Payment</t>
  </si>
  <si>
    <t xml:space="preserve">  Due to DVHA from OCV</t>
  </si>
  <si>
    <t xml:space="preserve">  Primary Care Case Management</t>
  </si>
  <si>
    <t xml:space="preserve">  Community Program Investments</t>
  </si>
  <si>
    <t xml:space="preserve">  CHT Funding Risk Communities</t>
  </si>
  <si>
    <t xml:space="preserve">  SASH Funding Risk Communities</t>
  </si>
  <si>
    <t xml:space="preserve">  PCP Payments Risk Communities</t>
  </si>
  <si>
    <t xml:space="preserve">  BCBSVT Primary</t>
  </si>
  <si>
    <t xml:space="preserve">  PCP Engagement Medicaid Expanded</t>
  </si>
  <si>
    <t xml:space="preserve">  PCP Engagement BCBSVT Primary</t>
  </si>
  <si>
    <t xml:space="preserve">  PCHP Program Initiative</t>
  </si>
  <si>
    <t xml:space="preserve">  Howard Center SASH</t>
  </si>
  <si>
    <t xml:space="preserve">  Settlement Expense</t>
  </si>
  <si>
    <t xml:space="preserve">  PHM Base Payment</t>
  </si>
  <si>
    <t xml:space="preserve">  PHM Bonus Potential</t>
  </si>
  <si>
    <t>Total PHM/Payment Reform Programs</t>
  </si>
  <si>
    <t xml:space="preserve">  Yes</t>
  </si>
  <si>
    <t xml:space="preserve">  DSR</t>
  </si>
  <si>
    <t>Grant Revenue</t>
  </si>
  <si>
    <t xml:space="preserve">  Robert Wood Johnson Foundation</t>
  </si>
  <si>
    <t xml:space="preserve">  Other Grants</t>
  </si>
  <si>
    <t>Total Grant Revenue</t>
  </si>
  <si>
    <t>MSO Revenues</t>
  </si>
  <si>
    <t xml:space="preserve">  Adirondack ACO Revenues</t>
  </si>
  <si>
    <t xml:space="preserve">  CIGNA Revenues</t>
  </si>
  <si>
    <t xml:space="preserve">  Other MSO</t>
  </si>
  <si>
    <t>Total MSO Revenues</t>
  </si>
  <si>
    <t xml:space="preserve">  Hospital Participation Fee</t>
  </si>
  <si>
    <t xml:space="preserve">  Deferred Participation fees</t>
  </si>
  <si>
    <t xml:space="preserve">  VBIF Reinvestment</t>
  </si>
  <si>
    <t xml:space="preserve">  Settlement Income</t>
  </si>
  <si>
    <t xml:space="preserve">  Unsecured Funding</t>
  </si>
  <si>
    <t xml:space="preserve">  Fixed Payment Allocation</t>
  </si>
  <si>
    <t xml:space="preserve">  Expected Spending Under (Over) Claims Target</t>
  </si>
  <si>
    <t>Operational Expenses</t>
  </si>
  <si>
    <t xml:space="preserve">  Salaries &amp; Benefits</t>
  </si>
  <si>
    <t xml:space="preserve">  Contracted Services</t>
  </si>
  <si>
    <t xml:space="preserve">  Software</t>
  </si>
  <si>
    <t xml:space="preserve">  Insurance</t>
  </si>
  <si>
    <t xml:space="preserve">  Supplies</t>
  </si>
  <si>
    <t xml:space="preserve">  Travel</t>
  </si>
  <si>
    <t xml:space="preserve">  Occupancy</t>
  </si>
  <si>
    <t xml:space="preserve">  Purchased Services</t>
  </si>
  <si>
    <t xml:space="preserve">  General Office Expenses</t>
  </si>
  <si>
    <t xml:space="preserve">  Reinsurance Risk Protection</t>
  </si>
  <si>
    <t xml:space="preserve">  Interest Expense</t>
  </si>
  <si>
    <t xml:space="preserve">  Depreciation/Amortization</t>
  </si>
  <si>
    <t>Total Operational Expenses</t>
  </si>
  <si>
    <t xml:space="preserve">  Value-Based Incentive Fund</t>
  </si>
  <si>
    <t xml:space="preserve">  Program Match</t>
  </si>
  <si>
    <t xml:space="preserve">  Amplify Grants</t>
  </si>
  <si>
    <t xml:space="preserve">  DULCE</t>
  </si>
  <si>
    <t xml:space="preserve">  Longitudinal Care</t>
  </si>
  <si>
    <t xml:space="preserve">  Chronic Kidney Disease</t>
  </si>
  <si>
    <t xml:space="preserve">  Mental Health Initiatives</t>
  </si>
  <si>
    <t xml:space="preserve">  Innovation Fund</t>
  </si>
  <si>
    <t xml:space="preserve">  VBIF Reinvestment Expense</t>
  </si>
  <si>
    <t xml:space="preserve">  Specialist Funding</t>
  </si>
  <si>
    <t xml:space="preserve">  SNF Support</t>
  </si>
  <si>
    <t xml:space="preserve">  Waiver Implementation Funding</t>
  </si>
  <si>
    <t>Total GAAP (Rollup)</t>
  </si>
  <si>
    <t>Kimberley Douglas at 2nd Production - Green Mountain Care Board</t>
  </si>
  <si>
    <t>Sheet</t>
  </si>
  <si>
    <t>A2- Balance Sheet</t>
  </si>
  <si>
    <t>Level</t>
  </si>
  <si>
    <t>Version</t>
  </si>
  <si>
    <t>A1- Income Statement</t>
  </si>
  <si>
    <t>A3- Cash Flow</t>
  </si>
  <si>
    <t>A4- Staffing</t>
  </si>
  <si>
    <t>Staff</t>
  </si>
  <si>
    <t>FTEs</t>
  </si>
  <si>
    <t>Salaries and Benefits</t>
  </si>
  <si>
    <t>Medicare AIPBP (FPP/CPR)</t>
  </si>
  <si>
    <t>Medicare Adv. SS</t>
  </si>
  <si>
    <t>Medicaid Traditional (FPP/CPR)</t>
  </si>
  <si>
    <t>Medicaid Expanded (FPP/CPR)</t>
  </si>
  <si>
    <t>Medicaid Blended</t>
  </si>
  <si>
    <t>Medicaid Trad/Exp PMPM</t>
  </si>
  <si>
    <t>BCBS QHP (FPP/CPR)</t>
  </si>
  <si>
    <t>BCBS QHP (PMPM)</t>
  </si>
  <si>
    <t>BCBS Primary - Risk (PMPM)</t>
  </si>
  <si>
    <t>BCBS Primary - Non-risk (PMPM)</t>
  </si>
  <si>
    <t>MVP (PMPM)</t>
  </si>
  <si>
    <t>UVM Self-Funded (PMPM)</t>
  </si>
  <si>
    <t>Interest Income</t>
  </si>
  <si>
    <t>Deferred Revenue</t>
  </si>
  <si>
    <t>Hospital FPP Allocation</t>
  </si>
  <si>
    <t>Hospital Dues</t>
  </si>
  <si>
    <t>Funding Sources (Uncategorized)</t>
  </si>
  <si>
    <t>Funding Sources (Rollup)</t>
  </si>
  <si>
    <t xml:space="preserve">  OneCare Fixed Payments / CPR</t>
  </si>
  <si>
    <t xml:space="preserve">  PHM Program</t>
  </si>
  <si>
    <t xml:space="preserve">  CPR Program Cost</t>
  </si>
  <si>
    <t xml:space="preserve">  Specialist</t>
  </si>
  <si>
    <t xml:space="preserve">  SASH</t>
  </si>
  <si>
    <t xml:space="preserve">  MH Screening and Follow-Up</t>
  </si>
  <si>
    <t xml:space="preserve">  Waiver Implementation</t>
  </si>
  <si>
    <t>Operating Expenses</t>
  </si>
  <si>
    <t xml:space="preserve">  Salaries and Benefits</t>
  </si>
  <si>
    <t xml:space="preserve">  Software and Informatics</t>
  </si>
  <si>
    <t>Levels:</t>
  </si>
  <si>
    <t>Currency:</t>
  </si>
  <si>
    <t>United States of America, Dollars</t>
  </si>
  <si>
    <t>Southwestern VT Medical Center</t>
  </si>
  <si>
    <t>Central Vermont Medical Center</t>
  </si>
  <si>
    <t>Brattleboro Memorial Hospital</t>
  </si>
  <si>
    <t>UVM Medical Center</t>
  </si>
  <si>
    <t>DH Medical Center</t>
  </si>
  <si>
    <t>Porter Hospital</t>
  </si>
  <si>
    <t>Copley Hospital</t>
  </si>
  <si>
    <t>North Country Hospital</t>
  </si>
  <si>
    <t>Gifford Hospital</t>
  </si>
  <si>
    <t>Rutland Regional Medical Center</t>
  </si>
  <si>
    <t>Springfield Hospital</t>
  </si>
  <si>
    <t>Northwestern Medical Center</t>
  </si>
  <si>
    <t>Northeastern VT Regional Hospital</t>
  </si>
  <si>
    <t>Grace Cottage Hospital</t>
  </si>
  <si>
    <t>Mount Ascutney Hospital and Health Ctr</t>
  </si>
  <si>
    <t>Hospitals (Uncategorized)</t>
  </si>
  <si>
    <t>Hospitals (Rollup)</t>
  </si>
  <si>
    <t>Medicare</t>
  </si>
  <si>
    <t xml:space="preserve">  Hospital Fixed Payment</t>
  </si>
  <si>
    <t xml:space="preserve">  PHM Base Payments</t>
  </si>
  <si>
    <t xml:space="preserve">  PHM Bonus Payments</t>
  </si>
  <si>
    <t xml:space="preserve">  Blueprint - CHT</t>
  </si>
  <si>
    <t xml:space="preserve">  Blueprint - PCMH</t>
  </si>
  <si>
    <t>Medicaid - Traditional</t>
  </si>
  <si>
    <t xml:space="preserve">  Hospital Fixed Payments</t>
  </si>
  <si>
    <t>Medicaid - Expanded</t>
  </si>
  <si>
    <t>Self-Funded</t>
  </si>
  <si>
    <t>MVP - QHP</t>
  </si>
  <si>
    <t>General</t>
  </si>
  <si>
    <t xml:space="preserve">  Participation Fees</t>
  </si>
  <si>
    <t xml:space="preserve">  Mental Health Screening and Follow-Up Program</t>
  </si>
  <si>
    <t>Hospital / Hospital PCP</t>
  </si>
  <si>
    <t>PHM Recipients (Uncategorized)</t>
  </si>
  <si>
    <t>PHM Recipients (Rollup)</t>
  </si>
  <si>
    <t>Fixed Prospective Payment / CPR</t>
  </si>
  <si>
    <t>Population Health Mgmt Program</t>
  </si>
  <si>
    <t>Complex Care Coordination Program</t>
  </si>
  <si>
    <t>MH Screening and Follow-up Initiative</t>
  </si>
  <si>
    <t>Comprehensive Payment Reform Program</t>
  </si>
  <si>
    <t>PCP Engagement Incentive Payment - Medicaid Exp.</t>
  </si>
  <si>
    <t>Primary Prevention</t>
  </si>
  <si>
    <t>Total Primary Prevention</t>
  </si>
  <si>
    <t>Longitudinal Care</t>
  </si>
  <si>
    <t>Specialist Programs</t>
  </si>
  <si>
    <t xml:space="preserve">  CKD</t>
  </si>
  <si>
    <t xml:space="preserve">  Current Year</t>
  </si>
  <si>
    <t>Total Specialist Programs</t>
  </si>
  <si>
    <t>Innovation Fund</t>
  </si>
  <si>
    <t>PCMH Payments</t>
  </si>
  <si>
    <t>Community Health Team Payments</t>
  </si>
  <si>
    <t>Reinvested VBIF Quality Initiatives</t>
  </si>
  <si>
    <t>Other</t>
  </si>
  <si>
    <t>Waiver Implementation</t>
  </si>
  <si>
    <t>MH Screening Initiative</t>
  </si>
  <si>
    <t>SNF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</si>
</sst>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=0]#,##0;[&lt;0]\-#,##0;#,##0"/>
    <numFmt numFmtId="165" formatCode="_(* #,##0_);_(* \(#,##0\);_(* &quot;-&quot;??_);_(@_)"/>
    <numFmt numFmtId="166" formatCode="#,##0.0%"/>
  </numFmts>
  <fonts count="2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Book Antiqua"/>
      <family val="1"/>
    </font>
    <font>
      <sz val="11"/>
      <color theme="0"/>
      <name val="Book Antiqua"/>
      <family val="1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003300"/>
      <name val="Book Antiqua"/>
      <family val="1"/>
    </font>
    <font>
      <sz val="11"/>
      <color theme="1"/>
      <name val="Book Antiqua"/>
      <family val="1"/>
    </font>
    <font>
      <b/>
      <sz val="11"/>
      <name val="Calibri"/>
      <family val="2"/>
    </font>
    <font>
      <sz val="11"/>
      <name val="Book Antiqua"/>
      <family val="1"/>
    </font>
    <font>
      <b/>
      <sz val="11"/>
      <color theme="0"/>
      <name val="Calibri"/>
      <family val="2"/>
    </font>
    <font>
      <b/>
      <sz val="16"/>
      <color theme="0"/>
      <name val="Book Antiqua"/>
      <family val="1"/>
    </font>
    <font>
      <sz val="11"/>
      <name val="Calibri"/>
      <family val="2"/>
    </font>
    <font>
      <b/>
      <u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Book Antiqua"/>
      <family val="1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55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8" fillId="0" borderId="0"/>
    <xf numFmtId="9" fontId="26" fillId="0" borderId="0" applyFont="0" applyFill="0" applyBorder="0" applyAlignment="0" applyProtection="0"/>
  </cellStyleXfs>
  <cellXfs count="8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5" fillId="2" borderId="0" xfId="0" applyFont="1" applyFill="1"/>
    <xf numFmtId="165" fontId="6" fillId="2" borderId="0" xfId="0" applyNumberFormat="1" applyFont="1" applyFill="1"/>
    <xf numFmtId="165" fontId="6" fillId="2" borderId="0" xfId="1" applyNumberFormat="1" applyFont="1" applyFill="1"/>
    <xf numFmtId="165" fontId="5" fillId="2" borderId="0" xfId="1" applyNumberFormat="1" applyFont="1" applyFill="1"/>
    <xf numFmtId="43" fontId="0" fillId="0" borderId="0" xfId="1" applyFont="1"/>
    <xf numFmtId="0" fontId="4" fillId="0" borderId="2" xfId="0" applyFont="1" applyBorder="1" applyAlignment="1">
      <alignment horizontal="left" wrapText="1"/>
    </xf>
    <xf numFmtId="165" fontId="4" fillId="0" borderId="2" xfId="1" applyNumberFormat="1" applyFont="1" applyBorder="1" applyAlignment="1">
      <alignment horizontal="center" wrapText="1"/>
    </xf>
    <xf numFmtId="0" fontId="1" fillId="0" borderId="2" xfId="0" applyFont="1" applyBorder="1"/>
    <xf numFmtId="0" fontId="3" fillId="0" borderId="0" xfId="2"/>
    <xf numFmtId="0" fontId="10" fillId="2" borderId="0" xfId="2" applyFont="1" applyFill="1"/>
    <xf numFmtId="0" fontId="1" fillId="0" borderId="0" xfId="2" applyFont="1"/>
    <xf numFmtId="165" fontId="1" fillId="0" borderId="0" xfId="1" applyNumberFormat="1" applyFont="1"/>
    <xf numFmtId="165" fontId="0" fillId="0" borderId="0" xfId="1" applyNumberFormat="1" applyFont="1" applyBorder="1"/>
    <xf numFmtId="165" fontId="0" fillId="0" borderId="0" xfId="1" applyNumberFormat="1" applyFont="1"/>
    <xf numFmtId="0" fontId="11" fillId="2" borderId="0" xfId="2" applyFont="1" applyFill="1" applyAlignment="1">
      <alignment horizontal="center"/>
    </xf>
    <xf numFmtId="0" fontId="5" fillId="2" borderId="0" xfId="2" applyFont="1" applyFill="1"/>
    <xf numFmtId="164" fontId="3" fillId="0" borderId="0" xfId="2" applyNumberFormat="1"/>
    <xf numFmtId="0" fontId="3" fillId="2" borderId="0" xfId="2" applyFill="1"/>
    <xf numFmtId="0" fontId="4" fillId="2" borderId="0" xfId="2" applyFont="1" applyFill="1"/>
    <xf numFmtId="165" fontId="3" fillId="0" borderId="3" xfId="1" applyNumberFormat="1" applyFont="1" applyBorder="1"/>
    <xf numFmtId="165" fontId="1" fillId="0" borderId="3" xfId="1" applyNumberFormat="1" applyFont="1" applyBorder="1"/>
    <xf numFmtId="0" fontId="1" fillId="2" borderId="0" xfId="2" applyFont="1" applyFill="1"/>
    <xf numFmtId="0" fontId="1" fillId="2" borderId="0" xfId="2" applyFont="1" applyFill="1" applyAlignment="1">
      <alignment wrapText="1"/>
    </xf>
    <xf numFmtId="0" fontId="12" fillId="0" borderId="4" xfId="2" applyFont="1" applyBorder="1" applyAlignment="1">
      <alignment horizontal="center" wrapText="1"/>
    </xf>
    <xf numFmtId="0" fontId="1" fillId="0" borderId="5" xfId="2" applyFont="1" applyBorder="1" applyAlignment="1">
      <alignment vertical="top"/>
    </xf>
    <xf numFmtId="0" fontId="13" fillId="0" borderId="0" xfId="2" applyFont="1"/>
    <xf numFmtId="0" fontId="14" fillId="2" borderId="0" xfId="2" applyFont="1" applyFill="1" applyAlignment="1">
      <alignment horizontal="left"/>
    </xf>
    <xf numFmtId="0" fontId="6" fillId="2" borderId="0" xfId="2" applyFont="1" applyFill="1" applyAlignment="1">
      <alignment horizontal="center"/>
    </xf>
    <xf numFmtId="0" fontId="6" fillId="2" borderId="0" xfId="2" applyFont="1" applyFill="1"/>
    <xf numFmtId="0" fontId="15" fillId="2" borderId="0" xfId="2" applyFont="1" applyFill="1" applyAlignment="1">
      <alignment vertical="center"/>
    </xf>
    <xf numFmtId="0" fontId="13" fillId="2" borderId="0" xfId="2" applyFont="1" applyFill="1"/>
    <xf numFmtId="0" fontId="5" fillId="2" borderId="0" xfId="2" applyFont="1" applyFill="1" applyAlignment="1">
      <alignment vertical="center"/>
    </xf>
    <xf numFmtId="164" fontId="16" fillId="0" borderId="0" xfId="2" applyNumberFormat="1" applyFont="1"/>
    <xf numFmtId="0" fontId="12" fillId="0" borderId="0" xfId="2" applyFont="1"/>
    <xf numFmtId="0" fontId="17" fillId="0" borderId="0" xfId="2" applyFont="1" applyAlignment="1">
      <alignment horizontal="center"/>
    </xf>
    <xf numFmtId="49" fontId="7" fillId="0" borderId="0" xfId="2" applyNumberFormat="1" applyFont="1"/>
    <xf numFmtId="164" fontId="12" fillId="0" borderId="0" xfId="2" applyNumberFormat="1" applyFont="1"/>
    <xf numFmtId="0" fontId="18" fillId="0" borderId="0" xfId="3"/>
    <xf numFmtId="0" fontId="9" fillId="0" borderId="0" xfId="3" applyFont="1"/>
    <xf numFmtId="0" fontId="8" fillId="3" borderId="0" xfId="3" applyFont="1" applyFill="1" applyAlignment="1">
      <alignment horizontal="left"/>
    </xf>
    <xf numFmtId="3" fontId="9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5" borderId="0" xfId="3" applyFont="1" applyFill="1" applyAlignment="1">
      <alignment horizontal="center"/>
    </xf>
    <xf numFmtId="0" fontId="8" fillId="0" borderId="0" xfId="3" applyFont="1" applyAlignment="1">
      <alignment horizontal="left"/>
    </xf>
    <xf numFmtId="166" fontId="9" fillId="0" borderId="0" xfId="3" applyNumberFormat="1" applyFont="1" applyAlignment="1">
      <alignment horizontal="right"/>
    </xf>
    <xf numFmtId="3" fontId="9" fillId="0" borderId="0" xfId="3" quotePrefix="1" applyNumberFormat="1" applyFont="1" applyAlignment="1">
      <alignment horizontal="right"/>
    </xf>
    <xf numFmtId="4" fontId="9" fillId="0" borderId="0" xfId="3" applyNumberFormat="1" applyFont="1" applyAlignment="1">
      <alignment horizontal="right"/>
    </xf>
    <xf numFmtId="4" fontId="8" fillId="0" borderId="0" xfId="3" applyNumberFormat="1" applyFont="1" applyAlignment="1">
      <alignment horizontal="right"/>
    </xf>
    <xf numFmtId="0" fontId="9" fillId="0" borderId="0" xfId="3" applyFont="1" applyAlignment="1">
      <alignment horizontal="right"/>
    </xf>
    <xf numFmtId="0" fontId="19" fillId="0" borderId="0" xfId="3" applyFont="1"/>
    <xf numFmtId="0" fontId="19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165" fontId="3" fillId="0" borderId="0" xfId="1" applyNumberFormat="1" applyFont="1" applyBorder="1"/>
    <xf numFmtId="0" fontId="20" fillId="0" borderId="0" xfId="2" applyFont="1"/>
    <xf numFmtId="0" fontId="21" fillId="2" borderId="0" xfId="2" applyFont="1" applyFill="1"/>
    <xf numFmtId="165" fontId="20" fillId="0" borderId="0" xfId="1" applyNumberFormat="1" applyFont="1"/>
    <xf numFmtId="0" fontId="20" fillId="4" borderId="0" xfId="2" applyFont="1" applyFill="1"/>
    <xf numFmtId="164" fontId="20" fillId="4" borderId="0" xfId="2" applyNumberFormat="1" applyFont="1" applyFill="1"/>
    <xf numFmtId="0" fontId="22" fillId="3" borderId="0" xfId="3" applyFont="1" applyFill="1" applyAlignment="1">
      <alignment horizontal="left"/>
    </xf>
    <xf numFmtId="165" fontId="20" fillId="0" borderId="3" xfId="1" applyNumberFormat="1" applyFont="1" applyBorder="1"/>
    <xf numFmtId="165" fontId="20" fillId="0" borderId="0" xfId="2" applyNumberFormat="1" applyFont="1"/>
    <xf numFmtId="43" fontId="2" fillId="0" borderId="0" xfId="1" applyFont="1"/>
    <xf numFmtId="43" fontId="1" fillId="0" borderId="2" xfId="1" applyFont="1" applyBorder="1"/>
    <xf numFmtId="3" fontId="23" fillId="0" borderId="0" xfId="3" applyNumberFormat="1" applyFont="1" applyAlignment="1">
      <alignment horizontal="right"/>
    </xf>
    <xf numFmtId="0" fontId="24" fillId="0" borderId="0" xfId="3" applyFont="1"/>
    <xf numFmtId="3" fontId="22" fillId="0" borderId="0" xfId="3" quotePrefix="1" applyNumberFormat="1" applyFont="1" applyAlignment="1">
      <alignment horizontal="right"/>
    </xf>
    <xf numFmtId="3" fontId="22" fillId="0" borderId="0" xfId="3" applyNumberFormat="1" applyFont="1" applyAlignment="1">
      <alignment horizontal="right"/>
    </xf>
    <xf numFmtId="165" fontId="24" fillId="0" borderId="0" xfId="1" applyNumberFormat="1" applyFont="1"/>
    <xf numFmtId="43" fontId="20" fillId="0" borderId="0" xfId="1" applyFont="1"/>
    <xf numFmtId="43" fontId="25" fillId="0" borderId="0" xfId="1" applyFont="1"/>
    <xf numFmtId="3" fontId="18" fillId="0" borderId="0" xfId="3" applyNumberFormat="1"/>
    <xf numFmtId="0" fontId="18" fillId="0" borderId="0" xfId="3" applyAlignment="1">
      <alignment horizontal="center"/>
    </xf>
    <xf numFmtId="9" fontId="18" fillId="0" borderId="0" xfId="4" applyFont="1"/>
    <xf numFmtId="3" fontId="9" fillId="6" borderId="0" xfId="3" applyNumberFormat="1" applyFont="1" applyFill="1" applyAlignment="1">
      <alignment horizontal="right"/>
    </xf>
    <xf numFmtId="165" fontId="1" fillId="6" borderId="3" xfId="1" applyNumberFormat="1" applyFont="1" applyFill="1" applyBorder="1"/>
    <xf numFmtId="165" fontId="3" fillId="6" borderId="3" xfId="1" applyNumberFormat="1" applyFont="1" applyFill="1" applyBorder="1"/>
    <xf numFmtId="0" fontId="18" fillId="0" borderId="0" xfId="3"/>
    <xf numFmtId="0" fontId="17" fillId="0" borderId="0" xfId="2" applyFont="1" applyAlignment="1">
      <alignment horizontal="center"/>
    </xf>
    <xf numFmtId="0" fontId="3" fillId="0" borderId="0" xfId="2"/>
    <xf numFmtId="0" fontId="8" fillId="0" borderId="0" xfId="3" applyFont="1" applyAlignment="1">
      <alignment horizontal="left"/>
    </xf>
    <xf numFmtId="0" fontId="3" fillId="4" borderId="0" xfId="2" applyFill="1"/>
    <xf numFmtId="0" fontId="0" fillId="0" borderId="0" xfId="0"/>
  </cellXfs>
  <cellStyles count="5">
    <cellStyle name="Comma" xfId="1" builtinId="3"/>
    <cellStyle name="Normal" xfId="0" builtinId="0"/>
    <cellStyle name="Normal 2" xfId="2" xr:uid="{4CEAC6A0-2F2C-4ABC-84D3-8EC8E2722AD2}"/>
    <cellStyle name="Normal 3" xfId="3" xr:uid="{985CD46B-6E54-46D2-A5F8-49E61DE26F4F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Groups\Managed%20Care%20Ops\OneCare%20Vermont\OCV%20Finance\9_GMCB\2024%20Reporting\Budget%20Support\Initial%20Adjusted%20by%20GMCB\PHM%20BONUS%20BY%20HOSPITAL%20SUPPORT%20FILE.xlsx" TargetMode="External"/><Relationship Id="rId1" Type="http://schemas.openxmlformats.org/officeDocument/2006/relationships/externalLinkPath" Target="PHM%20BONUS%20BY%20HOSPITAL%20SUPPORT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6 Report Data"/>
      <sheetName val="ATTRIBUTION BY PAYER_HOSP"/>
      <sheetName val="6.8 PHM Exp Breakout"/>
    </sheetNames>
    <sheetDataSet>
      <sheetData sheetId="0">
        <row r="7">
          <cell r="B7">
            <v>85755.172190129175</v>
          </cell>
          <cell r="C7">
            <v>168211.18117789394</v>
          </cell>
          <cell r="D7">
            <v>54009.378019126285</v>
          </cell>
          <cell r="E7">
            <v>203625.27569278455</v>
          </cell>
          <cell r="F7">
            <v>0</v>
          </cell>
          <cell r="G7">
            <v>40928.080566394718</v>
          </cell>
          <cell r="H7">
            <v>0</v>
          </cell>
          <cell r="I7">
            <v>0</v>
          </cell>
          <cell r="J7">
            <v>0</v>
          </cell>
          <cell r="K7">
            <v>3899.0110573397446</v>
          </cell>
          <cell r="L7">
            <v>0</v>
          </cell>
          <cell r="M7">
            <v>1407.3353520575411</v>
          </cell>
          <cell r="N7">
            <v>47710.975541885164</v>
          </cell>
          <cell r="O7">
            <v>0</v>
          </cell>
          <cell r="P7">
            <v>40120.593069312526</v>
          </cell>
        </row>
        <row r="13">
          <cell r="B13">
            <v>74358.062945597616</v>
          </cell>
          <cell r="C13">
            <v>110141.29460201148</v>
          </cell>
          <cell r="D13">
            <v>21917.517777945308</v>
          </cell>
          <cell r="E13">
            <v>129059.57310508005</v>
          </cell>
          <cell r="F13">
            <v>31999.575955800148</v>
          </cell>
          <cell r="G13">
            <v>48633.818395693379</v>
          </cell>
          <cell r="H13">
            <v>69.213214035616758</v>
          </cell>
          <cell r="I13">
            <v>85039.968978427802</v>
          </cell>
          <cell r="J13">
            <v>0</v>
          </cell>
          <cell r="K13">
            <v>322.9949988328782</v>
          </cell>
          <cell r="L13">
            <v>161.4974994164391</v>
          </cell>
          <cell r="M13">
            <v>23.071071345205588</v>
          </cell>
          <cell r="N13">
            <v>61207.55227883043</v>
          </cell>
          <cell r="O13">
            <v>0</v>
          </cell>
          <cell r="P13">
            <v>25378.178479726146</v>
          </cell>
        </row>
      </sheetData>
      <sheetData sheetId="1">
        <row r="33">
          <cell r="C33">
            <v>18456.857076164473</v>
          </cell>
          <cell r="D33">
            <v>9113.073181356207</v>
          </cell>
          <cell r="E33">
            <v>3345.3053450548105</v>
          </cell>
          <cell r="F33">
            <v>17741.653864463096</v>
          </cell>
          <cell r="G33">
            <v>3945.1532000301559</v>
          </cell>
          <cell r="H33">
            <v>6875.1792608712649</v>
          </cell>
          <cell r="I33">
            <v>92.284285380822354</v>
          </cell>
          <cell r="J33">
            <v>4637.2853403863228</v>
          </cell>
          <cell r="K33">
            <v>207.63964210685032</v>
          </cell>
          <cell r="L33">
            <v>415.27928421370063</v>
          </cell>
          <cell r="M33">
            <v>115.35535672602795</v>
          </cell>
          <cell r="N33">
            <v>92.284285380822354</v>
          </cell>
          <cell r="O33">
            <v>1361.1932093671298</v>
          </cell>
          <cell r="P33">
            <v>0</v>
          </cell>
          <cell r="Q33">
            <v>0</v>
          </cell>
        </row>
        <row r="36">
          <cell r="C36">
            <v>0</v>
          </cell>
          <cell r="D36">
            <v>40305.161640074162</v>
          </cell>
          <cell r="E36">
            <v>23.071071345205588</v>
          </cell>
          <cell r="F36">
            <v>104788.80604992378</v>
          </cell>
          <cell r="G36">
            <v>392.20821286849502</v>
          </cell>
          <cell r="H36">
            <v>4591.143197695912</v>
          </cell>
          <cell r="I36">
            <v>0</v>
          </cell>
          <cell r="J36">
            <v>369.13714152328942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184.56857076164471</v>
          </cell>
          <cell r="P36">
            <v>0</v>
          </cell>
          <cell r="Q36">
            <v>207.63964210685026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4-03-28T19:08:31.20" personId="{00000000-0000-0000-0000-000000000000}" id="{8DC25ECF-F0CB-47CA-89AF-BDDC1D93898F}">
    <text>Added bonus dollars will not be paid out until Q1 2025</text>
  </threadedComment>
  <threadedComment ref="D5" dT="2024-03-28T19:08:45.12" personId="{00000000-0000-0000-0000-000000000000}" id="{FBC07319-4D57-4D63-B97B-2678B7FFDC1E}" parentId="{8DC25ECF-F0CB-47CA-89AF-BDDC1D93898F}">
    <text>Increased cash and network payable (assuming all will be accrued)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56" dT="2024-03-26T23:16:14.76" personId="{00000000-0000-0000-0000-000000000000}" id="{EA869326-B4D2-4192-A863-978B33AA332A}">
    <text>USED FOR GMCB BUDGET ORDER ADJUSTMENT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S3" dT="2024-03-27T11:40:43.76" personId="{00000000-0000-0000-0000-000000000000}" id="{66E77F6F-ADDD-46F4-BF47-EF6BE46B25CF}">
    <text>Used for Caid VBIF dollars coming to OCV in 24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36E0-C7FB-4CDB-B998-41BACF9C5E89}">
  <dimension ref="A1:H56"/>
  <sheetViews>
    <sheetView workbookViewId="0">
      <selection activeCell="G6" sqref="G6"/>
    </sheetView>
  </sheetViews>
  <sheetFormatPr defaultColWidth="9.140625" defaultRowHeight="15" x14ac:dyDescent="0.25"/>
  <cols>
    <col min="1" max="1" width="66.42578125" style="43" customWidth="1"/>
    <col min="2" max="2" width="11" style="43" bestFit="1" customWidth="1"/>
    <col min="3" max="3" width="9.140625" style="43"/>
    <col min="4" max="4" width="9.85546875" style="43" bestFit="1" customWidth="1"/>
    <col min="5" max="16384" width="9.140625" style="43"/>
  </cols>
  <sheetData>
    <row r="1" spans="1:7" x14ac:dyDescent="0.25">
      <c r="A1" s="48" t="s">
        <v>0</v>
      </c>
      <c r="B1" s="48" t="s">
        <v>1</v>
      </c>
      <c r="D1" s="48" t="s">
        <v>1</v>
      </c>
      <c r="F1" s="77"/>
      <c r="G1" s="77"/>
    </row>
    <row r="2" spans="1:7" x14ac:dyDescent="0.25">
      <c r="A2" s="45" t="s">
        <v>2</v>
      </c>
      <c r="B2" s="55" t="s">
        <v>3</v>
      </c>
      <c r="D2" s="56" t="s">
        <v>4</v>
      </c>
      <c r="F2" s="77"/>
      <c r="G2" s="77"/>
    </row>
    <row r="3" spans="1:7" x14ac:dyDescent="0.25">
      <c r="A3" s="45" t="s">
        <v>5</v>
      </c>
    </row>
    <row r="4" spans="1:7" x14ac:dyDescent="0.25">
      <c r="A4" s="45" t="s">
        <v>6</v>
      </c>
    </row>
    <row r="5" spans="1:7" x14ac:dyDescent="0.25">
      <c r="A5" s="45" t="s">
        <v>7</v>
      </c>
      <c r="B5" s="46">
        <v>13711948</v>
      </c>
      <c r="D5" s="72">
        <f>13711948+(957245-100000)</f>
        <v>14569193</v>
      </c>
      <c r="F5" s="76"/>
      <c r="G5" s="78"/>
    </row>
    <row r="6" spans="1:7" x14ac:dyDescent="0.25">
      <c r="A6" s="45" t="s">
        <v>8</v>
      </c>
    </row>
    <row r="7" spans="1:7" x14ac:dyDescent="0.25">
      <c r="A7" s="45" t="s">
        <v>9</v>
      </c>
      <c r="B7" s="47">
        <v>13711948</v>
      </c>
      <c r="D7" s="47">
        <f>D5</f>
        <v>14569193</v>
      </c>
    </row>
    <row r="8" spans="1:7" x14ac:dyDescent="0.25">
      <c r="A8" s="45" t="s">
        <v>10</v>
      </c>
    </row>
    <row r="9" spans="1:7" x14ac:dyDescent="0.25">
      <c r="A9" s="45" t="s">
        <v>11</v>
      </c>
      <c r="B9" s="46">
        <v>585342</v>
      </c>
      <c r="D9" s="46">
        <v>585342</v>
      </c>
    </row>
    <row r="10" spans="1:7" x14ac:dyDescent="0.25">
      <c r="A10" s="45" t="s">
        <v>12</v>
      </c>
      <c r="B10" s="46">
        <v>2714032</v>
      </c>
      <c r="D10" s="46">
        <v>2714032</v>
      </c>
    </row>
    <row r="11" spans="1:7" x14ac:dyDescent="0.25">
      <c r="A11" s="45" t="s">
        <v>13</v>
      </c>
      <c r="B11" s="46">
        <v>1034370</v>
      </c>
      <c r="D11" s="46">
        <v>1034370</v>
      </c>
    </row>
    <row r="12" spans="1:7" x14ac:dyDescent="0.25">
      <c r="A12" s="45" t="s">
        <v>9</v>
      </c>
      <c r="B12" s="47">
        <v>4333744</v>
      </c>
      <c r="D12" s="47">
        <v>4333744</v>
      </c>
    </row>
    <row r="13" spans="1:7" x14ac:dyDescent="0.25">
      <c r="A13" s="45" t="s">
        <v>14</v>
      </c>
      <c r="B13" s="46">
        <v>450000</v>
      </c>
      <c r="D13" s="46">
        <v>450000</v>
      </c>
    </row>
    <row r="14" spans="1:7" x14ac:dyDescent="0.25">
      <c r="A14" s="45" t="s">
        <v>15</v>
      </c>
    </row>
    <row r="15" spans="1:7" x14ac:dyDescent="0.25">
      <c r="A15" s="45" t="s">
        <v>16</v>
      </c>
      <c r="B15" s="47">
        <v>18495692</v>
      </c>
      <c r="D15" s="47">
        <f>D7+D12+D13</f>
        <v>19352937</v>
      </c>
    </row>
    <row r="16" spans="1:7" x14ac:dyDescent="0.25">
      <c r="A16" s="45" t="s">
        <v>17</v>
      </c>
      <c r="B16" s="46">
        <v>10615</v>
      </c>
      <c r="D16" s="46">
        <v>10615</v>
      </c>
    </row>
    <row r="17" spans="1:7" x14ac:dyDescent="0.25">
      <c r="A17" s="45" t="s">
        <v>18</v>
      </c>
    </row>
    <row r="18" spans="1:7" x14ac:dyDescent="0.25">
      <c r="A18" s="45" t="s">
        <v>19</v>
      </c>
    </row>
    <row r="19" spans="1:7" x14ac:dyDescent="0.25">
      <c r="A19" s="45" t="s">
        <v>20</v>
      </c>
      <c r="B19" s="47">
        <v>18506307</v>
      </c>
      <c r="D19" s="47">
        <f>D15+D16</f>
        <v>19363552</v>
      </c>
    </row>
    <row r="21" spans="1:7" x14ac:dyDescent="0.25">
      <c r="A21" s="45" t="s">
        <v>21</v>
      </c>
    </row>
    <row r="22" spans="1:7" x14ac:dyDescent="0.25">
      <c r="A22" s="45" t="s">
        <v>22</v>
      </c>
    </row>
    <row r="23" spans="1:7" x14ac:dyDescent="0.25">
      <c r="A23" s="45" t="s">
        <v>23</v>
      </c>
    </row>
    <row r="24" spans="1:7" x14ac:dyDescent="0.25">
      <c r="A24" s="45" t="s">
        <v>24</v>
      </c>
      <c r="B24" s="46">
        <v>4280994</v>
      </c>
      <c r="D24" s="72">
        <f>4280994+(957245-100000)</f>
        <v>5138239</v>
      </c>
      <c r="F24" s="76"/>
      <c r="G24" s="78"/>
    </row>
    <row r="25" spans="1:7" x14ac:dyDescent="0.25">
      <c r="A25" s="45" t="s">
        <v>25</v>
      </c>
      <c r="B25" s="46">
        <v>3748402</v>
      </c>
      <c r="D25" s="69">
        <f>3748402</f>
        <v>3748402</v>
      </c>
    </row>
    <row r="26" spans="1:7" x14ac:dyDescent="0.25">
      <c r="A26" s="45" t="s">
        <v>26</v>
      </c>
    </row>
    <row r="27" spans="1:7" x14ac:dyDescent="0.25">
      <c r="A27" s="45" t="s">
        <v>27</v>
      </c>
    </row>
    <row r="28" spans="1:7" x14ac:dyDescent="0.25">
      <c r="A28" s="45" t="s">
        <v>28</v>
      </c>
      <c r="B28" s="46">
        <v>1493235</v>
      </c>
      <c r="D28" s="46">
        <v>1493235</v>
      </c>
    </row>
    <row r="29" spans="1:7" x14ac:dyDescent="0.25">
      <c r="A29" s="45" t="s">
        <v>29</v>
      </c>
    </row>
    <row r="30" spans="1:7" x14ac:dyDescent="0.25">
      <c r="A30" s="45" t="s">
        <v>30</v>
      </c>
    </row>
    <row r="31" spans="1:7" x14ac:dyDescent="0.25">
      <c r="A31" s="45" t="s">
        <v>31</v>
      </c>
      <c r="B31" s="46">
        <v>0</v>
      </c>
      <c r="D31" s="46">
        <v>0</v>
      </c>
    </row>
    <row r="32" spans="1:7" x14ac:dyDescent="0.25">
      <c r="A32" s="45" t="s">
        <v>32</v>
      </c>
    </row>
    <row r="33" spans="1:4" x14ac:dyDescent="0.25">
      <c r="A33" s="45" t="s">
        <v>33</v>
      </c>
    </row>
    <row r="34" spans="1:4" x14ac:dyDescent="0.25">
      <c r="A34" s="45" t="s">
        <v>34</v>
      </c>
    </row>
    <row r="35" spans="1:4" x14ac:dyDescent="0.25">
      <c r="A35" s="45" t="s">
        <v>35</v>
      </c>
      <c r="B35" s="46">
        <v>628308</v>
      </c>
      <c r="D35" s="46">
        <v>628308</v>
      </c>
    </row>
    <row r="36" spans="1:4" x14ac:dyDescent="0.25">
      <c r="A36" s="45" t="s">
        <v>9</v>
      </c>
      <c r="B36" s="47">
        <v>10150939</v>
      </c>
      <c r="D36" s="47">
        <f>D24+D25+D28+D31+D35</f>
        <v>11008184</v>
      </c>
    </row>
    <row r="37" spans="1:4" x14ac:dyDescent="0.25">
      <c r="A37" s="45" t="s">
        <v>36</v>
      </c>
    </row>
    <row r="38" spans="1:4" x14ac:dyDescent="0.25">
      <c r="A38" s="45" t="s">
        <v>37</v>
      </c>
    </row>
    <row r="39" spans="1:4" x14ac:dyDescent="0.25">
      <c r="A39" s="45" t="s">
        <v>16</v>
      </c>
      <c r="B39" s="47">
        <v>10150939</v>
      </c>
      <c r="D39" s="47">
        <f>D36</f>
        <v>11008184</v>
      </c>
    </row>
    <row r="40" spans="1:4" x14ac:dyDescent="0.25">
      <c r="A40" s="45" t="s">
        <v>38</v>
      </c>
    </row>
    <row r="41" spans="1:4" x14ac:dyDescent="0.25">
      <c r="A41" s="45" t="s">
        <v>39</v>
      </c>
    </row>
    <row r="42" spans="1:4" x14ac:dyDescent="0.25">
      <c r="A42" s="45" t="s">
        <v>40</v>
      </c>
    </row>
    <row r="43" spans="1:4" x14ac:dyDescent="0.25">
      <c r="A43" s="45" t="s">
        <v>41</v>
      </c>
      <c r="B43" s="46">
        <v>8355368</v>
      </c>
      <c r="D43" s="46">
        <v>8355368</v>
      </c>
    </row>
    <row r="44" spans="1:4" x14ac:dyDescent="0.25">
      <c r="A44" s="45" t="s">
        <v>16</v>
      </c>
      <c r="B44" s="47">
        <v>8355368</v>
      </c>
      <c r="D44" s="47">
        <v>8355368</v>
      </c>
    </row>
    <row r="45" spans="1:4" x14ac:dyDescent="0.25">
      <c r="A45" s="45" t="s">
        <v>20</v>
      </c>
      <c r="B45" s="47">
        <v>18506307</v>
      </c>
      <c r="D45" s="47">
        <f>D39+D44</f>
        <v>19363552</v>
      </c>
    </row>
    <row r="47" spans="1:4" x14ac:dyDescent="0.25">
      <c r="A47" s="45" t="s">
        <v>42</v>
      </c>
      <c r="B47" s="46">
        <v>0</v>
      </c>
      <c r="D47" s="46">
        <f>D19-D45</f>
        <v>0</v>
      </c>
    </row>
    <row r="51" spans="1:8" x14ac:dyDescent="0.25">
      <c r="A51" s="45" t="s">
        <v>43</v>
      </c>
    </row>
    <row r="52" spans="1:8" x14ac:dyDescent="0.25">
      <c r="A52" s="82"/>
      <c r="B52" s="82"/>
      <c r="C52" s="82"/>
      <c r="D52" s="82"/>
      <c r="E52" s="82"/>
      <c r="F52" s="82"/>
      <c r="G52" s="82"/>
      <c r="H52" s="82"/>
    </row>
    <row r="55" spans="1:8" x14ac:dyDescent="0.25">
      <c r="A55" s="44" t="s">
        <v>44</v>
      </c>
    </row>
    <row r="56" spans="1:8" x14ac:dyDescent="0.25">
      <c r="A56" s="44" t="s">
        <v>45</v>
      </c>
    </row>
  </sheetData>
  <mergeCells count="1">
    <mergeCell ref="A52:H52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5B25-EFCA-48DC-BE05-5611E90AD353}">
  <dimension ref="A2:C5"/>
  <sheetViews>
    <sheetView workbookViewId="0">
      <selection activeCell="G24" sqref="G24"/>
    </sheetView>
  </sheetViews>
  <sheetFormatPr defaultColWidth="9.140625" defaultRowHeight="15" x14ac:dyDescent="0.25"/>
  <cols>
    <col min="1" max="1" width="9.140625" style="43"/>
    <col min="2" max="2" width="24.7109375" style="43" customWidth="1"/>
    <col min="3" max="16384" width="9.140625" style="43"/>
  </cols>
  <sheetData>
    <row r="2" spans="1:3" x14ac:dyDescent="0.25">
      <c r="A2" s="85" t="s">
        <v>390</v>
      </c>
      <c r="B2" s="82"/>
      <c r="C2" s="82"/>
    </row>
    <row r="3" spans="1:3" x14ac:dyDescent="0.25">
      <c r="A3" s="49" t="s">
        <v>391</v>
      </c>
      <c r="B3" s="49" t="s">
        <v>392</v>
      </c>
    </row>
    <row r="4" spans="1:3" x14ac:dyDescent="0.25">
      <c r="A4" s="49" t="s">
        <v>393</v>
      </c>
      <c r="B4" s="49" t="s">
        <v>263</v>
      </c>
    </row>
    <row r="5" spans="1:3" x14ac:dyDescent="0.25">
      <c r="A5" s="49" t="s">
        <v>394</v>
      </c>
      <c r="B5" s="49" t="s">
        <v>259</v>
      </c>
    </row>
  </sheetData>
  <mergeCells count="1"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BA1E7-BB06-4680-95B0-A8A0C0BC4129}">
  <dimension ref="A2:C5"/>
  <sheetViews>
    <sheetView workbookViewId="0">
      <selection activeCell="M25" sqref="M25"/>
    </sheetView>
  </sheetViews>
  <sheetFormatPr defaultColWidth="9.140625" defaultRowHeight="15" x14ac:dyDescent="0.25"/>
  <cols>
    <col min="1" max="1" width="9.140625" style="43"/>
    <col min="2" max="2" width="24.7109375" style="43" customWidth="1"/>
    <col min="3" max="16384" width="9.140625" style="43"/>
  </cols>
  <sheetData>
    <row r="2" spans="1:3" x14ac:dyDescent="0.25">
      <c r="A2" s="85" t="s">
        <v>390</v>
      </c>
      <c r="B2" s="82"/>
      <c r="C2" s="82"/>
    </row>
    <row r="3" spans="1:3" x14ac:dyDescent="0.25">
      <c r="A3" s="49" t="s">
        <v>391</v>
      </c>
      <c r="B3" s="49" t="s">
        <v>395</v>
      </c>
    </row>
    <row r="4" spans="1:3" x14ac:dyDescent="0.25">
      <c r="A4" s="49" t="s">
        <v>393</v>
      </c>
      <c r="B4" s="49" t="s">
        <v>263</v>
      </c>
    </row>
    <row r="5" spans="1:3" x14ac:dyDescent="0.25">
      <c r="A5" s="49" t="s">
        <v>394</v>
      </c>
      <c r="B5" s="49" t="s">
        <v>259</v>
      </c>
    </row>
  </sheetData>
  <mergeCells count="1"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A3F2-6879-4C8C-B7FD-919946FA1FDE}">
  <dimension ref="A2:C5"/>
  <sheetViews>
    <sheetView workbookViewId="0"/>
  </sheetViews>
  <sheetFormatPr defaultColWidth="9.140625" defaultRowHeight="15" x14ac:dyDescent="0.25"/>
  <cols>
    <col min="1" max="1" width="9.140625" style="43"/>
    <col min="2" max="2" width="24.7109375" style="43" customWidth="1"/>
    <col min="3" max="16384" width="9.140625" style="43"/>
  </cols>
  <sheetData>
    <row r="2" spans="1:3" x14ac:dyDescent="0.25">
      <c r="A2" s="85" t="s">
        <v>390</v>
      </c>
      <c r="B2" s="82"/>
      <c r="C2" s="82"/>
    </row>
    <row r="3" spans="1:3" x14ac:dyDescent="0.25">
      <c r="A3" s="49" t="s">
        <v>391</v>
      </c>
      <c r="B3" s="49" t="s">
        <v>396</v>
      </c>
    </row>
    <row r="4" spans="1:3" x14ac:dyDescent="0.25">
      <c r="A4" s="49" t="s">
        <v>393</v>
      </c>
      <c r="B4" s="49" t="s">
        <v>263</v>
      </c>
    </row>
    <row r="5" spans="1:3" x14ac:dyDescent="0.25">
      <c r="A5" s="49" t="s">
        <v>394</v>
      </c>
      <c r="B5" s="49" t="s">
        <v>259</v>
      </c>
    </row>
  </sheetData>
  <mergeCells count="1"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8354-DF5C-49F4-A19A-7F6B3F6FFFA6}">
  <dimension ref="A2:C6"/>
  <sheetViews>
    <sheetView workbookViewId="0">
      <selection activeCell="P21" sqref="P21"/>
    </sheetView>
  </sheetViews>
  <sheetFormatPr defaultColWidth="9.140625" defaultRowHeight="15" x14ac:dyDescent="0.25"/>
  <cols>
    <col min="1" max="1" width="9.140625" style="43"/>
    <col min="2" max="2" width="24.7109375" style="43" customWidth="1"/>
    <col min="3" max="16384" width="9.140625" style="43"/>
  </cols>
  <sheetData>
    <row r="2" spans="1:3" x14ac:dyDescent="0.25">
      <c r="A2" s="85" t="s">
        <v>390</v>
      </c>
      <c r="B2" s="82"/>
      <c r="C2" s="82"/>
    </row>
    <row r="3" spans="1:3" x14ac:dyDescent="0.25">
      <c r="A3" s="49" t="s">
        <v>391</v>
      </c>
      <c r="B3" s="49" t="s">
        <v>397</v>
      </c>
    </row>
    <row r="4" spans="1:3" x14ac:dyDescent="0.25">
      <c r="A4" s="49" t="s">
        <v>393</v>
      </c>
      <c r="B4" s="49" t="s">
        <v>263</v>
      </c>
    </row>
    <row r="5" spans="1:3" x14ac:dyDescent="0.25">
      <c r="A5" s="49" t="s">
        <v>394</v>
      </c>
      <c r="B5" s="49" t="s">
        <v>259</v>
      </c>
    </row>
    <row r="6" spans="1:3" x14ac:dyDescent="0.25">
      <c r="A6" s="49" t="s">
        <v>398</v>
      </c>
      <c r="B6" s="49" t="s">
        <v>399</v>
      </c>
    </row>
  </sheetData>
  <mergeCells count="1"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EB17-4BD8-4634-BDAA-CF4F71BABE1B}">
  <dimension ref="A2:C6"/>
  <sheetViews>
    <sheetView workbookViewId="0">
      <selection activeCell="K26" sqref="K26"/>
    </sheetView>
  </sheetViews>
  <sheetFormatPr defaultColWidth="9.140625" defaultRowHeight="15" x14ac:dyDescent="0.25"/>
  <cols>
    <col min="1" max="1" width="9.140625" style="43"/>
    <col min="2" max="2" width="24.7109375" style="43" customWidth="1"/>
    <col min="3" max="16384" width="9.140625" style="43"/>
  </cols>
  <sheetData>
    <row r="2" spans="1:3" x14ac:dyDescent="0.25">
      <c r="A2" s="85" t="s">
        <v>390</v>
      </c>
      <c r="B2" s="82"/>
      <c r="C2" s="82"/>
    </row>
    <row r="3" spans="1:3" x14ac:dyDescent="0.25">
      <c r="A3" s="49" t="s">
        <v>391</v>
      </c>
      <c r="B3" s="49" t="s">
        <v>397</v>
      </c>
    </row>
    <row r="4" spans="1:3" x14ac:dyDescent="0.25">
      <c r="A4" s="49" t="s">
        <v>393</v>
      </c>
      <c r="B4" s="49" t="s">
        <v>263</v>
      </c>
    </row>
    <row r="5" spans="1:3" x14ac:dyDescent="0.25">
      <c r="A5" s="49" t="s">
        <v>394</v>
      </c>
      <c r="B5" s="49" t="s">
        <v>259</v>
      </c>
    </row>
    <row r="6" spans="1:3" x14ac:dyDescent="0.25">
      <c r="A6" s="49" t="s">
        <v>398</v>
      </c>
      <c r="B6" s="49" t="s">
        <v>400</v>
      </c>
    </row>
  </sheetData>
  <mergeCells count="1">
    <mergeCell ref="A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DCF0-9416-4ECE-BF18-1F58664BF696}">
  <dimension ref="A1:AL23"/>
  <sheetViews>
    <sheetView workbookViewId="0">
      <selection activeCell="D28" sqref="D28"/>
    </sheetView>
  </sheetViews>
  <sheetFormatPr defaultColWidth="9.140625" defaultRowHeight="12.75" x14ac:dyDescent="0.2"/>
  <cols>
    <col min="1" max="1" width="34" style="14" customWidth="1" collapsed="1"/>
    <col min="2" max="2" width="29.28515625" style="14" hidden="1" customWidth="1" collapsed="1"/>
    <col min="3" max="3" width="22.28515625" style="14" hidden="1" customWidth="1" collapsed="1"/>
    <col min="4" max="4" width="36.28515625" style="14" hidden="1" customWidth="1" collapsed="1"/>
    <col min="5" max="5" width="32.85546875" style="14" hidden="1" customWidth="1" collapsed="1"/>
    <col min="6" max="7" width="27" style="14" hidden="1" customWidth="1" collapsed="1"/>
    <col min="8" max="8" width="22.28515625" style="14" hidden="1" customWidth="1" collapsed="1"/>
    <col min="9" max="9" width="31.5703125" style="14" hidden="1" customWidth="1" collapsed="1"/>
    <col min="10" max="11" width="36.28515625" style="14" hidden="1" customWidth="1" collapsed="1"/>
    <col min="12" max="13" width="27" style="14" hidden="1" customWidth="1" collapsed="1"/>
    <col min="14" max="14" width="22.28515625" style="14" hidden="1" customWidth="1" collapsed="1"/>
    <col min="15" max="16" width="28.140625" style="14" hidden="1" customWidth="1" collapsed="1"/>
    <col min="17" max="18" width="37.42578125" style="14" hidden="1" customWidth="1" collapsed="1"/>
    <col min="19" max="19" width="29.28515625" style="14" hidden="1" customWidth="1" collapsed="1"/>
    <col min="20" max="20" width="29.28515625" style="14" customWidth="1" collapsed="1"/>
    <col min="21" max="22" width="36.28515625" style="14" customWidth="1" collapsed="1"/>
    <col min="23" max="23" width="32.85546875" style="14" customWidth="1" collapsed="1"/>
    <col min="24" max="24" width="22.28515625" style="14" customWidth="1" collapsed="1"/>
    <col min="25" max="25" width="27" style="14" customWidth="1" collapsed="1"/>
    <col min="26" max="26" width="31.5703125" style="14" customWidth="1" collapsed="1"/>
    <col min="27" max="27" width="36.28515625" style="14" customWidth="1" collapsed="1"/>
    <col min="28" max="28" width="31.5703125" style="14" customWidth="1" collapsed="1"/>
    <col min="29" max="29" width="36.28515625" style="14" customWidth="1" collapsed="1"/>
    <col min="30" max="30" width="18.7109375" style="14" customWidth="1" collapsed="1"/>
    <col min="31" max="31" width="27" style="14" customWidth="1" collapsed="1"/>
    <col min="32" max="32" width="28.140625" style="14" customWidth="1" collapsed="1"/>
    <col min="33" max="33" width="19.85546875" style="14" customWidth="1" collapsed="1"/>
    <col min="34" max="34" width="37.42578125" style="14" customWidth="1" collapsed="1"/>
    <col min="35" max="35" width="29.28515625" style="14" customWidth="1" collapsed="1"/>
    <col min="36" max="36" width="37.42578125" style="14" customWidth="1" collapsed="1"/>
    <col min="37" max="37" width="29.28515625" style="14" customWidth="1" collapsed="1"/>
    <col min="38" max="16384" width="9.140625" style="14"/>
  </cols>
  <sheetData>
    <row r="1" spans="1:38" ht="12.75" customHeight="1" x14ac:dyDescent="0.25">
      <c r="A1" s="84" t="s">
        <v>0</v>
      </c>
      <c r="B1" s="83" t="s">
        <v>259</v>
      </c>
      <c r="C1" s="84" t="s">
        <v>265</v>
      </c>
      <c r="D1" s="84" t="s">
        <v>265</v>
      </c>
      <c r="E1" s="84" t="s">
        <v>265</v>
      </c>
      <c r="F1" s="84" t="s">
        <v>265</v>
      </c>
      <c r="G1" s="84" t="s">
        <v>265</v>
      </c>
      <c r="H1" s="84" t="s">
        <v>265</v>
      </c>
      <c r="I1" s="84" t="s">
        <v>265</v>
      </c>
      <c r="J1" s="84" t="s">
        <v>265</v>
      </c>
      <c r="K1" s="84" t="s">
        <v>265</v>
      </c>
      <c r="L1" s="84" t="s">
        <v>265</v>
      </c>
      <c r="M1" s="84" t="s">
        <v>265</v>
      </c>
      <c r="N1" s="84" t="s">
        <v>265</v>
      </c>
      <c r="O1" s="84" t="s">
        <v>265</v>
      </c>
      <c r="P1" s="84" t="s">
        <v>265</v>
      </c>
      <c r="Q1" s="84" t="s">
        <v>265</v>
      </c>
      <c r="R1" s="84" t="s">
        <v>265</v>
      </c>
      <c r="S1" s="84" t="s">
        <v>265</v>
      </c>
      <c r="T1" s="84" t="s">
        <v>265</v>
      </c>
      <c r="U1" s="84" t="s">
        <v>265</v>
      </c>
      <c r="V1" s="84" t="s">
        <v>265</v>
      </c>
      <c r="W1" s="84" t="s">
        <v>265</v>
      </c>
      <c r="X1" s="84" t="s">
        <v>265</v>
      </c>
      <c r="Y1" s="84" t="s">
        <v>265</v>
      </c>
      <c r="Z1" s="84" t="s">
        <v>265</v>
      </c>
      <c r="AA1" s="84" t="s">
        <v>265</v>
      </c>
      <c r="AB1" s="84" t="s">
        <v>265</v>
      </c>
      <c r="AC1" s="84" t="s">
        <v>265</v>
      </c>
      <c r="AD1" s="84" t="s">
        <v>265</v>
      </c>
      <c r="AE1" s="84" t="s">
        <v>265</v>
      </c>
      <c r="AF1" s="84" t="s">
        <v>265</v>
      </c>
      <c r="AG1" s="84" t="s">
        <v>265</v>
      </c>
      <c r="AH1" s="84" t="s">
        <v>265</v>
      </c>
      <c r="AI1" s="84" t="s">
        <v>265</v>
      </c>
      <c r="AJ1" s="84" t="s">
        <v>265</v>
      </c>
      <c r="AK1" s="84" t="s">
        <v>265</v>
      </c>
    </row>
    <row r="2" spans="1:38" ht="12.75" customHeight="1" x14ac:dyDescent="0.25">
      <c r="A2" s="84" t="s">
        <v>265</v>
      </c>
      <c r="B2" s="83" t="s">
        <v>216</v>
      </c>
      <c r="C2" s="84" t="s">
        <v>265</v>
      </c>
      <c r="D2" s="84" t="s">
        <v>265</v>
      </c>
      <c r="E2" s="84" t="s">
        <v>265</v>
      </c>
      <c r="F2" s="84" t="s">
        <v>265</v>
      </c>
      <c r="G2" s="84" t="s">
        <v>265</v>
      </c>
      <c r="H2" s="84" t="s">
        <v>265</v>
      </c>
      <c r="I2" s="84" t="s">
        <v>265</v>
      </c>
      <c r="J2" s="84" t="s">
        <v>265</v>
      </c>
      <c r="K2" s="84" t="s">
        <v>265</v>
      </c>
      <c r="L2" s="84" t="s">
        <v>265</v>
      </c>
      <c r="M2" s="84" t="s">
        <v>265</v>
      </c>
      <c r="N2" s="84" t="s">
        <v>265</v>
      </c>
      <c r="O2" s="84" t="s">
        <v>265</v>
      </c>
      <c r="P2" s="84" t="s">
        <v>265</v>
      </c>
      <c r="Q2" s="84" t="s">
        <v>265</v>
      </c>
      <c r="R2" s="84" t="s">
        <v>265</v>
      </c>
      <c r="S2" s="83" t="s">
        <v>265</v>
      </c>
      <c r="T2" s="86" t="s">
        <v>1</v>
      </c>
      <c r="U2" s="86" t="s">
        <v>265</v>
      </c>
      <c r="V2" s="86" t="s">
        <v>265</v>
      </c>
      <c r="W2" s="86" t="s">
        <v>265</v>
      </c>
      <c r="X2" s="86" t="s">
        <v>265</v>
      </c>
      <c r="Y2" s="86" t="s">
        <v>265</v>
      </c>
      <c r="Z2" s="86" t="s">
        <v>265</v>
      </c>
      <c r="AA2" s="86" t="s">
        <v>265</v>
      </c>
      <c r="AB2" s="86" t="s">
        <v>265</v>
      </c>
      <c r="AC2" s="86" t="s">
        <v>265</v>
      </c>
      <c r="AD2" s="86" t="s">
        <v>265</v>
      </c>
      <c r="AE2" s="86" t="s">
        <v>265</v>
      </c>
      <c r="AF2" s="86" t="s">
        <v>265</v>
      </c>
      <c r="AG2" s="86" t="s">
        <v>265</v>
      </c>
      <c r="AH2" s="86" t="s">
        <v>265</v>
      </c>
      <c r="AI2" s="86" t="s">
        <v>265</v>
      </c>
      <c r="AJ2" s="86" t="s">
        <v>265</v>
      </c>
      <c r="AK2" s="86" t="s">
        <v>265</v>
      </c>
    </row>
    <row r="3" spans="1:38" ht="12.75" customHeight="1" x14ac:dyDescent="0.25">
      <c r="A3" s="84" t="s">
        <v>265</v>
      </c>
      <c r="B3" s="40" t="s">
        <v>401</v>
      </c>
      <c r="C3" s="40" t="s">
        <v>402</v>
      </c>
      <c r="D3" s="40" t="s">
        <v>403</v>
      </c>
      <c r="E3" s="40" t="s">
        <v>404</v>
      </c>
      <c r="F3" s="40" t="s">
        <v>405</v>
      </c>
      <c r="G3" s="40" t="s">
        <v>406</v>
      </c>
      <c r="H3" s="40" t="s">
        <v>407</v>
      </c>
      <c r="I3" s="40" t="s">
        <v>408</v>
      </c>
      <c r="J3" s="40" t="s">
        <v>409</v>
      </c>
      <c r="K3" s="40" t="s">
        <v>410</v>
      </c>
      <c r="L3" s="40" t="s">
        <v>411</v>
      </c>
      <c r="M3" s="40" t="s">
        <v>412</v>
      </c>
      <c r="N3" s="40" t="s">
        <v>413</v>
      </c>
      <c r="O3" s="40" t="s">
        <v>414</v>
      </c>
      <c r="P3" s="40" t="s">
        <v>415</v>
      </c>
      <c r="Q3" s="40" t="s">
        <v>416</v>
      </c>
      <c r="R3" s="40" t="s">
        <v>417</v>
      </c>
      <c r="S3" s="40" t="s">
        <v>418</v>
      </c>
      <c r="T3" s="40" t="s">
        <v>401</v>
      </c>
      <c r="U3" s="40" t="s">
        <v>402</v>
      </c>
      <c r="V3" s="40" t="s">
        <v>403</v>
      </c>
      <c r="W3" s="40" t="s">
        <v>404</v>
      </c>
      <c r="X3" s="40" t="s">
        <v>405</v>
      </c>
      <c r="Y3" s="40" t="s">
        <v>406</v>
      </c>
      <c r="Z3" s="40" t="s">
        <v>407</v>
      </c>
      <c r="AA3" s="40" t="s">
        <v>408</v>
      </c>
      <c r="AB3" s="40" t="s">
        <v>409</v>
      </c>
      <c r="AC3" s="40" t="s">
        <v>410</v>
      </c>
      <c r="AD3" s="40" t="s">
        <v>411</v>
      </c>
      <c r="AE3" s="40" t="s">
        <v>412</v>
      </c>
      <c r="AF3" s="40" t="s">
        <v>413</v>
      </c>
      <c r="AG3" s="40" t="s">
        <v>414</v>
      </c>
      <c r="AH3" s="40" t="s">
        <v>415</v>
      </c>
      <c r="AI3" s="40" t="s">
        <v>416</v>
      </c>
      <c r="AJ3" s="14" t="s">
        <v>417</v>
      </c>
      <c r="AK3" s="14" t="s">
        <v>418</v>
      </c>
    </row>
    <row r="4" spans="1:38" ht="12.75" customHeight="1" x14ac:dyDescent="0.25">
      <c r="A4" s="39" t="s">
        <v>321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22"/>
      <c r="AK4" s="22"/>
      <c r="AL4" s="14" t="s">
        <v>265</v>
      </c>
    </row>
    <row r="5" spans="1:38" ht="12.75" customHeight="1" x14ac:dyDescent="0.25">
      <c r="A5" s="39" t="s">
        <v>419</v>
      </c>
      <c r="B5" s="38">
        <v>242146063.00000003</v>
      </c>
      <c r="C5" s="38">
        <v>0</v>
      </c>
      <c r="D5" s="38">
        <v>201043426.00000003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443189489.00000006</v>
      </c>
      <c r="T5" s="38">
        <v>286528147.00000006</v>
      </c>
      <c r="U5" s="38">
        <v>0</v>
      </c>
      <c r="V5" s="38">
        <v>0</v>
      </c>
      <c r="W5" s="38">
        <v>0</v>
      </c>
      <c r="X5" s="38">
        <v>143552061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22">
        <v>0</v>
      </c>
      <c r="AK5" s="22">
        <v>430080207.99999982</v>
      </c>
      <c r="AL5" s="14" t="s">
        <v>265</v>
      </c>
    </row>
    <row r="6" spans="1:38" ht="12.75" customHeight="1" x14ac:dyDescent="0.25">
      <c r="A6" s="39" t="s">
        <v>420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6472475.0000000009</v>
      </c>
      <c r="H6" s="38">
        <v>0</v>
      </c>
      <c r="I6" s="38">
        <v>0</v>
      </c>
      <c r="J6" s="38">
        <v>0</v>
      </c>
      <c r="K6" s="38">
        <v>0</v>
      </c>
      <c r="L6" s="38">
        <v>297999</v>
      </c>
      <c r="M6" s="38">
        <v>413868</v>
      </c>
      <c r="N6" s="38">
        <v>0</v>
      </c>
      <c r="O6" s="38">
        <v>0</v>
      </c>
      <c r="P6" s="38">
        <v>0</v>
      </c>
      <c r="Q6" s="38">
        <v>5007246</v>
      </c>
      <c r="R6" s="38">
        <v>0</v>
      </c>
      <c r="S6" s="38">
        <v>12191587.999999998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4205779.0000000009</v>
      </c>
      <c r="Z6" s="38">
        <v>0</v>
      </c>
      <c r="AA6" s="38">
        <v>0</v>
      </c>
      <c r="AB6" s="38">
        <v>0</v>
      </c>
      <c r="AC6" s="38">
        <v>0</v>
      </c>
      <c r="AD6" s="38">
        <v>283647</v>
      </c>
      <c r="AE6" s="38">
        <v>456807</v>
      </c>
      <c r="AF6" s="38">
        <v>0</v>
      </c>
      <c r="AG6" s="38">
        <v>0</v>
      </c>
      <c r="AH6" s="38">
        <v>0</v>
      </c>
      <c r="AI6" s="38">
        <v>5252576</v>
      </c>
      <c r="AJ6" s="22">
        <v>1885502.0000000002</v>
      </c>
      <c r="AK6" s="22">
        <v>12084310.999999998</v>
      </c>
      <c r="AL6" s="14" t="s">
        <v>265</v>
      </c>
    </row>
    <row r="7" spans="1:38" ht="12.75" customHeight="1" x14ac:dyDescent="0.25">
      <c r="A7" s="39" t="s">
        <v>421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759685.99999999988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857827.00000000012</v>
      </c>
      <c r="R7" s="38">
        <v>0</v>
      </c>
      <c r="S7" s="38">
        <v>1617513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703573.99999999988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505829.00000000006</v>
      </c>
      <c r="AJ7" s="22">
        <v>114498</v>
      </c>
      <c r="AK7" s="22">
        <v>1323901</v>
      </c>
      <c r="AL7" s="14" t="s">
        <v>265</v>
      </c>
    </row>
    <row r="8" spans="1:38" ht="12.75" customHeight="1" x14ac:dyDescent="0.25">
      <c r="A8" s="39" t="s">
        <v>380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145366</v>
      </c>
      <c r="R8" s="38">
        <v>0</v>
      </c>
      <c r="S8" s="38">
        <v>145366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68161.999999999985</v>
      </c>
      <c r="AJ8" s="22">
        <v>0</v>
      </c>
      <c r="AK8" s="22">
        <v>68161.999999999985</v>
      </c>
      <c r="AL8" s="14" t="s">
        <v>265</v>
      </c>
    </row>
    <row r="9" spans="1:38" ht="12.75" customHeight="1" x14ac:dyDescent="0.25">
      <c r="A9" s="39" t="s">
        <v>381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399000</v>
      </c>
      <c r="R9" s="38">
        <v>0</v>
      </c>
      <c r="S9" s="38">
        <v>399000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399000</v>
      </c>
      <c r="AJ9" s="22">
        <v>0</v>
      </c>
      <c r="AK9" s="22">
        <v>399000</v>
      </c>
      <c r="AL9" s="14" t="s">
        <v>265</v>
      </c>
    </row>
    <row r="10" spans="1:38" ht="12.75" customHeight="1" x14ac:dyDescent="0.25">
      <c r="A10" s="39" t="s">
        <v>384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69667.000000000015</v>
      </c>
      <c r="P10" s="38">
        <v>0</v>
      </c>
      <c r="Q10" s="38">
        <v>0</v>
      </c>
      <c r="R10" s="38">
        <v>0</v>
      </c>
      <c r="S10" s="38">
        <v>69667.000000000015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22">
        <v>0</v>
      </c>
      <c r="AK10" s="22">
        <v>0</v>
      </c>
      <c r="AL10" s="14" t="s">
        <v>265</v>
      </c>
    </row>
    <row r="11" spans="1:38" ht="12.75" customHeight="1" x14ac:dyDescent="0.25">
      <c r="A11" s="39" t="s">
        <v>328</v>
      </c>
      <c r="B11" s="38">
        <v>0</v>
      </c>
      <c r="C11" s="38">
        <v>2062850.0000000002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2062850.0000000002</v>
      </c>
      <c r="T11" s="38">
        <v>0</v>
      </c>
      <c r="U11" s="38">
        <v>2223276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22">
        <v>0</v>
      </c>
      <c r="AK11" s="22">
        <v>2223276</v>
      </c>
      <c r="AL11" s="14" t="s">
        <v>265</v>
      </c>
    </row>
    <row r="12" spans="1:38" ht="12.75" customHeight="1" x14ac:dyDescent="0.25">
      <c r="A12" s="39" t="s">
        <v>329</v>
      </c>
      <c r="B12" s="38">
        <v>0</v>
      </c>
      <c r="C12" s="38">
        <v>2974369.9999999995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2974369.9999999995</v>
      </c>
      <c r="T12" s="38">
        <v>0</v>
      </c>
      <c r="U12" s="38">
        <v>3029536.9999999995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22">
        <v>0</v>
      </c>
      <c r="AK12" s="22">
        <v>3029536.9999999995</v>
      </c>
      <c r="AL12" s="14" t="s">
        <v>265</v>
      </c>
    </row>
    <row r="13" spans="1:38" ht="12.75" customHeight="1" x14ac:dyDescent="0.25">
      <c r="A13" s="39" t="s">
        <v>387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201298.99999999997</v>
      </c>
      <c r="P13" s="38">
        <v>0</v>
      </c>
      <c r="Q13" s="38">
        <v>0</v>
      </c>
      <c r="R13" s="38">
        <v>0</v>
      </c>
      <c r="S13" s="38">
        <v>201298.99999999997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22">
        <v>0</v>
      </c>
      <c r="AK13" s="22">
        <v>0</v>
      </c>
      <c r="AL13" s="14" t="s">
        <v>265</v>
      </c>
    </row>
    <row r="14" spans="1:38" ht="12.75" customHeight="1" x14ac:dyDescent="0.25">
      <c r="A14" s="39" t="s">
        <v>422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150000</v>
      </c>
      <c r="R14" s="38">
        <v>0</v>
      </c>
      <c r="S14" s="38">
        <v>150000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22">
        <v>0</v>
      </c>
      <c r="AK14" s="22">
        <v>0</v>
      </c>
      <c r="AL14" s="14" t="s">
        <v>265</v>
      </c>
    </row>
    <row r="15" spans="1:38" ht="12.75" customHeight="1" x14ac:dyDescent="0.25">
      <c r="A15" s="39" t="s">
        <v>358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296240</v>
      </c>
      <c r="P15" s="38">
        <v>0</v>
      </c>
      <c r="Q15" s="38">
        <v>0</v>
      </c>
      <c r="R15" s="38">
        <v>0</v>
      </c>
      <c r="S15" s="38">
        <v>296240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22">
        <v>0</v>
      </c>
      <c r="AK15" s="22">
        <v>0</v>
      </c>
      <c r="AL15" s="14" t="s">
        <v>265</v>
      </c>
    </row>
    <row r="16" spans="1:38" ht="12.75" customHeight="1" x14ac:dyDescent="0.25">
      <c r="A16" s="39" t="s">
        <v>423</v>
      </c>
      <c r="B16" s="38">
        <v>0</v>
      </c>
      <c r="C16" s="38">
        <v>4508695.9999999991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4508695.9999999991</v>
      </c>
      <c r="T16" s="38">
        <v>0</v>
      </c>
      <c r="U16" s="38">
        <v>4701668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22">
        <v>0</v>
      </c>
      <c r="AK16" s="22">
        <v>4701668</v>
      </c>
      <c r="AL16" s="14" t="s">
        <v>265</v>
      </c>
    </row>
    <row r="17" spans="1:38" ht="12.75" customHeight="1" x14ac:dyDescent="0.25">
      <c r="A17" s="39" t="s">
        <v>424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1638140.0000000002</v>
      </c>
      <c r="R17" s="38">
        <v>0</v>
      </c>
      <c r="S17" s="38">
        <v>1638140.0000000002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1671726.9999999998</v>
      </c>
      <c r="AH17" s="38">
        <v>0</v>
      </c>
      <c r="AI17" s="38">
        <v>0</v>
      </c>
      <c r="AJ17" s="22">
        <v>0</v>
      </c>
      <c r="AK17" s="22">
        <v>1671726.9999999998</v>
      </c>
      <c r="AL17" s="14" t="s">
        <v>265</v>
      </c>
    </row>
    <row r="18" spans="1:38" ht="12.75" customHeight="1" x14ac:dyDescent="0.25">
      <c r="A18" s="39" t="s">
        <v>425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150060.99999999994</v>
      </c>
      <c r="AH18" s="38">
        <v>0</v>
      </c>
      <c r="AI18" s="38">
        <v>49939.000000000007</v>
      </c>
      <c r="AJ18" s="22">
        <v>0</v>
      </c>
      <c r="AK18" s="22">
        <v>199999.99999999991</v>
      </c>
      <c r="AL18" s="14" t="s">
        <v>265</v>
      </c>
    </row>
    <row r="19" spans="1:38" ht="12.75" customHeight="1" x14ac:dyDescent="0.25">
      <c r="A19" s="39" t="s">
        <v>426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22"/>
      <c r="AK19" s="22"/>
      <c r="AL19" s="14" t="s">
        <v>265</v>
      </c>
    </row>
    <row r="20" spans="1:38" ht="12.75" customHeight="1" x14ac:dyDescent="0.25">
      <c r="A20" s="39" t="s">
        <v>427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99999.999999999985</v>
      </c>
      <c r="O20" s="38">
        <v>0</v>
      </c>
      <c r="P20" s="38">
        <v>3060850.0000000005</v>
      </c>
      <c r="Q20" s="38">
        <v>4899123</v>
      </c>
      <c r="R20" s="38">
        <v>0</v>
      </c>
      <c r="S20" s="38">
        <v>8059973.0000000028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317662</v>
      </c>
      <c r="AG20" s="38">
        <v>0</v>
      </c>
      <c r="AH20" s="38">
        <v>2599717</v>
      </c>
      <c r="AI20" s="38">
        <v>5274277</v>
      </c>
      <c r="AJ20" s="22">
        <v>0</v>
      </c>
      <c r="AK20" s="22">
        <v>8191656</v>
      </c>
      <c r="AL20" s="14" t="s">
        <v>265</v>
      </c>
    </row>
    <row r="21" spans="1:38" ht="12.75" customHeight="1" x14ac:dyDescent="0.25">
      <c r="A21" s="39" t="s">
        <v>371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3745930.0000000005</v>
      </c>
      <c r="R21" s="38">
        <v>0</v>
      </c>
      <c r="S21" s="38">
        <v>3745930.0000000005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4327954.9999999991</v>
      </c>
      <c r="AJ21" s="22">
        <v>0</v>
      </c>
      <c r="AK21" s="22">
        <v>4327954.9999999991</v>
      </c>
      <c r="AL21" s="14" t="s">
        <v>265</v>
      </c>
    </row>
    <row r="22" spans="1:38" ht="12.75" customHeight="1" x14ac:dyDescent="0.25">
      <c r="A22" s="39" t="s">
        <v>428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1734948.9999999998</v>
      </c>
      <c r="R22" s="38">
        <v>0</v>
      </c>
      <c r="S22" s="38">
        <v>1734948.9999999998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494951.00000000006</v>
      </c>
      <c r="AJ22" s="22">
        <v>0</v>
      </c>
      <c r="AK22" s="22">
        <v>494951.00000000006</v>
      </c>
      <c r="AL22" s="14" t="s">
        <v>265</v>
      </c>
    </row>
    <row r="23" spans="1:38" ht="12.75" customHeight="1" x14ac:dyDescent="0.2">
      <c r="A23" s="14" t="s">
        <v>320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1250863</v>
      </c>
      <c r="R23" s="22">
        <v>0</v>
      </c>
      <c r="S23" s="22">
        <v>1250863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1270799</v>
      </c>
      <c r="AJ23" s="22">
        <v>0</v>
      </c>
      <c r="AK23" s="22">
        <v>1270799</v>
      </c>
      <c r="AL23" s="14" t="s">
        <v>265</v>
      </c>
    </row>
  </sheetData>
  <mergeCells count="4">
    <mergeCell ref="B1:AK1"/>
    <mergeCell ref="B2:S2"/>
    <mergeCell ref="T2:AK2"/>
    <mergeCell ref="A1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2123-5CEF-47C6-85F8-7D317B28EAD7}">
  <dimension ref="A2:B4"/>
  <sheetViews>
    <sheetView workbookViewId="0">
      <selection activeCell="D28" sqref="D28"/>
    </sheetView>
  </sheetViews>
  <sheetFormatPr defaultColWidth="9.140625" defaultRowHeight="12.75" x14ac:dyDescent="0.2"/>
  <cols>
    <col min="1" max="1" width="11.7109375" style="14" customWidth="1" collapsed="1"/>
    <col min="2" max="16384" width="9.140625" style="14"/>
  </cols>
  <sheetData>
    <row r="2" spans="1:2" ht="12.75" customHeight="1" x14ac:dyDescent="0.2"/>
    <row r="3" spans="1:2" ht="12.75" customHeight="1" x14ac:dyDescent="0.2">
      <c r="A3" s="41" t="s">
        <v>429</v>
      </c>
      <c r="B3" s="41" t="s">
        <v>263</v>
      </c>
    </row>
    <row r="4" spans="1:2" ht="12.75" customHeight="1" x14ac:dyDescent="0.2">
      <c r="A4" s="41" t="s">
        <v>430</v>
      </c>
      <c r="B4" s="41" t="s">
        <v>431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C256-4559-4CB0-A866-AE417D26E464}">
  <dimension ref="A1:R29"/>
  <sheetViews>
    <sheetView zoomScale="60" zoomScaleNormal="60" workbookViewId="0">
      <selection activeCell="D28" sqref="D28"/>
    </sheetView>
  </sheetViews>
  <sheetFormatPr defaultColWidth="9.140625" defaultRowHeight="12.75" x14ac:dyDescent="0.2"/>
  <cols>
    <col min="1" max="1" width="43.42578125" style="14" bestFit="1" customWidth="1"/>
    <col min="2" max="2" width="36.28515625" style="14" customWidth="1"/>
    <col min="3" max="3" width="36.28515625" style="14" customWidth="1" collapsed="1"/>
    <col min="4" max="4" width="35.140625" style="14" customWidth="1"/>
    <col min="5" max="5" width="22.28515625" style="14" customWidth="1"/>
    <col min="6" max="6" width="21.140625" style="14" customWidth="1"/>
    <col min="7" max="7" width="18.7109375" style="14" customWidth="1"/>
    <col min="8" max="8" width="18.7109375" style="14" customWidth="1" collapsed="1"/>
    <col min="9" max="9" width="27" style="14" customWidth="1"/>
    <col min="10" max="10" width="19.85546875" style="14" customWidth="1"/>
    <col min="11" max="11" width="37.42578125" style="14" customWidth="1"/>
    <col min="12" max="12" width="24.5703125" style="14" customWidth="1"/>
    <col min="13" max="13" width="32.85546875" style="14" customWidth="1"/>
    <col min="14" max="14" width="39.85546875" style="14" customWidth="1"/>
    <col min="15" max="15" width="27" style="14" customWidth="1"/>
    <col min="16" max="16" width="45.7109375" style="14" customWidth="1"/>
    <col min="17" max="17" width="30.42578125" style="14" hidden="1" customWidth="1"/>
    <col min="18" max="18" width="22.28515625" style="14" customWidth="1"/>
    <col min="19" max="16384" width="9.140625" style="14"/>
  </cols>
  <sheetData>
    <row r="1" spans="1:18" ht="12.75" customHeight="1" x14ac:dyDescent="0.2">
      <c r="A1" s="84" t="s">
        <v>0</v>
      </c>
      <c r="B1" s="84" t="s">
        <v>259</v>
      </c>
      <c r="C1" s="84" t="s">
        <v>265</v>
      </c>
      <c r="D1" s="84" t="s">
        <v>265</v>
      </c>
      <c r="E1" s="84" t="s">
        <v>265</v>
      </c>
      <c r="F1" s="84" t="s">
        <v>265</v>
      </c>
      <c r="G1" s="84" t="s">
        <v>265</v>
      </c>
      <c r="H1" s="84" t="s">
        <v>265</v>
      </c>
      <c r="I1" s="84" t="s">
        <v>265</v>
      </c>
      <c r="J1" s="84" t="s">
        <v>265</v>
      </c>
      <c r="K1" s="84" t="s">
        <v>265</v>
      </c>
      <c r="L1" s="84" t="s">
        <v>265</v>
      </c>
      <c r="M1" s="84" t="s">
        <v>265</v>
      </c>
      <c r="N1" s="84" t="s">
        <v>265</v>
      </c>
      <c r="O1" s="84" t="s">
        <v>265</v>
      </c>
      <c r="P1" s="84" t="s">
        <v>265</v>
      </c>
      <c r="Q1" s="84" t="s">
        <v>265</v>
      </c>
      <c r="R1" s="84" t="s">
        <v>265</v>
      </c>
    </row>
    <row r="2" spans="1:18" ht="12.75" customHeight="1" x14ac:dyDescent="0.2">
      <c r="A2" s="84" t="s">
        <v>265</v>
      </c>
      <c r="B2" s="14" t="s">
        <v>432</v>
      </c>
      <c r="C2" s="14" t="s">
        <v>433</v>
      </c>
      <c r="D2" s="14" t="s">
        <v>434</v>
      </c>
      <c r="E2" s="14" t="s">
        <v>435</v>
      </c>
      <c r="F2" s="14" t="s">
        <v>436</v>
      </c>
      <c r="G2" s="14" t="s">
        <v>437</v>
      </c>
      <c r="H2" s="14" t="s">
        <v>438</v>
      </c>
      <c r="I2" s="14" t="s">
        <v>439</v>
      </c>
      <c r="J2" s="14" t="s">
        <v>440</v>
      </c>
      <c r="K2" s="14" t="s">
        <v>441</v>
      </c>
      <c r="L2" s="14" t="s">
        <v>442</v>
      </c>
      <c r="M2" s="14" t="s">
        <v>443</v>
      </c>
      <c r="N2" s="14" t="s">
        <v>444</v>
      </c>
      <c r="O2" s="14" t="s">
        <v>445</v>
      </c>
      <c r="P2" s="14" t="s">
        <v>446</v>
      </c>
      <c r="Q2" s="14" t="s">
        <v>447</v>
      </c>
      <c r="R2" s="14" t="s">
        <v>448</v>
      </c>
    </row>
    <row r="3" spans="1:18" ht="12.75" customHeight="1" x14ac:dyDescent="0.2">
      <c r="A3" s="84" t="s">
        <v>265</v>
      </c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  <c r="M3" s="14" t="s">
        <v>1</v>
      </c>
      <c r="N3" s="14" t="s">
        <v>1</v>
      </c>
      <c r="O3" s="14" t="s">
        <v>1</v>
      </c>
      <c r="P3" s="14" t="s">
        <v>1</v>
      </c>
      <c r="Q3" s="14" t="s">
        <v>1</v>
      </c>
      <c r="R3" s="14" t="s">
        <v>1</v>
      </c>
    </row>
    <row r="4" spans="1:18" ht="12.75" customHeight="1" x14ac:dyDescent="0.2">
      <c r="A4" s="14" t="s">
        <v>449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2.75" customHeight="1" x14ac:dyDescent="0.2">
      <c r="A5" s="14" t="s">
        <v>450</v>
      </c>
      <c r="B5" s="22">
        <v>19374190</v>
      </c>
      <c r="C5" s="22">
        <v>48330145.000000007</v>
      </c>
      <c r="D5" s="22">
        <v>9328485</v>
      </c>
      <c r="E5" s="22">
        <v>147039707</v>
      </c>
      <c r="F5" s="22">
        <v>0</v>
      </c>
      <c r="G5" s="22">
        <v>14551287</v>
      </c>
      <c r="H5" s="22">
        <v>0</v>
      </c>
      <c r="I5" s="22">
        <v>0</v>
      </c>
      <c r="J5" s="22">
        <v>0</v>
      </c>
      <c r="K5" s="22">
        <v>36891672</v>
      </c>
      <c r="L5" s="22">
        <v>0</v>
      </c>
      <c r="M5" s="22">
        <v>7473933</v>
      </c>
      <c r="N5" s="22">
        <v>0</v>
      </c>
      <c r="O5" s="22">
        <v>0</v>
      </c>
      <c r="P5" s="22">
        <v>0</v>
      </c>
      <c r="Q5" s="22">
        <v>0</v>
      </c>
      <c r="R5" s="22">
        <v>282989419.00000006</v>
      </c>
    </row>
    <row r="6" spans="1:18" ht="12.75" customHeight="1" x14ac:dyDescent="0.2">
      <c r="A6" s="14" t="s">
        <v>451</v>
      </c>
      <c r="B6" s="22">
        <v>189567</v>
      </c>
      <c r="C6" s="22">
        <v>371841</v>
      </c>
      <c r="D6" s="22">
        <v>119391</v>
      </c>
      <c r="E6" s="22">
        <v>450126</v>
      </c>
      <c r="F6" s="22">
        <v>0</v>
      </c>
      <c r="G6" s="22">
        <v>90474</v>
      </c>
      <c r="H6" s="22">
        <v>0</v>
      </c>
      <c r="I6" s="22">
        <v>0</v>
      </c>
      <c r="J6" s="22">
        <v>0</v>
      </c>
      <c r="K6" s="22">
        <v>8619</v>
      </c>
      <c r="L6" s="22">
        <v>0</v>
      </c>
      <c r="M6" s="22">
        <v>3111</v>
      </c>
      <c r="N6" s="22">
        <v>105468</v>
      </c>
      <c r="O6" s="22">
        <v>0</v>
      </c>
      <c r="P6" s="22">
        <v>88689</v>
      </c>
      <c r="Q6" s="22">
        <v>0</v>
      </c>
      <c r="R6" s="22">
        <v>1427286</v>
      </c>
    </row>
    <row r="7" spans="1:18" s="62" customFormat="1" ht="12.75" customHeight="1" x14ac:dyDescent="0.2">
      <c r="A7" s="62" t="s">
        <v>452</v>
      </c>
      <c r="B7" s="63">
        <v>66906</v>
      </c>
      <c r="C7" s="63">
        <v>131238</v>
      </c>
      <c r="D7" s="63">
        <v>42138</v>
      </c>
      <c r="E7" s="63">
        <v>158868</v>
      </c>
      <c r="F7" s="63">
        <v>0</v>
      </c>
      <c r="G7" s="63">
        <v>31932</v>
      </c>
      <c r="H7" s="63">
        <v>0</v>
      </c>
      <c r="I7" s="63">
        <v>0</v>
      </c>
      <c r="J7" s="63">
        <v>0</v>
      </c>
      <c r="K7" s="63">
        <v>3042</v>
      </c>
      <c r="L7" s="63">
        <v>0</v>
      </c>
      <c r="M7" s="63">
        <v>1098</v>
      </c>
      <c r="N7" s="63">
        <v>37224</v>
      </c>
      <c r="O7" s="63">
        <v>0</v>
      </c>
      <c r="P7" s="63">
        <v>31302</v>
      </c>
      <c r="Q7" s="63">
        <v>0</v>
      </c>
      <c r="R7" s="63">
        <v>503748</v>
      </c>
    </row>
    <row r="8" spans="1:18" ht="12.75" customHeight="1" x14ac:dyDescent="0.2">
      <c r="A8" s="14" t="s">
        <v>453</v>
      </c>
      <c r="B8" s="22">
        <v>185566.99999999997</v>
      </c>
      <c r="C8" s="22">
        <v>294588</v>
      </c>
      <c r="D8" s="22">
        <v>150793</v>
      </c>
      <c r="E8" s="22">
        <v>805434</v>
      </c>
      <c r="F8" s="22">
        <v>0</v>
      </c>
      <c r="G8" s="22">
        <v>185640</v>
      </c>
      <c r="H8" s="22">
        <v>0</v>
      </c>
      <c r="I8" s="22">
        <v>176380.99999999997</v>
      </c>
      <c r="J8" s="22">
        <v>0</v>
      </c>
      <c r="K8" s="22">
        <v>351231.99999999994</v>
      </c>
      <c r="L8" s="22">
        <v>0</v>
      </c>
      <c r="M8" s="22">
        <v>203608.99999999997</v>
      </c>
      <c r="N8" s="22">
        <v>164134</v>
      </c>
      <c r="O8" s="22">
        <v>0</v>
      </c>
      <c r="P8" s="22">
        <v>128486.00000000001</v>
      </c>
      <c r="Q8" s="22">
        <v>0</v>
      </c>
      <c r="R8" s="22">
        <v>2645864</v>
      </c>
    </row>
    <row r="9" spans="1:18" ht="12.75" customHeight="1" x14ac:dyDescent="0.2">
      <c r="A9" s="14" t="s">
        <v>454</v>
      </c>
      <c r="B9" s="22">
        <v>80970</v>
      </c>
      <c r="C9" s="22">
        <v>190027.99999999997</v>
      </c>
      <c r="D9" s="22">
        <v>63154.999999999993</v>
      </c>
      <c r="E9" s="22">
        <v>283009.00000000006</v>
      </c>
      <c r="F9" s="22">
        <v>0</v>
      </c>
      <c r="G9" s="22">
        <v>68880</v>
      </c>
      <c r="H9" s="22">
        <v>0</v>
      </c>
      <c r="I9" s="22">
        <v>110930.00000000001</v>
      </c>
      <c r="J9" s="22">
        <v>0</v>
      </c>
      <c r="K9" s="22">
        <v>0</v>
      </c>
      <c r="L9" s="22">
        <v>0</v>
      </c>
      <c r="M9" s="22">
        <v>0</v>
      </c>
      <c r="N9" s="22">
        <v>67381.999999999985</v>
      </c>
      <c r="O9" s="22">
        <v>43495</v>
      </c>
      <c r="P9" s="22">
        <v>47908.000000000007</v>
      </c>
      <c r="Q9" s="22">
        <v>0</v>
      </c>
      <c r="R9" s="22">
        <v>955756.99999999988</v>
      </c>
    </row>
    <row r="10" spans="1:18" ht="12.75" customHeight="1" x14ac:dyDescent="0.2">
      <c r="A10" s="14" t="s">
        <v>455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 customHeight="1" x14ac:dyDescent="0.2">
      <c r="A11" s="14" t="s">
        <v>456</v>
      </c>
      <c r="B11" s="22">
        <v>6370091.0000000009</v>
      </c>
      <c r="C11" s="22">
        <v>11055659</v>
      </c>
      <c r="D11" s="22">
        <v>3597541.0000000005</v>
      </c>
      <c r="E11" s="22">
        <v>58291405.999999993</v>
      </c>
      <c r="F11" s="22">
        <v>0</v>
      </c>
      <c r="G11" s="22">
        <v>5307937</v>
      </c>
      <c r="H11" s="22">
        <v>4248615</v>
      </c>
      <c r="I11" s="22">
        <v>6767747.0000000009</v>
      </c>
      <c r="J11" s="22">
        <v>2702466</v>
      </c>
      <c r="K11" s="22">
        <v>15480645</v>
      </c>
      <c r="L11" s="22">
        <v>3129378</v>
      </c>
      <c r="M11" s="22">
        <v>8635773.9999999981</v>
      </c>
      <c r="N11" s="22">
        <v>7402736.0000000009</v>
      </c>
      <c r="O11" s="22">
        <v>0</v>
      </c>
      <c r="P11" s="22">
        <v>1729494.9999999998</v>
      </c>
      <c r="Q11" s="22">
        <v>0</v>
      </c>
      <c r="R11" s="22">
        <v>134719490.00000003</v>
      </c>
    </row>
    <row r="12" spans="1:18" ht="12.75" customHeight="1" x14ac:dyDescent="0.2">
      <c r="A12" s="14" t="s">
        <v>451</v>
      </c>
      <c r="B12" s="22">
        <v>164373</v>
      </c>
      <c r="C12" s="22">
        <v>243474</v>
      </c>
      <c r="D12" s="22">
        <v>48450</v>
      </c>
      <c r="E12" s="22">
        <v>285294</v>
      </c>
      <c r="F12" s="22">
        <v>70737</v>
      </c>
      <c r="G12" s="22">
        <v>107508</v>
      </c>
      <c r="H12" s="22">
        <v>153</v>
      </c>
      <c r="I12" s="22">
        <v>187986</v>
      </c>
      <c r="J12" s="22">
        <v>0</v>
      </c>
      <c r="K12" s="22">
        <v>714</v>
      </c>
      <c r="L12" s="22">
        <v>357</v>
      </c>
      <c r="M12" s="22">
        <v>51</v>
      </c>
      <c r="N12" s="22">
        <v>135303</v>
      </c>
      <c r="O12" s="22">
        <v>0</v>
      </c>
      <c r="P12" s="22">
        <v>56100</v>
      </c>
      <c r="Q12" s="22">
        <v>0</v>
      </c>
      <c r="R12" s="22">
        <v>1300500</v>
      </c>
    </row>
    <row r="13" spans="1:18" ht="12.75" customHeight="1" x14ac:dyDescent="0.2">
      <c r="A13" s="14" t="s">
        <v>452</v>
      </c>
      <c r="B13" s="22">
        <v>58014</v>
      </c>
      <c r="C13" s="22">
        <v>85932</v>
      </c>
      <c r="D13" s="22">
        <v>17100</v>
      </c>
      <c r="E13" s="22">
        <v>100692</v>
      </c>
      <c r="F13" s="22">
        <v>24966</v>
      </c>
      <c r="G13" s="22">
        <v>37944</v>
      </c>
      <c r="H13" s="22">
        <v>54</v>
      </c>
      <c r="I13" s="22">
        <v>66348</v>
      </c>
      <c r="J13" s="22">
        <v>0</v>
      </c>
      <c r="K13" s="22">
        <v>252</v>
      </c>
      <c r="L13" s="22">
        <v>126</v>
      </c>
      <c r="M13" s="22">
        <v>18</v>
      </c>
      <c r="N13" s="22">
        <v>47754</v>
      </c>
      <c r="O13" s="22">
        <v>0</v>
      </c>
      <c r="P13" s="22">
        <v>19800</v>
      </c>
      <c r="Q13" s="22">
        <v>0</v>
      </c>
      <c r="R13" s="22">
        <v>459000</v>
      </c>
    </row>
    <row r="14" spans="1:18" ht="12.75" customHeight="1" x14ac:dyDescent="0.2">
      <c r="A14" s="14" t="s">
        <v>457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 customHeight="1" x14ac:dyDescent="0.2">
      <c r="A15" s="14" t="s">
        <v>456</v>
      </c>
      <c r="B15" s="22">
        <v>-122925</v>
      </c>
      <c r="C15" s="22">
        <v>-213343.99999999997</v>
      </c>
      <c r="D15" s="22">
        <v>-69423</v>
      </c>
      <c r="E15" s="22">
        <v>-1124863.9999999998</v>
      </c>
      <c r="F15" s="22">
        <v>0</v>
      </c>
      <c r="G15" s="22">
        <v>-102429</v>
      </c>
      <c r="H15" s="22">
        <v>-81987</v>
      </c>
      <c r="I15" s="22">
        <v>-130599</v>
      </c>
      <c r="J15" s="22">
        <v>-52150.000000000007</v>
      </c>
      <c r="K15" s="22">
        <v>-298734</v>
      </c>
      <c r="L15" s="22">
        <v>-60388.000000000007</v>
      </c>
      <c r="M15" s="22">
        <v>-166647</v>
      </c>
      <c r="N15" s="22">
        <v>-142853.00000000003</v>
      </c>
      <c r="O15" s="22">
        <v>0</v>
      </c>
      <c r="P15" s="22">
        <v>-33375</v>
      </c>
      <c r="Q15" s="22">
        <v>0</v>
      </c>
      <c r="R15" s="22">
        <v>-2599718</v>
      </c>
    </row>
    <row r="16" spans="1:18" ht="12.75" customHeight="1" x14ac:dyDescent="0.2">
      <c r="A16" s="14" t="s">
        <v>451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</row>
    <row r="17" spans="1:18" ht="12.75" customHeight="1" x14ac:dyDescent="0.2">
      <c r="A17" s="14" t="s">
        <v>452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18" ht="12.75" customHeight="1" x14ac:dyDescent="0.2">
      <c r="A18" s="14" t="s">
        <v>458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 customHeight="1" x14ac:dyDescent="0.2">
      <c r="A19" s="14" t="s">
        <v>456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</row>
    <row r="20" spans="1:18" ht="12.75" customHeight="1" x14ac:dyDescent="0.2">
      <c r="A20" s="14" t="s">
        <v>451</v>
      </c>
      <c r="B20" s="22">
        <v>0</v>
      </c>
      <c r="C20" s="22">
        <v>89097</v>
      </c>
      <c r="D20" s="22">
        <v>51</v>
      </c>
      <c r="E20" s="22">
        <v>231642</v>
      </c>
      <c r="F20" s="22">
        <v>867</v>
      </c>
      <c r="G20" s="22">
        <v>10149</v>
      </c>
      <c r="H20" s="22">
        <v>0</v>
      </c>
      <c r="I20" s="22">
        <v>816</v>
      </c>
      <c r="J20" s="22">
        <v>0</v>
      </c>
      <c r="K20" s="22">
        <v>0</v>
      </c>
      <c r="L20" s="22">
        <v>0</v>
      </c>
      <c r="M20" s="22">
        <v>0</v>
      </c>
      <c r="N20" s="22">
        <v>408</v>
      </c>
      <c r="O20" s="22">
        <v>0</v>
      </c>
      <c r="P20" s="22">
        <v>459</v>
      </c>
      <c r="Q20" s="22">
        <v>0</v>
      </c>
      <c r="R20" s="22">
        <v>333489</v>
      </c>
    </row>
    <row r="21" spans="1:18" ht="12.75" customHeight="1" x14ac:dyDescent="0.2">
      <c r="A21" s="14" t="s">
        <v>452</v>
      </c>
      <c r="B21" s="22">
        <v>0</v>
      </c>
      <c r="C21" s="22">
        <v>31446</v>
      </c>
      <c r="D21" s="22">
        <v>18</v>
      </c>
      <c r="E21" s="22">
        <v>81756</v>
      </c>
      <c r="F21" s="22">
        <v>306</v>
      </c>
      <c r="G21" s="22">
        <v>3582</v>
      </c>
      <c r="H21" s="22">
        <v>0</v>
      </c>
      <c r="I21" s="22">
        <v>288</v>
      </c>
      <c r="J21" s="22">
        <v>0</v>
      </c>
      <c r="K21" s="22">
        <v>0</v>
      </c>
      <c r="L21" s="22">
        <v>0</v>
      </c>
      <c r="M21" s="22">
        <v>0</v>
      </c>
      <c r="N21" s="22">
        <v>144</v>
      </c>
      <c r="O21" s="22">
        <v>0</v>
      </c>
      <c r="P21" s="22">
        <v>162</v>
      </c>
      <c r="Q21" s="22">
        <v>0</v>
      </c>
      <c r="R21" s="22">
        <v>117702</v>
      </c>
    </row>
    <row r="22" spans="1:18" ht="12.75" customHeight="1" x14ac:dyDescent="0.2">
      <c r="A22" s="14" t="s">
        <v>459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 customHeight="1" x14ac:dyDescent="0.2">
      <c r="A23" s="14" t="s">
        <v>456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</row>
    <row r="24" spans="1:18" ht="12.75" customHeight="1" x14ac:dyDescent="0.2">
      <c r="A24" s="14" t="s">
        <v>451</v>
      </c>
      <c r="B24" s="22">
        <v>40800</v>
      </c>
      <c r="C24" s="22">
        <v>20145</v>
      </c>
      <c r="D24" s="22">
        <v>7395</v>
      </c>
      <c r="E24" s="22">
        <v>39219</v>
      </c>
      <c r="F24" s="22">
        <v>8721</v>
      </c>
      <c r="G24" s="22">
        <v>15198</v>
      </c>
      <c r="H24" s="22">
        <v>204</v>
      </c>
      <c r="I24" s="22">
        <v>10251</v>
      </c>
      <c r="J24" s="22">
        <v>459</v>
      </c>
      <c r="K24" s="22">
        <v>918</v>
      </c>
      <c r="L24" s="22">
        <v>255</v>
      </c>
      <c r="M24" s="22">
        <v>204</v>
      </c>
      <c r="N24" s="22">
        <v>3009</v>
      </c>
      <c r="O24" s="22">
        <v>0</v>
      </c>
      <c r="P24" s="22">
        <v>0</v>
      </c>
      <c r="Q24" s="22">
        <v>0</v>
      </c>
      <c r="R24" s="22">
        <v>146778</v>
      </c>
    </row>
    <row r="25" spans="1:18" ht="12.75" customHeight="1" x14ac:dyDescent="0.2">
      <c r="A25" s="14" t="s">
        <v>452</v>
      </c>
      <c r="B25" s="22">
        <v>14400</v>
      </c>
      <c r="C25" s="22">
        <v>7110</v>
      </c>
      <c r="D25" s="22">
        <v>2610</v>
      </c>
      <c r="E25" s="22">
        <v>13842</v>
      </c>
      <c r="F25" s="22">
        <v>3078</v>
      </c>
      <c r="G25" s="22">
        <v>5364</v>
      </c>
      <c r="H25" s="22">
        <v>72</v>
      </c>
      <c r="I25" s="22">
        <v>3618</v>
      </c>
      <c r="J25" s="22">
        <v>162</v>
      </c>
      <c r="K25" s="22">
        <v>324</v>
      </c>
      <c r="L25" s="22">
        <v>90</v>
      </c>
      <c r="M25" s="22">
        <v>72</v>
      </c>
      <c r="N25" s="22">
        <v>1062</v>
      </c>
      <c r="O25" s="22">
        <v>0</v>
      </c>
      <c r="P25" s="22">
        <v>0</v>
      </c>
      <c r="Q25" s="22">
        <v>0</v>
      </c>
      <c r="R25" s="22">
        <v>51804</v>
      </c>
    </row>
    <row r="26" spans="1:18" ht="12.75" customHeight="1" x14ac:dyDescent="0.2">
      <c r="A26" s="14" t="s">
        <v>460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 customHeight="1" x14ac:dyDescent="0.2">
      <c r="A27" s="14" t="s">
        <v>461</v>
      </c>
      <c r="B27" s="22">
        <v>-1313430</v>
      </c>
      <c r="C27" s="22">
        <v>-2071506.9999999998</v>
      </c>
      <c r="D27" s="22">
        <v>-677940</v>
      </c>
      <c r="E27" s="22">
        <v>-8506175.0000000019</v>
      </c>
      <c r="F27" s="22">
        <v>-975150</v>
      </c>
      <c r="G27" s="22">
        <v>-482274.99999999994</v>
      </c>
      <c r="H27" s="22">
        <v>-191068.00000000003</v>
      </c>
      <c r="I27" s="22">
        <v>-441255.99999999994</v>
      </c>
      <c r="J27" s="22">
        <v>-115718.00000000001</v>
      </c>
      <c r="K27" s="22">
        <v>-1388236</v>
      </c>
      <c r="L27" s="22">
        <v>-117429.99999999999</v>
      </c>
      <c r="M27" s="22">
        <v>-534698.00000000012</v>
      </c>
      <c r="N27" s="22">
        <v>-519056.00000000006</v>
      </c>
      <c r="O27" s="22">
        <v>0</v>
      </c>
      <c r="P27" s="22">
        <v>-309548</v>
      </c>
      <c r="Q27" s="22">
        <v>0</v>
      </c>
      <c r="R27" s="22">
        <v>-17643487.000000004</v>
      </c>
    </row>
    <row r="28" spans="1:18" ht="12.75" customHeight="1" x14ac:dyDescent="0.2">
      <c r="A28" s="14" t="s">
        <v>462</v>
      </c>
      <c r="B28" s="22">
        <v>91173</v>
      </c>
      <c r="C28" s="22">
        <v>167351</v>
      </c>
      <c r="D28" s="22">
        <v>40486</v>
      </c>
      <c r="E28" s="22">
        <v>232420.00000000003</v>
      </c>
      <c r="F28" s="22">
        <v>18553</v>
      </c>
      <c r="G28" s="22">
        <v>51582</v>
      </c>
      <c r="H28" s="22">
        <v>82</v>
      </c>
      <c r="I28" s="22">
        <v>45975</v>
      </c>
      <c r="J28" s="22">
        <v>105.99999999999999</v>
      </c>
      <c r="K28" s="22">
        <v>2368</v>
      </c>
      <c r="L28" s="22">
        <v>141</v>
      </c>
      <c r="M28" s="22">
        <v>777</v>
      </c>
      <c r="N28" s="22">
        <v>56400</v>
      </c>
      <c r="O28" s="22">
        <v>0</v>
      </c>
      <c r="P28" s="22">
        <v>33548.000000000007</v>
      </c>
      <c r="Q28" s="22">
        <v>0</v>
      </c>
      <c r="R28" s="22">
        <v>740962.00000000012</v>
      </c>
    </row>
    <row r="29" spans="1:18" ht="12.75" customHeight="1" x14ac:dyDescent="0.2">
      <c r="A29" s="14" t="s">
        <v>425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</row>
  </sheetData>
  <mergeCells count="2">
    <mergeCell ref="B1:R1"/>
    <mergeCell ref="A1:A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1D3D-9C90-49D6-86E5-C9E99C460501}">
  <dimension ref="A2:B4"/>
  <sheetViews>
    <sheetView workbookViewId="0">
      <selection activeCell="D28" sqref="D28"/>
    </sheetView>
  </sheetViews>
  <sheetFormatPr defaultColWidth="9.140625" defaultRowHeight="12.75" x14ac:dyDescent="0.2"/>
  <cols>
    <col min="1" max="16384" width="9.140625" style="14"/>
  </cols>
  <sheetData>
    <row r="2" spans="1:2" ht="12.75" customHeight="1" x14ac:dyDescent="0.2"/>
    <row r="3" spans="1:2" ht="12.75" customHeight="1" x14ac:dyDescent="0.2">
      <c r="A3" s="14" t="s">
        <v>429</v>
      </c>
      <c r="B3" s="14" t="s">
        <v>263</v>
      </c>
    </row>
    <row r="4" spans="1:2" ht="12.75" customHeight="1" x14ac:dyDescent="0.2">
      <c r="A4" s="14" t="s">
        <v>430</v>
      </c>
      <c r="B4" s="14" t="s">
        <v>431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workbookViewId="0">
      <selection activeCell="D28" sqref="D28"/>
    </sheetView>
  </sheetViews>
  <sheetFormatPr defaultRowHeight="12.75" x14ac:dyDescent="0.2"/>
  <cols>
    <col min="1" max="1" width="27.140625" customWidth="1"/>
    <col min="2" max="2" width="28.140625" customWidth="1"/>
    <col min="3" max="3" width="18.7109375" customWidth="1"/>
    <col min="5" max="5" width="12.85546875" customWidth="1"/>
    <col min="6" max="6" width="21.140625" customWidth="1"/>
    <col min="7" max="7" width="14" customWidth="1"/>
    <col min="8" max="8" width="24.5703125" customWidth="1"/>
    <col min="10" max="10" width="11.7109375" customWidth="1"/>
    <col min="11" max="11" width="14" customWidth="1"/>
    <col min="12" max="12" width="36.28515625" customWidth="1"/>
    <col min="13" max="13" width="28.140625" customWidth="1"/>
  </cols>
  <sheetData>
    <row r="1" spans="1:13" ht="12.75" customHeight="1" x14ac:dyDescent="0.2">
      <c r="A1" s="87" t="s">
        <v>0</v>
      </c>
      <c r="B1" s="87" t="s">
        <v>259</v>
      </c>
      <c r="C1" s="87" t="s">
        <v>265</v>
      </c>
      <c r="D1" s="87" t="s">
        <v>265</v>
      </c>
      <c r="E1" s="87" t="s">
        <v>265</v>
      </c>
      <c r="F1" s="87" t="s">
        <v>265</v>
      </c>
      <c r="G1" s="87" t="s">
        <v>265</v>
      </c>
      <c r="H1" s="87" t="s">
        <v>265</v>
      </c>
      <c r="I1" s="87" t="s">
        <v>265</v>
      </c>
      <c r="J1" s="87" t="s">
        <v>265</v>
      </c>
      <c r="K1" s="87" t="s">
        <v>265</v>
      </c>
      <c r="L1" s="87" t="s">
        <v>265</v>
      </c>
      <c r="M1" s="87" t="s">
        <v>265</v>
      </c>
    </row>
    <row r="2" spans="1:13" ht="12.75" customHeight="1" x14ac:dyDescent="0.2">
      <c r="A2" s="87" t="s">
        <v>265</v>
      </c>
      <c r="B2" s="87" t="s">
        <v>1</v>
      </c>
      <c r="C2" s="87" t="s">
        <v>265</v>
      </c>
      <c r="D2" s="87" t="s">
        <v>265</v>
      </c>
      <c r="E2" s="87" t="s">
        <v>265</v>
      </c>
      <c r="F2" s="87" t="s">
        <v>265</v>
      </c>
      <c r="G2" s="87" t="s">
        <v>265</v>
      </c>
      <c r="H2" s="87" t="s">
        <v>265</v>
      </c>
      <c r="I2" s="87" t="s">
        <v>265</v>
      </c>
      <c r="J2" s="87" t="s">
        <v>265</v>
      </c>
      <c r="K2" s="87" t="s">
        <v>265</v>
      </c>
      <c r="L2" s="87" t="s">
        <v>265</v>
      </c>
      <c r="M2" s="87" t="s">
        <v>265</v>
      </c>
    </row>
    <row r="3" spans="1:13" ht="12.75" customHeight="1" x14ac:dyDescent="0.2">
      <c r="A3" s="87" t="s">
        <v>265</v>
      </c>
      <c r="B3" t="s">
        <v>463</v>
      </c>
      <c r="C3" t="s">
        <v>244</v>
      </c>
      <c r="D3" t="s">
        <v>245</v>
      </c>
      <c r="E3" t="s">
        <v>246</v>
      </c>
      <c r="F3" t="s">
        <v>247</v>
      </c>
      <c r="G3" t="s">
        <v>248</v>
      </c>
      <c r="H3" t="s">
        <v>249</v>
      </c>
      <c r="I3" t="s">
        <v>250</v>
      </c>
      <c r="J3" t="s">
        <v>251</v>
      </c>
      <c r="K3" t="s">
        <v>252</v>
      </c>
      <c r="L3" t="s">
        <v>464</v>
      </c>
      <c r="M3" t="s">
        <v>465</v>
      </c>
    </row>
    <row r="4" spans="1:13" ht="12.75" customHeight="1" x14ac:dyDescent="0.2">
      <c r="A4" t="s">
        <v>466</v>
      </c>
      <c r="B4" s="1">
        <v>417708908.00000006</v>
      </c>
      <c r="C4" s="1">
        <v>11283865.999999998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1287433</v>
      </c>
      <c r="L4" s="1">
        <v>0</v>
      </c>
      <c r="M4" s="1">
        <v>430280207.00000006</v>
      </c>
    </row>
    <row r="5" spans="1:13" ht="12.75" customHeight="1" x14ac:dyDescent="0.2">
      <c r="A5" t="s">
        <v>467</v>
      </c>
      <c r="B5" s="1">
        <v>4356853.9999999991</v>
      </c>
      <c r="C5" s="1">
        <v>2325438</v>
      </c>
      <c r="D5" s="1">
        <v>3110119.0000000005</v>
      </c>
      <c r="E5" s="1">
        <v>0</v>
      </c>
      <c r="F5" s="1">
        <v>1177700</v>
      </c>
      <c r="G5" s="1">
        <v>934200</v>
      </c>
      <c r="H5" s="1">
        <v>180000</v>
      </c>
      <c r="I5" s="1">
        <v>0</v>
      </c>
      <c r="J5" s="1">
        <v>0</v>
      </c>
      <c r="K5" s="1">
        <v>0</v>
      </c>
      <c r="L5" s="1">
        <v>0</v>
      </c>
      <c r="M5" s="1">
        <v>12084311</v>
      </c>
    </row>
    <row r="6" spans="1:13" ht="12.75" customHeight="1" x14ac:dyDescent="0.2">
      <c r="A6" t="s">
        <v>468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12.75" customHeight="1" x14ac:dyDescent="0.2">
      <c r="A7" t="s">
        <v>469</v>
      </c>
      <c r="B7" s="1">
        <v>720681</v>
      </c>
      <c r="C7" s="1">
        <v>414588</v>
      </c>
      <c r="D7" s="1">
        <v>536457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1671726</v>
      </c>
    </row>
    <row r="8" spans="1:13" ht="12.75" customHeight="1" x14ac:dyDescent="0.2">
      <c r="A8" t="s">
        <v>470</v>
      </c>
      <c r="B8" s="1">
        <v>0</v>
      </c>
      <c r="C8" s="1">
        <v>1323900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1323900</v>
      </c>
    </row>
    <row r="9" spans="1:13" ht="12.75" customHeight="1" x14ac:dyDescent="0.2">
      <c r="A9" t="s">
        <v>471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2.75" customHeight="1" x14ac:dyDescent="0.2">
      <c r="A10" t="s">
        <v>472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 x14ac:dyDescent="0.2">
      <c r="A11" t="s">
        <v>378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2.75" customHeight="1" x14ac:dyDescent="0.2">
      <c r="A12" t="s">
        <v>379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2.75" customHeight="1" x14ac:dyDescent="0.2">
      <c r="A13" t="s">
        <v>380</v>
      </c>
      <c r="B13" s="1">
        <v>0</v>
      </c>
      <c r="C13" s="1">
        <v>0</v>
      </c>
      <c r="D13" s="1">
        <v>0</v>
      </c>
      <c r="E13" s="1">
        <v>0</v>
      </c>
      <c r="F13" s="1">
        <v>68161.999999999985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68161.999999999985</v>
      </c>
    </row>
    <row r="14" spans="1:13" ht="12.75" customHeight="1" x14ac:dyDescent="0.2">
      <c r="A14" t="s">
        <v>473</v>
      </c>
      <c r="B14" s="1">
        <v>0</v>
      </c>
      <c r="C14" s="1">
        <v>0</v>
      </c>
      <c r="D14" s="1">
        <v>0</v>
      </c>
      <c r="E14" s="1">
        <v>0</v>
      </c>
      <c r="F14" s="1">
        <v>68161.999999999985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68161.999999999985</v>
      </c>
    </row>
    <row r="15" spans="1:13" ht="12.75" customHeight="1" x14ac:dyDescent="0.2">
      <c r="A15" t="s">
        <v>474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399000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399000</v>
      </c>
    </row>
    <row r="16" spans="1:13" ht="12.75" customHeight="1" x14ac:dyDescent="0.2">
      <c r="A16" t="s">
        <v>475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 x14ac:dyDescent="0.2">
      <c r="A17" t="s">
        <v>383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2.75" customHeight="1" x14ac:dyDescent="0.2">
      <c r="A18" t="s">
        <v>476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2.75" customHeight="1" x14ac:dyDescent="0.2">
      <c r="A19" t="s">
        <v>477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2.75" customHeight="1" x14ac:dyDescent="0.2">
      <c r="A20" t="s">
        <v>478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2.75" customHeight="1" x14ac:dyDescent="0.2">
      <c r="A21" t="s">
        <v>479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2.75" customHeight="1" x14ac:dyDescent="0.2">
      <c r="A22" t="s">
        <v>480</v>
      </c>
      <c r="B22" s="1">
        <v>955756.00000000012</v>
      </c>
      <c r="C22" s="1">
        <v>438770.00000000006</v>
      </c>
      <c r="D22" s="1">
        <v>828750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2223276</v>
      </c>
    </row>
    <row r="23" spans="1:13" ht="12.75" customHeight="1" x14ac:dyDescent="0.2">
      <c r="A23" t="s">
        <v>481</v>
      </c>
      <c r="B23" s="1">
        <v>2645865</v>
      </c>
      <c r="C23" s="1">
        <v>0</v>
      </c>
      <c r="D23" s="1">
        <v>383672.00000000006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3029536.9999999995</v>
      </c>
    </row>
    <row r="24" spans="1:13" ht="12.75" customHeight="1" x14ac:dyDescent="0.2">
      <c r="A24" t="s">
        <v>250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4701668</v>
      </c>
      <c r="J24" s="1">
        <v>0</v>
      </c>
      <c r="K24" s="1">
        <v>0</v>
      </c>
      <c r="L24" s="1">
        <v>0</v>
      </c>
      <c r="M24" s="1">
        <v>4701668</v>
      </c>
    </row>
    <row r="25" spans="1:13" ht="12.75" customHeight="1" x14ac:dyDescent="0.2">
      <c r="A25" t="s">
        <v>482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2.75" customHeight="1" x14ac:dyDescent="0.2">
      <c r="A26" t="s">
        <v>483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2.75" customHeight="1" x14ac:dyDescent="0.2">
      <c r="A27" t="s">
        <v>484</v>
      </c>
      <c r="B27" s="1">
        <v>199999.99999999997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199999.99999999997</v>
      </c>
    </row>
    <row r="28" spans="1:13" ht="12.75" customHeight="1" x14ac:dyDescent="0.2">
      <c r="A28" t="s">
        <v>485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2.75" customHeight="1" x14ac:dyDescent="0.2">
      <c r="A29" t="s">
        <v>486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</sheetData>
  <mergeCells count="3">
    <mergeCell ref="B1:M1"/>
    <mergeCell ref="B2:M2"/>
    <mergeCell ref="A1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1406-870A-453C-B8A7-0B3B47C76CD5}">
  <dimension ref="A1:F179"/>
  <sheetViews>
    <sheetView topLeftCell="A22" workbookViewId="0">
      <selection activeCell="D44" sqref="D44"/>
    </sheetView>
  </sheetViews>
  <sheetFormatPr defaultColWidth="9.140625" defaultRowHeight="15" x14ac:dyDescent="0.25"/>
  <cols>
    <col min="1" max="1" width="55.5703125" style="43" customWidth="1"/>
    <col min="2" max="2" width="12.28515625" style="43" bestFit="1" customWidth="1"/>
    <col min="3" max="3" width="9.140625" style="43"/>
    <col min="4" max="4" width="12.28515625" style="43" bestFit="1" customWidth="1"/>
    <col min="5" max="16384" width="9.140625" style="43"/>
  </cols>
  <sheetData>
    <row r="1" spans="1:4" x14ac:dyDescent="0.25">
      <c r="A1" s="48" t="s">
        <v>0</v>
      </c>
      <c r="B1" s="48" t="s">
        <v>1</v>
      </c>
      <c r="D1" s="48" t="s">
        <v>1</v>
      </c>
    </row>
    <row r="2" spans="1:4" x14ac:dyDescent="0.25">
      <c r="A2" s="45" t="s">
        <v>46</v>
      </c>
      <c r="B2" s="55" t="s">
        <v>3</v>
      </c>
      <c r="D2" s="56" t="s">
        <v>4</v>
      </c>
    </row>
    <row r="3" spans="1:4" x14ac:dyDescent="0.25">
      <c r="A3" s="45" t="s">
        <v>47</v>
      </c>
    </row>
    <row r="4" spans="1:4" x14ac:dyDescent="0.25">
      <c r="A4" s="45" t="s">
        <v>48</v>
      </c>
      <c r="B4" s="46">
        <v>277121086.99999994</v>
      </c>
      <c r="D4" s="46">
        <v>277121086.99999994</v>
      </c>
    </row>
    <row r="5" spans="1:4" x14ac:dyDescent="0.25">
      <c r="A5" s="45" t="s">
        <v>49</v>
      </c>
      <c r="B5" s="46">
        <v>9954481</v>
      </c>
      <c r="D5" s="46">
        <v>9954481</v>
      </c>
    </row>
    <row r="6" spans="1:4" x14ac:dyDescent="0.25">
      <c r="A6" s="45" t="s">
        <v>50</v>
      </c>
      <c r="B6" s="46">
        <v>116419598.00000001</v>
      </c>
      <c r="D6" s="46">
        <v>116419598.00000001</v>
      </c>
    </row>
    <row r="7" spans="1:4" x14ac:dyDescent="0.25">
      <c r="A7" s="45" t="s">
        <v>51</v>
      </c>
      <c r="B7" s="46">
        <v>0</v>
      </c>
      <c r="D7" s="46">
        <v>0</v>
      </c>
    </row>
    <row r="8" spans="1:4" x14ac:dyDescent="0.25">
      <c r="A8" s="45" t="s">
        <v>52</v>
      </c>
      <c r="B8" s="46">
        <v>0</v>
      </c>
      <c r="D8" s="46">
        <v>0</v>
      </c>
    </row>
    <row r="9" spans="1:4" x14ac:dyDescent="0.25">
      <c r="A9" s="45" t="s">
        <v>53</v>
      </c>
      <c r="B9" s="46">
        <v>0</v>
      </c>
      <c r="D9" s="46">
        <v>0</v>
      </c>
    </row>
    <row r="10" spans="1:4" x14ac:dyDescent="0.25">
      <c r="A10" s="45" t="s">
        <v>54</v>
      </c>
      <c r="B10" s="46">
        <v>0</v>
      </c>
      <c r="D10" s="46">
        <v>0</v>
      </c>
    </row>
    <row r="11" spans="1:4" x14ac:dyDescent="0.25">
      <c r="A11" s="45" t="s">
        <v>55</v>
      </c>
      <c r="B11" s="46">
        <v>67482472.999999985</v>
      </c>
      <c r="D11" s="46">
        <v>67482472.999999985</v>
      </c>
    </row>
    <row r="12" spans="1:4" x14ac:dyDescent="0.25">
      <c r="A12" s="45" t="s">
        <v>56</v>
      </c>
    </row>
    <row r="13" spans="1:4" x14ac:dyDescent="0.25">
      <c r="A13" s="45" t="s">
        <v>57</v>
      </c>
      <c r="B13" s="46">
        <v>72726909</v>
      </c>
      <c r="D13" s="46">
        <v>72726909</v>
      </c>
    </row>
    <row r="14" spans="1:4" x14ac:dyDescent="0.25">
      <c r="A14" s="45" t="s">
        <v>58</v>
      </c>
      <c r="B14" s="46">
        <v>0</v>
      </c>
      <c r="D14" s="46">
        <v>0</v>
      </c>
    </row>
    <row r="15" spans="1:4" x14ac:dyDescent="0.25">
      <c r="A15" s="45" t="s">
        <v>59</v>
      </c>
    </row>
    <row r="16" spans="1:4" x14ac:dyDescent="0.25">
      <c r="A16" s="45" t="s">
        <v>60</v>
      </c>
    </row>
    <row r="17" spans="1:4" x14ac:dyDescent="0.25">
      <c r="A17" s="45" t="s">
        <v>61</v>
      </c>
      <c r="B17" s="46">
        <v>0</v>
      </c>
      <c r="D17" s="46">
        <v>0</v>
      </c>
    </row>
    <row r="18" spans="1:4" x14ac:dyDescent="0.25">
      <c r="A18" s="45" t="s">
        <v>62</v>
      </c>
    </row>
    <row r="19" spans="1:4" x14ac:dyDescent="0.25">
      <c r="A19" s="45" t="s">
        <v>63</v>
      </c>
    </row>
    <row r="20" spans="1:4" x14ac:dyDescent="0.25">
      <c r="A20" s="45" t="s">
        <v>16</v>
      </c>
      <c r="B20" s="47">
        <v>543704547.99999988</v>
      </c>
      <c r="D20" s="47">
        <v>543704547.99999988</v>
      </c>
    </row>
    <row r="21" spans="1:4" x14ac:dyDescent="0.25">
      <c r="A21" s="45" t="s">
        <v>64</v>
      </c>
    </row>
    <row r="22" spans="1:4" x14ac:dyDescent="0.25">
      <c r="A22" s="45" t="s">
        <v>65</v>
      </c>
    </row>
    <row r="23" spans="1:4" x14ac:dyDescent="0.25">
      <c r="A23" s="45" t="s">
        <v>66</v>
      </c>
    </row>
    <row r="24" spans="1:4" x14ac:dyDescent="0.25">
      <c r="A24" s="45" t="s">
        <v>67</v>
      </c>
    </row>
    <row r="25" spans="1:4" x14ac:dyDescent="0.25">
      <c r="A25" s="45" t="s">
        <v>68</v>
      </c>
      <c r="B25" s="46">
        <v>0</v>
      </c>
      <c r="D25" s="46">
        <v>0</v>
      </c>
    </row>
    <row r="26" spans="1:4" x14ac:dyDescent="0.25">
      <c r="A26" s="45" t="s">
        <v>69</v>
      </c>
    </row>
    <row r="27" spans="1:4" x14ac:dyDescent="0.25">
      <c r="A27" s="45" t="s">
        <v>70</v>
      </c>
      <c r="B27" s="79"/>
      <c r="D27" s="79"/>
    </row>
    <row r="28" spans="1:4" x14ac:dyDescent="0.25">
      <c r="A28" s="45" t="s">
        <v>71</v>
      </c>
    </row>
    <row r="29" spans="1:4" x14ac:dyDescent="0.25">
      <c r="A29" s="45" t="s">
        <v>72</v>
      </c>
    </row>
    <row r="30" spans="1:4" x14ac:dyDescent="0.25">
      <c r="A30" s="45" t="s">
        <v>73</v>
      </c>
    </row>
    <row r="31" spans="1:4" x14ac:dyDescent="0.25">
      <c r="A31" s="45" t="s">
        <v>74</v>
      </c>
    </row>
    <row r="32" spans="1:4" x14ac:dyDescent="0.25">
      <c r="A32" s="45" t="s">
        <v>9</v>
      </c>
    </row>
    <row r="33" spans="1:4" x14ac:dyDescent="0.25">
      <c r="A33" s="45" t="s">
        <v>75</v>
      </c>
    </row>
    <row r="34" spans="1:4" x14ac:dyDescent="0.25">
      <c r="A34" s="45" t="s">
        <v>76</v>
      </c>
    </row>
    <row r="35" spans="1:4" x14ac:dyDescent="0.25">
      <c r="A35" s="45" t="s">
        <v>77</v>
      </c>
    </row>
    <row r="36" spans="1:4" x14ac:dyDescent="0.25">
      <c r="A36" s="45" t="s">
        <v>9</v>
      </c>
    </row>
    <row r="37" spans="1:4" x14ac:dyDescent="0.25">
      <c r="A37" s="45" t="s">
        <v>78</v>
      </c>
    </row>
    <row r="38" spans="1:4" x14ac:dyDescent="0.25">
      <c r="A38" s="45" t="s">
        <v>79</v>
      </c>
    </row>
    <row r="39" spans="1:4" x14ac:dyDescent="0.25">
      <c r="A39" s="45" t="s">
        <v>80</v>
      </c>
    </row>
    <row r="40" spans="1:4" x14ac:dyDescent="0.25">
      <c r="A40" s="45" t="s">
        <v>81</v>
      </c>
    </row>
    <row r="41" spans="1:4" x14ac:dyDescent="0.25">
      <c r="A41" s="45" t="s">
        <v>82</v>
      </c>
      <c r="B41" s="46">
        <v>2000000</v>
      </c>
      <c r="D41" s="46">
        <v>2000000</v>
      </c>
    </row>
    <row r="42" spans="1:4" x14ac:dyDescent="0.25">
      <c r="A42" s="45" t="s">
        <v>83</v>
      </c>
      <c r="B42" s="46">
        <v>0</v>
      </c>
      <c r="D42" s="46">
        <v>0</v>
      </c>
    </row>
    <row r="43" spans="1:4" x14ac:dyDescent="0.25">
      <c r="A43" s="45" t="s">
        <v>9</v>
      </c>
      <c r="B43" s="47">
        <v>2000000</v>
      </c>
      <c r="D43" s="47">
        <v>2000000</v>
      </c>
    </row>
    <row r="44" spans="1:4" x14ac:dyDescent="0.25">
      <c r="A44" s="45" t="s">
        <v>84</v>
      </c>
      <c r="B44" s="79"/>
      <c r="D44" s="79"/>
    </row>
    <row r="45" spans="1:4" x14ac:dyDescent="0.25">
      <c r="A45" s="45" t="s">
        <v>85</v>
      </c>
    </row>
    <row r="46" spans="1:4" x14ac:dyDescent="0.25">
      <c r="A46" s="45" t="s">
        <v>86</v>
      </c>
      <c r="B46" s="46">
        <v>430080207.99999994</v>
      </c>
      <c r="D46" s="46">
        <v>430080207.99999994</v>
      </c>
    </row>
    <row r="47" spans="1:4" x14ac:dyDescent="0.25">
      <c r="A47" s="45" t="s">
        <v>87</v>
      </c>
      <c r="B47" s="46">
        <v>4909353</v>
      </c>
      <c r="D47" s="46">
        <v>4909353</v>
      </c>
    </row>
    <row r="48" spans="1:4" x14ac:dyDescent="0.25">
      <c r="A48" s="45" t="s">
        <v>88</v>
      </c>
      <c r="B48" s="46">
        <v>0</v>
      </c>
      <c r="D48" s="46">
        <v>0</v>
      </c>
    </row>
    <row r="49" spans="1:4" x14ac:dyDescent="0.25">
      <c r="A49" s="45" t="s">
        <v>89</v>
      </c>
      <c r="B49" s="46">
        <v>0</v>
      </c>
      <c r="D49" s="46">
        <v>0</v>
      </c>
    </row>
    <row r="50" spans="1:4" x14ac:dyDescent="0.25">
      <c r="A50" s="45" t="s">
        <v>16</v>
      </c>
      <c r="B50" s="47">
        <v>437730015</v>
      </c>
      <c r="D50" s="47">
        <v>437730015</v>
      </c>
    </row>
    <row r="51" spans="1:4" x14ac:dyDescent="0.25">
      <c r="A51" s="45" t="s">
        <v>90</v>
      </c>
    </row>
    <row r="52" spans="1:4" x14ac:dyDescent="0.25">
      <c r="A52" s="45" t="s">
        <v>91</v>
      </c>
    </row>
    <row r="53" spans="1:4" x14ac:dyDescent="0.25">
      <c r="A53" s="45" t="s">
        <v>92</v>
      </c>
    </row>
    <row r="54" spans="1:4" x14ac:dyDescent="0.25">
      <c r="A54" s="45" t="s">
        <v>16</v>
      </c>
    </row>
    <row r="55" spans="1:4" x14ac:dyDescent="0.25">
      <c r="A55" s="45" t="s">
        <v>93</v>
      </c>
    </row>
    <row r="56" spans="1:4" x14ac:dyDescent="0.25">
      <c r="A56" s="45" t="s">
        <v>94</v>
      </c>
    </row>
    <row r="57" spans="1:4" x14ac:dyDescent="0.25">
      <c r="A57" s="45" t="s">
        <v>95</v>
      </c>
    </row>
    <row r="58" spans="1:4" x14ac:dyDescent="0.25">
      <c r="A58" s="45" t="s">
        <v>16</v>
      </c>
    </row>
    <row r="59" spans="1:4" x14ac:dyDescent="0.25">
      <c r="A59" s="45" t="s">
        <v>96</v>
      </c>
    </row>
    <row r="60" spans="1:4" x14ac:dyDescent="0.25">
      <c r="A60" s="45" t="s">
        <v>97</v>
      </c>
    </row>
    <row r="61" spans="1:4" x14ac:dyDescent="0.25">
      <c r="A61" s="45" t="s">
        <v>98</v>
      </c>
    </row>
    <row r="62" spans="1:4" x14ac:dyDescent="0.25">
      <c r="A62" s="45" t="s">
        <v>99</v>
      </c>
    </row>
    <row r="63" spans="1:4" x14ac:dyDescent="0.25">
      <c r="A63" s="45" t="s">
        <v>16</v>
      </c>
    </row>
    <row r="64" spans="1:4" x14ac:dyDescent="0.25">
      <c r="A64" s="45" t="s">
        <v>100</v>
      </c>
    </row>
    <row r="65" spans="1:4" x14ac:dyDescent="0.25">
      <c r="A65" s="45" t="s">
        <v>101</v>
      </c>
    </row>
    <row r="66" spans="1:4" x14ac:dyDescent="0.25">
      <c r="A66" s="45" t="s">
        <v>102</v>
      </c>
      <c r="B66" s="46">
        <v>17643487.000000004</v>
      </c>
      <c r="D66" s="46">
        <v>17643487.000000004</v>
      </c>
    </row>
    <row r="67" spans="1:4" x14ac:dyDescent="0.25">
      <c r="A67" s="45" t="s">
        <v>103</v>
      </c>
      <c r="B67" s="46">
        <v>1821788</v>
      </c>
      <c r="D67" s="46">
        <v>1821788</v>
      </c>
    </row>
    <row r="68" spans="1:4" x14ac:dyDescent="0.25">
      <c r="A68" s="45" t="s">
        <v>104</v>
      </c>
    </row>
    <row r="69" spans="1:4" x14ac:dyDescent="0.25">
      <c r="A69" s="45" t="s">
        <v>105</v>
      </c>
    </row>
    <row r="70" spans="1:4" x14ac:dyDescent="0.25">
      <c r="A70" s="45" t="s">
        <v>106</v>
      </c>
      <c r="B70" s="46">
        <v>317662</v>
      </c>
      <c r="D70" s="46">
        <v>317662</v>
      </c>
    </row>
    <row r="71" spans="1:4" x14ac:dyDescent="0.25">
      <c r="A71" s="45" t="s">
        <v>107</v>
      </c>
    </row>
    <row r="72" spans="1:4" x14ac:dyDescent="0.25">
      <c r="A72" s="45" t="s">
        <v>108</v>
      </c>
    </row>
    <row r="73" spans="1:4" x14ac:dyDescent="0.25">
      <c r="A73" s="45" t="s">
        <v>109</v>
      </c>
      <c r="B73" s="46">
        <v>0</v>
      </c>
      <c r="D73" s="46">
        <v>0</v>
      </c>
    </row>
    <row r="74" spans="1:4" x14ac:dyDescent="0.25">
      <c r="A74" s="45" t="s">
        <v>110</v>
      </c>
      <c r="B74" s="46">
        <v>0</v>
      </c>
      <c r="D74" s="46">
        <v>0</v>
      </c>
    </row>
    <row r="75" spans="1:4" x14ac:dyDescent="0.25">
      <c r="A75" s="45" t="s">
        <v>111</v>
      </c>
    </row>
    <row r="76" spans="1:4" x14ac:dyDescent="0.25">
      <c r="A76" s="45" t="s">
        <v>112</v>
      </c>
      <c r="B76" s="46">
        <v>0</v>
      </c>
      <c r="D76" s="46">
        <v>0</v>
      </c>
    </row>
    <row r="77" spans="1:4" x14ac:dyDescent="0.25">
      <c r="A77" s="45" t="s">
        <v>113</v>
      </c>
      <c r="B77" s="46">
        <v>2599717</v>
      </c>
      <c r="D77" s="46">
        <v>2599717</v>
      </c>
    </row>
    <row r="78" spans="1:4" x14ac:dyDescent="0.25">
      <c r="A78" s="45" t="s">
        <v>16</v>
      </c>
      <c r="B78" s="47">
        <v>22382654</v>
      </c>
      <c r="D78" s="47">
        <v>22382654</v>
      </c>
    </row>
    <row r="79" spans="1:4" x14ac:dyDescent="0.25">
      <c r="A79" s="45" t="s">
        <v>114</v>
      </c>
    </row>
    <row r="80" spans="1:4" x14ac:dyDescent="0.25">
      <c r="A80" s="45" t="s">
        <v>20</v>
      </c>
      <c r="B80" s="47">
        <v>1003817216.9999999</v>
      </c>
      <c r="D80" s="47">
        <v>1003817216.9999999</v>
      </c>
    </row>
    <row r="82" spans="1:4" x14ac:dyDescent="0.25">
      <c r="A82" s="45" t="s">
        <v>115</v>
      </c>
    </row>
    <row r="84" spans="1:4" x14ac:dyDescent="0.25">
      <c r="A84" s="45" t="s">
        <v>116</v>
      </c>
      <c r="B84" s="46">
        <v>1003817216.9999999</v>
      </c>
      <c r="D84" s="46">
        <v>1003817216.9999999</v>
      </c>
    </row>
    <row r="85" spans="1:4" x14ac:dyDescent="0.25">
      <c r="A85" s="45" t="s">
        <v>117</v>
      </c>
      <c r="B85" s="50">
        <v>1</v>
      </c>
      <c r="D85" s="50">
        <v>1</v>
      </c>
    </row>
    <row r="87" spans="1:4" x14ac:dyDescent="0.25">
      <c r="A87" s="45" t="s">
        <v>118</v>
      </c>
    </row>
    <row r="88" spans="1:4" x14ac:dyDescent="0.25">
      <c r="A88" s="45" t="s">
        <v>119</v>
      </c>
    </row>
    <row r="89" spans="1:4" x14ac:dyDescent="0.25">
      <c r="A89" s="45" t="s">
        <v>120</v>
      </c>
      <c r="B89" s="46">
        <v>533750067</v>
      </c>
      <c r="D89" s="46">
        <v>533750067</v>
      </c>
    </row>
    <row r="90" spans="1:4" x14ac:dyDescent="0.25">
      <c r="A90" s="45" t="s">
        <v>121</v>
      </c>
      <c r="B90" s="46">
        <v>0</v>
      </c>
      <c r="D90" s="46">
        <v>0</v>
      </c>
    </row>
    <row r="91" spans="1:4" x14ac:dyDescent="0.25">
      <c r="A91" s="45" t="s">
        <v>122</v>
      </c>
    </row>
    <row r="92" spans="1:4" x14ac:dyDescent="0.25">
      <c r="A92" s="45" t="s">
        <v>123</v>
      </c>
    </row>
    <row r="93" spans="1:4" x14ac:dyDescent="0.25">
      <c r="A93" s="45" t="s">
        <v>16</v>
      </c>
      <c r="B93" s="47">
        <v>533750067</v>
      </c>
      <c r="D93" s="47">
        <v>533750067</v>
      </c>
    </row>
    <row r="94" spans="1:4" x14ac:dyDescent="0.25">
      <c r="A94" s="45" t="s">
        <v>124</v>
      </c>
    </row>
    <row r="95" spans="1:4" x14ac:dyDescent="0.25">
      <c r="A95" s="45" t="s">
        <v>125</v>
      </c>
      <c r="B95" s="46">
        <v>430080207.99999994</v>
      </c>
      <c r="D95" s="46">
        <v>430080207.99999994</v>
      </c>
    </row>
    <row r="96" spans="1:4" x14ac:dyDescent="0.25">
      <c r="A96" s="45" t="s">
        <v>126</v>
      </c>
      <c r="B96" s="46">
        <v>0</v>
      </c>
      <c r="D96" s="46">
        <v>0</v>
      </c>
    </row>
    <row r="97" spans="1:4" x14ac:dyDescent="0.25">
      <c r="A97" s="45" t="s">
        <v>127</v>
      </c>
      <c r="B97" s="46">
        <v>0</v>
      </c>
      <c r="D97" s="46">
        <v>0</v>
      </c>
    </row>
    <row r="98" spans="1:4" x14ac:dyDescent="0.25">
      <c r="A98" s="45" t="s">
        <v>128</v>
      </c>
      <c r="B98" s="46">
        <v>0</v>
      </c>
      <c r="D98" s="46">
        <v>0</v>
      </c>
    </row>
    <row r="99" spans="1:4" x14ac:dyDescent="0.25">
      <c r="A99" s="45" t="s">
        <v>129</v>
      </c>
      <c r="B99" s="46">
        <v>0</v>
      </c>
      <c r="D99" s="46">
        <v>0</v>
      </c>
    </row>
    <row r="100" spans="1:4" x14ac:dyDescent="0.25">
      <c r="A100" s="45" t="s">
        <v>130</v>
      </c>
    </row>
    <row r="101" spans="1:4" x14ac:dyDescent="0.25">
      <c r="A101" s="45" t="s">
        <v>131</v>
      </c>
      <c r="B101" s="46">
        <v>818071</v>
      </c>
      <c r="D101" s="46">
        <v>818071</v>
      </c>
    </row>
    <row r="102" spans="1:4" x14ac:dyDescent="0.25">
      <c r="A102" s="45" t="s">
        <v>132</v>
      </c>
      <c r="B102" s="46">
        <v>505829</v>
      </c>
      <c r="D102" s="46">
        <v>505829</v>
      </c>
    </row>
    <row r="103" spans="1:4" x14ac:dyDescent="0.25">
      <c r="A103" s="45" t="s">
        <v>9</v>
      </c>
      <c r="B103" s="47">
        <v>1323900</v>
      </c>
      <c r="D103" s="47">
        <v>1323900</v>
      </c>
    </row>
    <row r="104" spans="1:4" x14ac:dyDescent="0.25">
      <c r="A104" s="45" t="s">
        <v>133</v>
      </c>
      <c r="B104" s="46">
        <v>0</v>
      </c>
      <c r="D104" s="46">
        <v>0</v>
      </c>
    </row>
    <row r="105" spans="1:4" x14ac:dyDescent="0.25">
      <c r="A105" s="45" t="s">
        <v>134</v>
      </c>
      <c r="B105" s="46">
        <v>0</v>
      </c>
      <c r="D105" s="46">
        <v>0</v>
      </c>
    </row>
    <row r="106" spans="1:4" x14ac:dyDescent="0.25">
      <c r="A106" s="45" t="s">
        <v>135</v>
      </c>
      <c r="B106" s="46">
        <v>68162</v>
      </c>
      <c r="D106" s="46">
        <v>68162</v>
      </c>
    </row>
    <row r="107" spans="1:4" x14ac:dyDescent="0.25">
      <c r="A107" s="45" t="s">
        <v>136</v>
      </c>
      <c r="B107" s="46">
        <v>399000</v>
      </c>
      <c r="D107" s="46">
        <v>399000</v>
      </c>
    </row>
    <row r="108" spans="1:4" x14ac:dyDescent="0.25">
      <c r="A108" s="45" t="s">
        <v>137</v>
      </c>
      <c r="B108" s="46">
        <v>0</v>
      </c>
      <c r="D108" s="46">
        <v>0</v>
      </c>
    </row>
    <row r="109" spans="1:4" x14ac:dyDescent="0.25">
      <c r="A109" s="45" t="s">
        <v>138</v>
      </c>
      <c r="B109" s="46">
        <v>1671727</v>
      </c>
      <c r="D109" s="46">
        <v>1671727</v>
      </c>
    </row>
    <row r="110" spans="1:4" x14ac:dyDescent="0.25">
      <c r="A110" s="45" t="s">
        <v>139</v>
      </c>
      <c r="B110" s="46">
        <v>0</v>
      </c>
      <c r="D110" s="46">
        <v>0</v>
      </c>
    </row>
    <row r="111" spans="1:4" x14ac:dyDescent="0.25">
      <c r="A111" s="45" t="s">
        <v>140</v>
      </c>
      <c r="B111" s="46">
        <v>0</v>
      </c>
      <c r="D111" s="72">
        <v>250000</v>
      </c>
    </row>
    <row r="112" spans="1:4" x14ac:dyDescent="0.25">
      <c r="A112" s="45" t="s">
        <v>141</v>
      </c>
    </row>
    <row r="113" spans="1:4" x14ac:dyDescent="0.25">
      <c r="A113" s="45" t="s">
        <v>142</v>
      </c>
      <c r="B113" s="46">
        <v>2223276</v>
      </c>
      <c r="D113" s="46">
        <v>2223276</v>
      </c>
    </row>
    <row r="114" spans="1:4" x14ac:dyDescent="0.25">
      <c r="A114" s="45" t="s">
        <v>143</v>
      </c>
    </row>
    <row r="115" spans="1:4" x14ac:dyDescent="0.25">
      <c r="A115" s="45" t="s">
        <v>9</v>
      </c>
      <c r="B115" s="47">
        <v>2223276</v>
      </c>
      <c r="D115" s="47">
        <v>2223276</v>
      </c>
    </row>
    <row r="116" spans="1:4" x14ac:dyDescent="0.25">
      <c r="A116" s="45" t="s">
        <v>144</v>
      </c>
    </row>
    <row r="117" spans="1:4" x14ac:dyDescent="0.25">
      <c r="A117" s="45" t="s">
        <v>145</v>
      </c>
    </row>
    <row r="118" spans="1:4" x14ac:dyDescent="0.25">
      <c r="A118" s="45" t="s">
        <v>146</v>
      </c>
    </row>
    <row r="119" spans="1:4" x14ac:dyDescent="0.25">
      <c r="A119" s="45" t="s">
        <v>9</v>
      </c>
    </row>
    <row r="120" spans="1:4" x14ac:dyDescent="0.25">
      <c r="A120" s="45" t="s">
        <v>147</v>
      </c>
    </row>
    <row r="121" spans="1:4" x14ac:dyDescent="0.25">
      <c r="A121" s="45" t="s">
        <v>148</v>
      </c>
      <c r="B121" s="46">
        <v>0</v>
      </c>
      <c r="D121" s="46">
        <v>0</v>
      </c>
    </row>
    <row r="122" spans="1:4" x14ac:dyDescent="0.25">
      <c r="A122" s="45" t="s">
        <v>149</v>
      </c>
    </row>
    <row r="123" spans="1:4" x14ac:dyDescent="0.25">
      <c r="A123" s="45" t="s">
        <v>150</v>
      </c>
      <c r="B123" s="46">
        <v>3029537</v>
      </c>
      <c r="D123" s="46">
        <v>3029537</v>
      </c>
    </row>
    <row r="124" spans="1:4" x14ac:dyDescent="0.25">
      <c r="A124" s="45" t="s">
        <v>151</v>
      </c>
      <c r="B124" s="46">
        <v>4701668</v>
      </c>
      <c r="D124" s="46">
        <v>4701668</v>
      </c>
    </row>
    <row r="125" spans="1:4" x14ac:dyDescent="0.25">
      <c r="A125" s="45" t="s">
        <v>152</v>
      </c>
    </row>
    <row r="126" spans="1:4" x14ac:dyDescent="0.25">
      <c r="A126" s="45" t="s">
        <v>153</v>
      </c>
    </row>
    <row r="127" spans="1:4" x14ac:dyDescent="0.25">
      <c r="A127" s="45" t="s">
        <v>154</v>
      </c>
    </row>
    <row r="128" spans="1:4" x14ac:dyDescent="0.25">
      <c r="A128" s="45" t="s">
        <v>155</v>
      </c>
    </row>
    <row r="129" spans="1:4" x14ac:dyDescent="0.25">
      <c r="A129" s="45" t="s">
        <v>156</v>
      </c>
      <c r="B129" s="46">
        <v>0</v>
      </c>
      <c r="D129" s="46">
        <v>0</v>
      </c>
    </row>
    <row r="130" spans="1:4" x14ac:dyDescent="0.25">
      <c r="A130" s="45" t="s">
        <v>157</v>
      </c>
    </row>
    <row r="131" spans="1:4" x14ac:dyDescent="0.25">
      <c r="A131" s="45" t="s">
        <v>158</v>
      </c>
    </row>
    <row r="132" spans="1:4" x14ac:dyDescent="0.25">
      <c r="A132" s="45" t="s">
        <v>159</v>
      </c>
    </row>
    <row r="133" spans="1:4" x14ac:dyDescent="0.25">
      <c r="A133" s="45" t="s">
        <v>160</v>
      </c>
    </row>
    <row r="134" spans="1:4" x14ac:dyDescent="0.25">
      <c r="A134" s="45" t="s">
        <v>161</v>
      </c>
      <c r="B134" s="46">
        <v>4946233</v>
      </c>
      <c r="D134" s="46">
        <v>4946233</v>
      </c>
    </row>
    <row r="135" spans="1:4" x14ac:dyDescent="0.25">
      <c r="A135" s="45" t="s">
        <v>162</v>
      </c>
      <c r="B135" s="46">
        <v>3784886</v>
      </c>
      <c r="D135" s="46">
        <v>3784886</v>
      </c>
    </row>
    <row r="136" spans="1:4" x14ac:dyDescent="0.25">
      <c r="A136" s="45" t="s">
        <v>9</v>
      </c>
      <c r="B136" s="47">
        <v>8731119</v>
      </c>
      <c r="D136" s="47">
        <v>8731119</v>
      </c>
    </row>
    <row r="137" spans="1:4" x14ac:dyDescent="0.25">
      <c r="A137" s="45" t="s">
        <v>163</v>
      </c>
    </row>
    <row r="138" spans="1:4" x14ac:dyDescent="0.25">
      <c r="A138" s="45" t="s">
        <v>164</v>
      </c>
      <c r="B138" s="46">
        <v>1467690</v>
      </c>
      <c r="D138" s="72">
        <v>2174935</v>
      </c>
    </row>
    <row r="139" spans="1:4" x14ac:dyDescent="0.25">
      <c r="A139" s="45" t="s">
        <v>165</v>
      </c>
      <c r="B139" s="46">
        <v>1885502</v>
      </c>
      <c r="D139" s="46">
        <v>1885502</v>
      </c>
    </row>
    <row r="140" spans="1:4" x14ac:dyDescent="0.25">
      <c r="A140" s="45" t="s">
        <v>9</v>
      </c>
      <c r="B140" s="47">
        <v>3353191.9999999991</v>
      </c>
      <c r="D140" s="47">
        <v>4060437</v>
      </c>
    </row>
    <row r="141" spans="1:4" x14ac:dyDescent="0.25">
      <c r="A141" s="45" t="s">
        <v>166</v>
      </c>
      <c r="B141" s="46">
        <v>0</v>
      </c>
      <c r="D141" s="46">
        <v>0</v>
      </c>
    </row>
    <row r="142" spans="1:4" x14ac:dyDescent="0.25">
      <c r="A142" s="45" t="s">
        <v>167</v>
      </c>
      <c r="B142" s="46">
        <v>0</v>
      </c>
      <c r="D142" s="46">
        <v>0</v>
      </c>
    </row>
    <row r="143" spans="1:4" x14ac:dyDescent="0.25">
      <c r="A143" s="45" t="s">
        <v>168</v>
      </c>
      <c r="B143" s="46">
        <v>200000</v>
      </c>
      <c r="D143" s="46">
        <v>200000</v>
      </c>
    </row>
    <row r="144" spans="1:4" x14ac:dyDescent="0.25">
      <c r="A144" s="45" t="s">
        <v>16</v>
      </c>
      <c r="B144" s="47">
        <v>455781788.99999994</v>
      </c>
      <c r="D144" s="47">
        <v>456739033.99999994</v>
      </c>
    </row>
    <row r="145" spans="1:4" x14ac:dyDescent="0.25">
      <c r="A145" s="45" t="s">
        <v>169</v>
      </c>
    </row>
    <row r="146" spans="1:4" x14ac:dyDescent="0.25">
      <c r="A146" s="45" t="s">
        <v>170</v>
      </c>
      <c r="B146" s="46">
        <v>8191655.0000000009</v>
      </c>
      <c r="D146" s="46">
        <v>8191655.0000000009</v>
      </c>
    </row>
    <row r="147" spans="1:4" x14ac:dyDescent="0.25">
      <c r="A147" s="45" t="s">
        <v>171</v>
      </c>
      <c r="B147" s="46">
        <v>0</v>
      </c>
      <c r="D147" s="46">
        <v>0</v>
      </c>
    </row>
    <row r="148" spans="1:4" x14ac:dyDescent="0.25">
      <c r="A148" s="45" t="s">
        <v>172</v>
      </c>
      <c r="B148" s="46">
        <v>494951</v>
      </c>
      <c r="D148" s="46">
        <v>494951</v>
      </c>
    </row>
    <row r="149" spans="1:4" x14ac:dyDescent="0.25">
      <c r="A149" s="45" t="s">
        <v>173</v>
      </c>
      <c r="B149" s="46">
        <v>274050</v>
      </c>
      <c r="D149" s="46">
        <v>274050</v>
      </c>
    </row>
    <row r="150" spans="1:4" x14ac:dyDescent="0.25">
      <c r="A150" s="45" t="s">
        <v>174</v>
      </c>
      <c r="B150" s="46">
        <v>32060</v>
      </c>
      <c r="D150" s="46">
        <v>32060</v>
      </c>
    </row>
    <row r="151" spans="1:4" x14ac:dyDescent="0.25">
      <c r="A151" s="45" t="s">
        <v>175</v>
      </c>
      <c r="B151" s="46">
        <v>38071</v>
      </c>
      <c r="D151" s="46">
        <v>38071</v>
      </c>
    </row>
    <row r="152" spans="1:4" x14ac:dyDescent="0.25">
      <c r="A152" s="45" t="s">
        <v>176</v>
      </c>
      <c r="B152" s="46">
        <v>53064</v>
      </c>
      <c r="D152" s="46">
        <v>53064</v>
      </c>
    </row>
    <row r="153" spans="1:4" x14ac:dyDescent="0.25">
      <c r="A153" s="45" t="s">
        <v>123</v>
      </c>
      <c r="B153" s="46">
        <v>873555</v>
      </c>
      <c r="D153" s="46">
        <v>873555</v>
      </c>
    </row>
    <row r="154" spans="1:4" x14ac:dyDescent="0.25">
      <c r="A154" s="45" t="s">
        <v>177</v>
      </c>
      <c r="B154" s="46">
        <v>4327954.9999999991</v>
      </c>
      <c r="D154" s="46">
        <v>4327954.9999999991</v>
      </c>
    </row>
    <row r="155" spans="1:4" x14ac:dyDescent="0.25">
      <c r="A155" s="45" t="s">
        <v>178</v>
      </c>
    </row>
    <row r="156" spans="1:4" x14ac:dyDescent="0.25">
      <c r="A156" s="64" t="s">
        <v>179</v>
      </c>
      <c r="B156" s="43">
        <v>0</v>
      </c>
      <c r="D156" s="73">
        <v>-957245</v>
      </c>
    </row>
    <row r="157" spans="1:4" x14ac:dyDescent="0.25">
      <c r="A157" s="45" t="s">
        <v>180</v>
      </c>
    </row>
    <row r="158" spans="1:4" x14ac:dyDescent="0.25">
      <c r="A158" s="45" t="s">
        <v>181</v>
      </c>
    </row>
    <row r="159" spans="1:4" x14ac:dyDescent="0.25">
      <c r="A159" s="45" t="s">
        <v>16</v>
      </c>
      <c r="B159" s="47">
        <v>14285361</v>
      </c>
      <c r="D159" s="47">
        <v>13328116</v>
      </c>
    </row>
    <row r="160" spans="1:4" x14ac:dyDescent="0.25">
      <c r="A160" s="45" t="s">
        <v>182</v>
      </c>
    </row>
    <row r="161" spans="1:6" x14ac:dyDescent="0.25">
      <c r="A161" s="45" t="s">
        <v>20</v>
      </c>
      <c r="B161" s="47">
        <v>1003817217.0000004</v>
      </c>
      <c r="D161" s="47">
        <v>1003817217</v>
      </c>
    </row>
    <row r="163" spans="1:6" x14ac:dyDescent="0.25">
      <c r="A163" s="45" t="s">
        <v>115</v>
      </c>
    </row>
    <row r="164" spans="1:6" x14ac:dyDescent="0.25">
      <c r="A164" s="45" t="s">
        <v>115</v>
      </c>
    </row>
    <row r="166" spans="1:6" x14ac:dyDescent="0.25">
      <c r="A166" s="45" t="s">
        <v>183</v>
      </c>
      <c r="B166" s="46">
        <v>0</v>
      </c>
      <c r="D166" s="46">
        <v>0</v>
      </c>
    </row>
    <row r="167" spans="1:6" x14ac:dyDescent="0.25">
      <c r="A167" s="45" t="s">
        <v>184</v>
      </c>
      <c r="B167" s="50">
        <v>0</v>
      </c>
      <c r="D167" s="50">
        <v>0</v>
      </c>
    </row>
    <row r="169" spans="1:6" x14ac:dyDescent="0.25">
      <c r="A169" s="45" t="s">
        <v>185</v>
      </c>
      <c r="B169" s="46">
        <v>0</v>
      </c>
      <c r="D169" s="46">
        <v>0</v>
      </c>
    </row>
    <row r="170" spans="1:6" x14ac:dyDescent="0.25">
      <c r="A170" s="45" t="s">
        <v>186</v>
      </c>
      <c r="B170" s="50">
        <v>0</v>
      </c>
      <c r="D170" s="50">
        <v>0</v>
      </c>
    </row>
    <row r="174" spans="1:6" x14ac:dyDescent="0.25">
      <c r="A174" s="45" t="s">
        <v>43</v>
      </c>
    </row>
    <row r="175" spans="1:6" x14ac:dyDescent="0.25">
      <c r="A175" s="82"/>
      <c r="B175" s="82"/>
      <c r="C175" s="82"/>
      <c r="D175" s="82"/>
      <c r="E175" s="82"/>
      <c r="F175" s="82"/>
    </row>
    <row r="178" spans="1:1" x14ac:dyDescent="0.25">
      <c r="A178" s="44" t="s">
        <v>187</v>
      </c>
    </row>
    <row r="179" spans="1:1" x14ac:dyDescent="0.25">
      <c r="A179" s="44" t="s">
        <v>45</v>
      </c>
    </row>
  </sheetData>
  <mergeCells count="1">
    <mergeCell ref="A175:F175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"/>
  <sheetViews>
    <sheetView workbookViewId="0">
      <selection activeCell="D28" sqref="D28"/>
    </sheetView>
  </sheetViews>
  <sheetFormatPr defaultRowHeight="12.75" x14ac:dyDescent="0.2"/>
  <sheetData>
    <row r="2" spans="1:2" ht="12.75" customHeight="1" x14ac:dyDescent="0.2"/>
    <row r="3" spans="1:2" ht="12.75" customHeight="1" x14ac:dyDescent="0.2">
      <c r="A3" t="s">
        <v>429</v>
      </c>
      <c r="B3" t="s">
        <v>263</v>
      </c>
    </row>
    <row r="4" spans="1:2" ht="12.75" customHeight="1" x14ac:dyDescent="0.2">
      <c r="A4" t="s">
        <v>430</v>
      </c>
      <c r="B4" t="s">
        <v>431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48C6E-7AC7-45B8-B41A-92CD131E4F56}">
  <dimension ref="A2:B3"/>
  <sheetViews>
    <sheetView workbookViewId="0">
      <selection activeCell="D28" sqref="D28"/>
    </sheetView>
  </sheetViews>
  <sheetFormatPr defaultColWidth="9.140625" defaultRowHeight="12.75" x14ac:dyDescent="0.2"/>
  <cols>
    <col min="1" max="1" width="11.7109375" style="14" customWidth="1"/>
    <col min="2" max="16384" width="9.140625" style="14"/>
  </cols>
  <sheetData>
    <row r="2" spans="1:2" ht="12.75" customHeight="1" x14ac:dyDescent="0.2"/>
    <row r="3" spans="1:2" ht="12.75" customHeight="1" x14ac:dyDescent="0.2">
      <c r="A3" s="41" t="s">
        <v>430</v>
      </c>
      <c r="B3" s="41" t="s">
        <v>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DC4B-2DCA-495F-9846-E8AF204E13F7}">
  <dimension ref="A1:H47"/>
  <sheetViews>
    <sheetView workbookViewId="0">
      <selection activeCell="D36" sqref="D36"/>
    </sheetView>
  </sheetViews>
  <sheetFormatPr defaultColWidth="9.140625" defaultRowHeight="15" x14ac:dyDescent="0.25"/>
  <cols>
    <col min="1" max="1" width="51.7109375" style="43" customWidth="1"/>
    <col min="2" max="2" width="9.85546875" style="43" bestFit="1" customWidth="1"/>
    <col min="3" max="3" width="9.140625" style="43"/>
    <col min="4" max="4" width="9.85546875" style="43" bestFit="1" customWidth="1"/>
    <col min="5" max="16384" width="9.140625" style="43"/>
  </cols>
  <sheetData>
    <row r="1" spans="1:4" x14ac:dyDescent="0.25">
      <c r="A1" s="48" t="s">
        <v>0</v>
      </c>
      <c r="B1" s="48" t="s">
        <v>1</v>
      </c>
      <c r="D1" s="48" t="s">
        <v>1</v>
      </c>
    </row>
    <row r="2" spans="1:4" x14ac:dyDescent="0.25">
      <c r="A2" s="45" t="s">
        <v>188</v>
      </c>
      <c r="B2" s="55" t="s">
        <v>3</v>
      </c>
      <c r="D2" s="56" t="s">
        <v>4</v>
      </c>
    </row>
    <row r="3" spans="1:4" x14ac:dyDescent="0.25">
      <c r="A3" s="45" t="s">
        <v>189</v>
      </c>
    </row>
    <row r="4" spans="1:4" x14ac:dyDescent="0.25">
      <c r="A4" s="45" t="s">
        <v>190</v>
      </c>
    </row>
    <row r="5" spans="1:4" x14ac:dyDescent="0.25">
      <c r="A5" s="45" t="s">
        <v>191</v>
      </c>
      <c r="B5" s="46">
        <v>355791</v>
      </c>
      <c r="D5" s="46">
        <f>'A1- Income Statement'!D166</f>
        <v>0</v>
      </c>
    </row>
    <row r="6" spans="1:4" x14ac:dyDescent="0.25">
      <c r="A6" s="45" t="s">
        <v>192</v>
      </c>
      <c r="B6" s="46">
        <v>0</v>
      </c>
      <c r="D6" s="46">
        <v>0</v>
      </c>
    </row>
    <row r="7" spans="1:4" x14ac:dyDescent="0.25">
      <c r="A7" s="45" t="s">
        <v>193</v>
      </c>
      <c r="B7" s="46">
        <v>4194122</v>
      </c>
      <c r="D7" s="46">
        <v>-4194122</v>
      </c>
    </row>
    <row r="8" spans="1:4" x14ac:dyDescent="0.25">
      <c r="A8" s="45" t="s">
        <v>194</v>
      </c>
      <c r="B8" s="51">
        <v>-2464006</v>
      </c>
      <c r="D8" s="71">
        <v>3786933</v>
      </c>
    </row>
    <row r="9" spans="1:4" x14ac:dyDescent="0.25">
      <c r="A9" s="45" t="s">
        <v>16</v>
      </c>
      <c r="B9" s="47">
        <v>2085907</v>
      </c>
      <c r="D9" s="47">
        <f>SUM(D6:D8)</f>
        <v>-407189</v>
      </c>
    </row>
    <row r="10" spans="1:4" x14ac:dyDescent="0.25">
      <c r="A10" s="45" t="s">
        <v>195</v>
      </c>
    </row>
    <row r="11" spans="1:4" x14ac:dyDescent="0.25">
      <c r="A11" s="45" t="s">
        <v>196</v>
      </c>
    </row>
    <row r="12" spans="1:4" x14ac:dyDescent="0.25">
      <c r="A12" s="45" t="s">
        <v>197</v>
      </c>
      <c r="B12" s="46">
        <v>0</v>
      </c>
      <c r="D12" s="46">
        <v>0</v>
      </c>
    </row>
    <row r="13" spans="1:4" x14ac:dyDescent="0.25">
      <c r="A13" s="45" t="s">
        <v>198</v>
      </c>
      <c r="B13" s="46">
        <v>0</v>
      </c>
      <c r="D13" s="46">
        <v>0</v>
      </c>
    </row>
    <row r="14" spans="1:4" x14ac:dyDescent="0.25">
      <c r="A14" s="45" t="s">
        <v>199</v>
      </c>
      <c r="B14" s="46">
        <v>0</v>
      </c>
      <c r="D14" s="46">
        <v>0</v>
      </c>
    </row>
    <row r="15" spans="1:4" x14ac:dyDescent="0.25">
      <c r="A15" s="45" t="s">
        <v>200</v>
      </c>
      <c r="B15" s="46">
        <v>0</v>
      </c>
      <c r="D15" s="46">
        <v>0</v>
      </c>
    </row>
    <row r="16" spans="1:4" x14ac:dyDescent="0.25">
      <c r="A16" s="45" t="s">
        <v>9</v>
      </c>
      <c r="B16" s="47">
        <v>0</v>
      </c>
      <c r="D16" s="47">
        <v>0</v>
      </c>
    </row>
    <row r="17" spans="1:4" x14ac:dyDescent="0.25">
      <c r="A17" s="45" t="s">
        <v>201</v>
      </c>
    </row>
    <row r="18" spans="1:4" x14ac:dyDescent="0.25">
      <c r="A18" s="45" t="s">
        <v>202</v>
      </c>
      <c r="B18" s="46">
        <v>0</v>
      </c>
      <c r="D18" s="46">
        <v>0</v>
      </c>
    </row>
    <row r="19" spans="1:4" x14ac:dyDescent="0.25">
      <c r="A19" s="45" t="s">
        <v>203</v>
      </c>
      <c r="B19" s="46">
        <v>0</v>
      </c>
      <c r="D19" s="46">
        <v>0</v>
      </c>
    </row>
    <row r="20" spans="1:4" x14ac:dyDescent="0.25">
      <c r="A20" s="45" t="s">
        <v>9</v>
      </c>
      <c r="B20" s="47">
        <v>0</v>
      </c>
      <c r="D20" s="47">
        <v>0</v>
      </c>
    </row>
    <row r="21" spans="1:4" x14ac:dyDescent="0.25">
      <c r="A21" s="45" t="s">
        <v>16</v>
      </c>
      <c r="B21" s="47">
        <v>0</v>
      </c>
      <c r="D21" s="47">
        <v>0</v>
      </c>
    </row>
    <row r="22" spans="1:4" x14ac:dyDescent="0.25">
      <c r="A22" s="45" t="s">
        <v>204</v>
      </c>
    </row>
    <row r="23" spans="1:4" x14ac:dyDescent="0.25">
      <c r="A23" s="45" t="s">
        <v>205</v>
      </c>
      <c r="B23" s="46">
        <v>0</v>
      </c>
      <c r="D23" s="46">
        <v>0</v>
      </c>
    </row>
    <row r="24" spans="1:4" x14ac:dyDescent="0.25">
      <c r="A24" s="45" t="s">
        <v>206</v>
      </c>
      <c r="B24" s="46">
        <v>0</v>
      </c>
      <c r="D24" s="46">
        <v>0</v>
      </c>
    </row>
    <row r="25" spans="1:4" x14ac:dyDescent="0.25">
      <c r="A25" s="45" t="s">
        <v>207</v>
      </c>
      <c r="B25" s="46">
        <v>0</v>
      </c>
      <c r="D25" s="46">
        <v>0</v>
      </c>
    </row>
    <row r="26" spans="1:4" x14ac:dyDescent="0.25">
      <c r="A26" s="45" t="s">
        <v>208</v>
      </c>
      <c r="B26" s="46">
        <v>0</v>
      </c>
      <c r="D26" s="46">
        <v>0</v>
      </c>
    </row>
    <row r="27" spans="1:4" x14ac:dyDescent="0.25">
      <c r="A27" s="45" t="s">
        <v>16</v>
      </c>
      <c r="B27" s="47">
        <v>0</v>
      </c>
      <c r="D27" s="47">
        <v>0</v>
      </c>
    </row>
    <row r="28" spans="1:4" x14ac:dyDescent="0.25">
      <c r="A28" s="45" t="s">
        <v>209</v>
      </c>
    </row>
    <row r="29" spans="1:4" x14ac:dyDescent="0.25">
      <c r="A29" s="45" t="s">
        <v>210</v>
      </c>
      <c r="B29" s="46">
        <v>0</v>
      </c>
      <c r="D29" s="46">
        <v>0</v>
      </c>
    </row>
    <row r="30" spans="1:4" x14ac:dyDescent="0.25">
      <c r="A30" s="45" t="s">
        <v>61</v>
      </c>
      <c r="B30" s="46">
        <v>0</v>
      </c>
      <c r="D30" s="46">
        <v>0</v>
      </c>
    </row>
    <row r="31" spans="1:4" x14ac:dyDescent="0.25">
      <c r="A31" s="45" t="s">
        <v>16</v>
      </c>
      <c r="B31" s="47">
        <v>0</v>
      </c>
      <c r="D31" s="47">
        <v>0</v>
      </c>
    </row>
    <row r="32" spans="1:4" x14ac:dyDescent="0.25">
      <c r="A32" s="45" t="s">
        <v>20</v>
      </c>
      <c r="B32" s="47">
        <v>2085907</v>
      </c>
      <c r="D32" s="47">
        <f>D31+D27+D21+D16+D9</f>
        <v>-407189</v>
      </c>
    </row>
    <row r="34" spans="1:8" x14ac:dyDescent="0.25">
      <c r="A34" s="45" t="s">
        <v>211</v>
      </c>
      <c r="B34" s="46">
        <v>15076382.031288601</v>
      </c>
      <c r="D34" s="46">
        <f>'A3- Cash Flow'!B34</f>
        <v>15076382.031288601</v>
      </c>
    </row>
    <row r="35" spans="1:8" x14ac:dyDescent="0.25">
      <c r="A35" s="45" t="s">
        <v>212</v>
      </c>
      <c r="B35" s="46">
        <v>2085907</v>
      </c>
      <c r="D35" s="46">
        <f>D32</f>
        <v>-407189</v>
      </c>
    </row>
    <row r="36" spans="1:8" x14ac:dyDescent="0.25">
      <c r="A36" s="45" t="s">
        <v>213</v>
      </c>
      <c r="B36" s="46">
        <v>13711948</v>
      </c>
      <c r="D36" s="72">
        <f>D34+D35</f>
        <v>14669193.031288601</v>
      </c>
    </row>
    <row r="38" spans="1:8" x14ac:dyDescent="0.25">
      <c r="A38" s="45" t="s">
        <v>42</v>
      </c>
      <c r="B38" s="46">
        <v>0</v>
      </c>
      <c r="D38" s="46">
        <f>D36-'A2- Balance Sheet'!D5</f>
        <v>100000.03128860146</v>
      </c>
    </row>
    <row r="42" spans="1:8" x14ac:dyDescent="0.25">
      <c r="A42" s="45" t="s">
        <v>43</v>
      </c>
    </row>
    <row r="43" spans="1:8" x14ac:dyDescent="0.25">
      <c r="A43" s="82"/>
      <c r="B43" s="82"/>
      <c r="C43" s="82"/>
      <c r="D43" s="82"/>
      <c r="E43" s="82"/>
      <c r="F43" s="82"/>
      <c r="G43" s="82"/>
      <c r="H43" s="82"/>
    </row>
    <row r="46" spans="1:8" x14ac:dyDescent="0.25">
      <c r="A46" s="44" t="s">
        <v>214</v>
      </c>
    </row>
    <row r="47" spans="1:8" x14ac:dyDescent="0.25">
      <c r="A47" s="44" t="s">
        <v>45</v>
      </c>
    </row>
  </sheetData>
  <mergeCells count="1">
    <mergeCell ref="A43:H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4789-EE93-464C-A936-CC51A6AA3892}">
  <dimension ref="A1:H25"/>
  <sheetViews>
    <sheetView workbookViewId="0">
      <selection activeCell="G3" sqref="G3"/>
    </sheetView>
  </sheetViews>
  <sheetFormatPr defaultColWidth="9.140625" defaultRowHeight="15" x14ac:dyDescent="0.25"/>
  <cols>
    <col min="1" max="1" width="19" style="43" customWidth="1"/>
    <col min="2" max="3" width="9" style="43" customWidth="1"/>
    <col min="4" max="4" width="9.140625" style="43"/>
    <col min="5" max="5" width="9" style="43" customWidth="1"/>
    <col min="6" max="16384" width="9.140625" style="43"/>
  </cols>
  <sheetData>
    <row r="1" spans="1:7" x14ac:dyDescent="0.25">
      <c r="A1" s="48" t="s">
        <v>215</v>
      </c>
      <c r="B1" s="48" t="s">
        <v>216</v>
      </c>
      <c r="C1" s="48" t="s">
        <v>1</v>
      </c>
      <c r="E1" s="48" t="s">
        <v>1</v>
      </c>
    </row>
    <row r="2" spans="1:7" x14ac:dyDescent="0.25">
      <c r="A2" s="57"/>
      <c r="B2" s="57"/>
      <c r="C2" s="55" t="s">
        <v>3</v>
      </c>
      <c r="E2" s="56" t="s">
        <v>4</v>
      </c>
    </row>
    <row r="3" spans="1:7" x14ac:dyDescent="0.25">
      <c r="A3" s="45" t="s">
        <v>217</v>
      </c>
      <c r="B3" s="52">
        <v>4</v>
      </c>
      <c r="C3" s="52">
        <v>4</v>
      </c>
      <c r="E3" s="52">
        <v>4</v>
      </c>
      <c r="G3" s="70" t="s">
        <v>218</v>
      </c>
    </row>
    <row r="4" spans="1:7" x14ac:dyDescent="0.25">
      <c r="A4" s="45" t="s">
        <v>219</v>
      </c>
      <c r="B4" s="52">
        <v>12</v>
      </c>
      <c r="C4" s="52">
        <v>12.6</v>
      </c>
      <c r="E4" s="52">
        <v>12.6</v>
      </c>
    </row>
    <row r="5" spans="1:7" x14ac:dyDescent="0.25">
      <c r="A5" s="45" t="s">
        <v>220</v>
      </c>
      <c r="B5" s="52">
        <v>5.75</v>
      </c>
      <c r="C5" s="52">
        <v>5</v>
      </c>
      <c r="E5" s="52">
        <v>5</v>
      </c>
    </row>
    <row r="6" spans="1:7" x14ac:dyDescent="0.25">
      <c r="A6" s="45" t="s">
        <v>221</v>
      </c>
      <c r="B6" s="52">
        <v>2</v>
      </c>
      <c r="C6" s="52">
        <v>3</v>
      </c>
      <c r="E6" s="52">
        <v>3</v>
      </c>
    </row>
    <row r="7" spans="1:7" x14ac:dyDescent="0.25">
      <c r="A7" s="45" t="s">
        <v>222</v>
      </c>
      <c r="B7" s="52">
        <v>6.05</v>
      </c>
      <c r="C7" s="52">
        <v>6.1</v>
      </c>
      <c r="E7" s="52">
        <v>6.1</v>
      </c>
    </row>
    <row r="8" spans="1:7" x14ac:dyDescent="0.25">
      <c r="A8" s="45" t="s">
        <v>223</v>
      </c>
      <c r="B8" s="52">
        <v>4</v>
      </c>
      <c r="C8" s="52">
        <v>4</v>
      </c>
      <c r="E8" s="52">
        <v>4</v>
      </c>
    </row>
    <row r="9" spans="1:7" x14ac:dyDescent="0.25">
      <c r="A9" s="45" t="s">
        <v>224</v>
      </c>
      <c r="B9" s="52"/>
      <c r="C9" s="52"/>
      <c r="E9" s="52"/>
    </row>
    <row r="10" spans="1:7" x14ac:dyDescent="0.25">
      <c r="A10" s="45" t="s">
        <v>225</v>
      </c>
      <c r="B10" s="52">
        <v>12.9</v>
      </c>
      <c r="C10" s="52">
        <v>12.9</v>
      </c>
      <c r="E10" s="52">
        <v>12.9</v>
      </c>
    </row>
    <row r="11" spans="1:7" x14ac:dyDescent="0.25">
      <c r="A11" s="45" t="s">
        <v>226</v>
      </c>
      <c r="B11" s="52">
        <v>0</v>
      </c>
      <c r="C11" s="52">
        <v>0</v>
      </c>
      <c r="E11" s="52">
        <v>0</v>
      </c>
    </row>
    <row r="12" spans="1:7" x14ac:dyDescent="0.25">
      <c r="A12" s="45" t="s">
        <v>227</v>
      </c>
      <c r="B12" s="52">
        <v>0</v>
      </c>
      <c r="C12" s="52">
        <v>0</v>
      </c>
      <c r="E12" s="52">
        <v>0</v>
      </c>
    </row>
    <row r="13" spans="1:7" x14ac:dyDescent="0.25">
      <c r="A13" s="45" t="s">
        <v>228</v>
      </c>
      <c r="B13" s="54"/>
      <c r="C13" s="54"/>
      <c r="E13" s="54"/>
    </row>
    <row r="14" spans="1:7" x14ac:dyDescent="0.25">
      <c r="A14" s="45" t="s">
        <v>229</v>
      </c>
      <c r="B14" s="52">
        <v>0</v>
      </c>
      <c r="C14" s="52">
        <v>0</v>
      </c>
      <c r="E14" s="52">
        <v>0</v>
      </c>
    </row>
    <row r="15" spans="1:7" x14ac:dyDescent="0.25">
      <c r="A15" s="45" t="s">
        <v>20</v>
      </c>
      <c r="B15" s="53">
        <v>12.9</v>
      </c>
      <c r="C15" s="53">
        <v>12.9</v>
      </c>
      <c r="E15" s="53">
        <v>12.9</v>
      </c>
    </row>
    <row r="16" spans="1:7" x14ac:dyDescent="0.25">
      <c r="A16" s="45" t="s">
        <v>230</v>
      </c>
      <c r="B16" s="52">
        <v>46.7</v>
      </c>
      <c r="C16" s="52">
        <v>47.6</v>
      </c>
      <c r="E16" s="52">
        <v>47.6</v>
      </c>
    </row>
    <row r="20" spans="1:8" x14ac:dyDescent="0.25">
      <c r="A20" s="45" t="s">
        <v>43</v>
      </c>
    </row>
    <row r="21" spans="1:8" x14ac:dyDescent="0.25">
      <c r="A21" s="82"/>
      <c r="B21" s="82"/>
      <c r="C21" s="82"/>
      <c r="D21" s="82"/>
      <c r="E21" s="82"/>
      <c r="F21" s="82"/>
      <c r="G21" s="82"/>
      <c r="H21" s="82"/>
    </row>
    <row r="24" spans="1:8" x14ac:dyDescent="0.25">
      <c r="A24" s="44" t="s">
        <v>231</v>
      </c>
    </row>
    <row r="25" spans="1:8" x14ac:dyDescent="0.25">
      <c r="A25" s="44" t="s">
        <v>45</v>
      </c>
    </row>
  </sheetData>
  <mergeCells count="1">
    <mergeCell ref="A21:H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A69A-48DE-4853-9419-3CF117854A35}">
  <dimension ref="A1:G25"/>
  <sheetViews>
    <sheetView workbookViewId="0">
      <selection activeCell="F3" sqref="F3"/>
    </sheetView>
  </sheetViews>
  <sheetFormatPr defaultColWidth="9.140625" defaultRowHeight="15" x14ac:dyDescent="0.25"/>
  <cols>
    <col min="1" max="1" width="19" style="43" customWidth="1"/>
    <col min="2" max="2" width="11.28515625" style="43" bestFit="1" customWidth="1"/>
    <col min="3" max="3" width="9.140625" style="43"/>
    <col min="4" max="4" width="11.28515625" style="43" bestFit="1" customWidth="1"/>
    <col min="5" max="16384" width="9.140625" style="43"/>
  </cols>
  <sheetData>
    <row r="1" spans="1:6" x14ac:dyDescent="0.25">
      <c r="A1" s="48" t="s">
        <v>215</v>
      </c>
      <c r="B1" s="48" t="s">
        <v>1</v>
      </c>
      <c r="D1" s="48" t="s">
        <v>1</v>
      </c>
    </row>
    <row r="2" spans="1:6" x14ac:dyDescent="0.25">
      <c r="A2" s="57"/>
      <c r="B2" s="55" t="s">
        <v>3</v>
      </c>
      <c r="D2" s="56" t="s">
        <v>4</v>
      </c>
    </row>
    <row r="3" spans="1:6" x14ac:dyDescent="0.25">
      <c r="A3" s="45" t="s">
        <v>217</v>
      </c>
      <c r="B3" s="52">
        <v>555568</v>
      </c>
      <c r="D3" s="52">
        <v>555568</v>
      </c>
      <c r="F3" s="70" t="s">
        <v>218</v>
      </c>
    </row>
    <row r="4" spans="1:6" x14ac:dyDescent="0.25">
      <c r="A4" s="45" t="s">
        <v>219</v>
      </c>
      <c r="B4" s="52">
        <v>1765723</v>
      </c>
      <c r="D4" s="52">
        <v>1765723</v>
      </c>
    </row>
    <row r="5" spans="1:6" x14ac:dyDescent="0.25">
      <c r="A5" s="45" t="s">
        <v>220</v>
      </c>
      <c r="B5" s="52">
        <v>660759</v>
      </c>
      <c r="D5" s="52">
        <v>660759</v>
      </c>
    </row>
    <row r="6" spans="1:6" x14ac:dyDescent="0.25">
      <c r="A6" s="45" t="s">
        <v>221</v>
      </c>
      <c r="B6" s="52">
        <v>466815</v>
      </c>
      <c r="D6" s="52">
        <v>466815</v>
      </c>
    </row>
    <row r="7" spans="1:6" x14ac:dyDescent="0.25">
      <c r="A7" s="45" t="s">
        <v>222</v>
      </c>
      <c r="B7" s="52">
        <v>2267466</v>
      </c>
      <c r="D7" s="52">
        <v>2267466</v>
      </c>
    </row>
    <row r="8" spans="1:6" x14ac:dyDescent="0.25">
      <c r="A8" s="45" t="s">
        <v>223</v>
      </c>
      <c r="B8" s="52">
        <v>648258</v>
      </c>
      <c r="D8" s="52">
        <v>648258</v>
      </c>
    </row>
    <row r="9" spans="1:6" x14ac:dyDescent="0.25">
      <c r="A9" s="45" t="s">
        <v>224</v>
      </c>
      <c r="B9" s="52"/>
      <c r="D9" s="52"/>
    </row>
    <row r="10" spans="1:6" x14ac:dyDescent="0.25">
      <c r="A10" s="45" t="s">
        <v>225</v>
      </c>
      <c r="B10" s="52">
        <v>1827067</v>
      </c>
      <c r="D10" s="52">
        <v>1827067</v>
      </c>
    </row>
    <row r="11" spans="1:6" x14ac:dyDescent="0.25">
      <c r="A11" s="45" t="s">
        <v>226</v>
      </c>
      <c r="B11" s="52">
        <v>0</v>
      </c>
      <c r="D11" s="52">
        <v>0</v>
      </c>
    </row>
    <row r="12" spans="1:6" x14ac:dyDescent="0.25">
      <c r="A12" s="45" t="s">
        <v>227</v>
      </c>
      <c r="B12" s="52">
        <v>0</v>
      </c>
      <c r="D12" s="52">
        <v>0</v>
      </c>
    </row>
    <row r="13" spans="1:6" x14ac:dyDescent="0.25">
      <c r="A13" s="45" t="s">
        <v>228</v>
      </c>
      <c r="B13" s="52">
        <v>0</v>
      </c>
      <c r="D13" s="52">
        <v>0</v>
      </c>
    </row>
    <row r="14" spans="1:6" x14ac:dyDescent="0.25">
      <c r="A14" s="45" t="s">
        <v>229</v>
      </c>
      <c r="B14" s="52">
        <v>0</v>
      </c>
      <c r="D14" s="52">
        <v>0</v>
      </c>
    </row>
    <row r="15" spans="1:6" x14ac:dyDescent="0.25">
      <c r="A15" s="45" t="s">
        <v>20</v>
      </c>
      <c r="B15" s="53">
        <v>1827067</v>
      </c>
      <c r="D15" s="53">
        <v>1827067</v>
      </c>
    </row>
    <row r="16" spans="1:6" x14ac:dyDescent="0.25">
      <c r="A16" s="45" t="s">
        <v>230</v>
      </c>
      <c r="B16" s="52">
        <v>8191656</v>
      </c>
      <c r="D16" s="52">
        <v>8191656</v>
      </c>
    </row>
    <row r="20" spans="1:7" x14ac:dyDescent="0.25">
      <c r="A20" s="45" t="s">
        <v>43</v>
      </c>
    </row>
    <row r="21" spans="1:7" x14ac:dyDescent="0.25">
      <c r="A21" s="82"/>
      <c r="B21" s="82"/>
      <c r="C21" s="82"/>
      <c r="D21" s="82"/>
      <c r="E21" s="82"/>
      <c r="F21" s="82"/>
      <c r="G21" s="82"/>
    </row>
    <row r="24" spans="1:7" x14ac:dyDescent="0.25">
      <c r="A24" s="44" t="s">
        <v>232</v>
      </c>
    </row>
    <row r="25" spans="1:7" x14ac:dyDescent="0.25">
      <c r="A25" s="44" t="s">
        <v>45</v>
      </c>
    </row>
  </sheetData>
  <mergeCells count="1">
    <mergeCell ref="A21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A8DE4-6CEE-491E-AE7E-83D52B7779DF}">
  <dimension ref="A1:U42"/>
  <sheetViews>
    <sheetView tabSelected="1" workbookViewId="0">
      <selection activeCell="J39" sqref="J39"/>
    </sheetView>
  </sheetViews>
  <sheetFormatPr defaultColWidth="9.140625" defaultRowHeight="12.75" x14ac:dyDescent="0.2"/>
  <cols>
    <col min="1" max="1" width="2.7109375" style="23" customWidth="1" collapsed="1"/>
    <col min="2" max="2" width="31.7109375" style="14" customWidth="1" collapsed="1"/>
    <col min="3" max="20" width="15.7109375" style="14" customWidth="1" collapsed="1"/>
    <col min="21" max="16384" width="9.140625" style="14" collapsed="1"/>
  </cols>
  <sheetData>
    <row r="1" spans="1:20" s="31" customFormat="1" ht="14.45" customHeight="1" x14ac:dyDescent="0.3">
      <c r="A1" s="36"/>
      <c r="B1" s="37" t="s">
        <v>233</v>
      </c>
      <c r="C1" s="34"/>
      <c r="D1" s="21"/>
      <c r="E1" s="35"/>
      <c r="F1" s="35"/>
      <c r="G1" s="3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31" customFormat="1" ht="16.5" customHeight="1" x14ac:dyDescent="0.3">
      <c r="A2" s="36"/>
      <c r="B2" s="21" t="s">
        <v>234</v>
      </c>
      <c r="C2" s="21"/>
      <c r="D2" s="21"/>
      <c r="E2" s="32"/>
      <c r="F2" s="35"/>
      <c r="G2" s="35"/>
      <c r="H2" s="33"/>
      <c r="I2" s="33"/>
      <c r="J2" s="33"/>
      <c r="K2" s="33"/>
      <c r="L2" s="34"/>
      <c r="M2" s="33"/>
      <c r="N2" s="33"/>
      <c r="O2" s="33"/>
      <c r="P2" s="33"/>
      <c r="Q2" s="32"/>
      <c r="R2" s="32"/>
      <c r="S2" s="32"/>
      <c r="T2" s="32"/>
    </row>
    <row r="3" spans="1:20" ht="45" x14ac:dyDescent="0.25">
      <c r="B3" s="30" t="s">
        <v>235</v>
      </c>
      <c r="C3" s="29" t="s">
        <v>401</v>
      </c>
      <c r="D3" s="29" t="s">
        <v>402</v>
      </c>
      <c r="E3" s="29" t="s">
        <v>403</v>
      </c>
      <c r="F3" s="29" t="s">
        <v>404</v>
      </c>
      <c r="G3" s="29" t="s">
        <v>405</v>
      </c>
      <c r="H3" s="29" t="s">
        <v>406</v>
      </c>
      <c r="I3" s="29" t="s">
        <v>407</v>
      </c>
      <c r="J3" s="29" t="s">
        <v>408</v>
      </c>
      <c r="K3" s="29" t="s">
        <v>409</v>
      </c>
      <c r="L3" s="29" t="s">
        <v>410</v>
      </c>
      <c r="M3" s="29" t="s">
        <v>411</v>
      </c>
      <c r="N3" s="29" t="s">
        <v>412</v>
      </c>
      <c r="O3" s="29" t="s">
        <v>413</v>
      </c>
      <c r="P3" s="29" t="s">
        <v>414</v>
      </c>
      <c r="Q3" s="29" t="s">
        <v>415</v>
      </c>
      <c r="R3" s="29" t="s">
        <v>416</v>
      </c>
      <c r="S3" s="29" t="s">
        <v>417</v>
      </c>
      <c r="T3" s="29" t="s">
        <v>418</v>
      </c>
    </row>
    <row r="4" spans="1:20" s="16" customFormat="1" x14ac:dyDescent="0.2">
      <c r="A4" s="28"/>
      <c r="B4" s="16" t="s">
        <v>321</v>
      </c>
      <c r="C4" s="26">
        <v>286528147.00000006</v>
      </c>
      <c r="D4" s="26">
        <v>9954481</v>
      </c>
      <c r="E4" s="26">
        <v>0</v>
      </c>
      <c r="F4" s="26">
        <v>0</v>
      </c>
      <c r="G4" s="26">
        <v>143552061</v>
      </c>
      <c r="H4" s="26">
        <v>4909353.0000000009</v>
      </c>
      <c r="I4" s="26">
        <v>0</v>
      </c>
      <c r="J4" s="26">
        <v>0</v>
      </c>
      <c r="K4" s="26">
        <v>0</v>
      </c>
      <c r="L4" s="26">
        <v>0</v>
      </c>
      <c r="M4" s="80"/>
      <c r="N4" s="80"/>
      <c r="O4" s="26">
        <v>317662</v>
      </c>
      <c r="P4" s="26">
        <v>1671726.9999999998</v>
      </c>
      <c r="Q4" s="26">
        <v>2599717</v>
      </c>
      <c r="R4" s="26">
        <v>17593550</v>
      </c>
      <c r="S4" s="26">
        <v>2000000.0000000002</v>
      </c>
      <c r="T4" s="26">
        <v>469867152.00000006</v>
      </c>
    </row>
    <row r="5" spans="1:20" x14ac:dyDescent="0.2">
      <c r="B5" s="14" t="s">
        <v>419</v>
      </c>
      <c r="C5" s="25">
        <v>286528147.00000006</v>
      </c>
      <c r="D5" s="25">
        <v>0</v>
      </c>
      <c r="E5" s="25">
        <v>0</v>
      </c>
      <c r="F5" s="25">
        <v>0</v>
      </c>
      <c r="G5" s="25">
        <v>143552061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430080208.00000006</v>
      </c>
    </row>
    <row r="6" spans="1:20" x14ac:dyDescent="0.2">
      <c r="B6" s="14" t="s">
        <v>420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4205779.0000000009</v>
      </c>
      <c r="I6" s="25">
        <v>0</v>
      </c>
      <c r="J6" s="25">
        <v>0</v>
      </c>
      <c r="K6" s="25">
        <v>0</v>
      </c>
      <c r="L6" s="25">
        <v>0</v>
      </c>
      <c r="M6" s="81"/>
      <c r="N6" s="81"/>
      <c r="O6" s="25">
        <v>0</v>
      </c>
      <c r="P6" s="25">
        <v>0</v>
      </c>
      <c r="Q6" s="25">
        <v>0</v>
      </c>
      <c r="R6" s="65">
        <v>5959821</v>
      </c>
      <c r="S6" s="25">
        <v>1885502.0000000002</v>
      </c>
      <c r="T6" s="25">
        <v>12791556</v>
      </c>
    </row>
    <row r="7" spans="1:20" x14ac:dyDescent="0.2">
      <c r="B7" s="14" t="s">
        <v>421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703573.99999999988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505829.00000000006</v>
      </c>
      <c r="S7" s="25">
        <v>114498</v>
      </c>
      <c r="T7" s="25">
        <v>1323901</v>
      </c>
    </row>
    <row r="8" spans="1:20" x14ac:dyDescent="0.2">
      <c r="B8" s="14" t="s">
        <v>380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68161.999999999985</v>
      </c>
      <c r="S8" s="25">
        <v>0</v>
      </c>
      <c r="T8" s="25">
        <v>68161.999999999985</v>
      </c>
    </row>
    <row r="9" spans="1:20" x14ac:dyDescent="0.2">
      <c r="B9" s="14" t="s">
        <v>381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399000</v>
      </c>
      <c r="S9" s="25">
        <v>0</v>
      </c>
      <c r="T9" s="25">
        <v>399000</v>
      </c>
    </row>
    <row r="10" spans="1:20" x14ac:dyDescent="0.2">
      <c r="B10" s="14" t="s">
        <v>384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</row>
    <row r="11" spans="1:20" x14ac:dyDescent="0.2">
      <c r="B11" s="14" t="s">
        <v>328</v>
      </c>
      <c r="C11" s="25">
        <v>0</v>
      </c>
      <c r="D11" s="25">
        <v>2223276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2223276</v>
      </c>
    </row>
    <row r="12" spans="1:20" x14ac:dyDescent="0.2">
      <c r="B12" s="14" t="s">
        <v>329</v>
      </c>
      <c r="C12" s="25">
        <v>0</v>
      </c>
      <c r="D12" s="25">
        <v>3029536.9999999995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3029536.9999999995</v>
      </c>
    </row>
    <row r="13" spans="1:20" x14ac:dyDescent="0.2">
      <c r="B13" s="14" t="s">
        <v>387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</row>
    <row r="14" spans="1:20" x14ac:dyDescent="0.2">
      <c r="B14" s="14" t="s">
        <v>236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65">
        <v>250000</v>
      </c>
      <c r="S14" s="25">
        <v>0</v>
      </c>
      <c r="T14" s="25">
        <v>250000</v>
      </c>
    </row>
    <row r="15" spans="1:20" x14ac:dyDescent="0.2">
      <c r="B15" s="14" t="s">
        <v>422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</row>
    <row r="16" spans="1:20" x14ac:dyDescent="0.2">
      <c r="B16" s="14" t="s">
        <v>358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</row>
    <row r="17" spans="1:21" x14ac:dyDescent="0.2">
      <c r="B17" s="14" t="s">
        <v>423</v>
      </c>
      <c r="C17" s="25">
        <v>0</v>
      </c>
      <c r="D17" s="25">
        <v>4701668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4701668</v>
      </c>
    </row>
    <row r="18" spans="1:21" x14ac:dyDescent="0.2">
      <c r="B18" s="14" t="s">
        <v>424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1671726.9999999998</v>
      </c>
      <c r="Q18" s="25">
        <v>0</v>
      </c>
      <c r="R18" s="25">
        <v>0</v>
      </c>
      <c r="S18" s="25">
        <v>0</v>
      </c>
      <c r="T18" s="25">
        <v>1671726.9999999998</v>
      </c>
    </row>
    <row r="19" spans="1:21" s="16" customFormat="1" x14ac:dyDescent="0.2">
      <c r="A19" s="27"/>
      <c r="B19" s="16" t="s">
        <v>425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317662</v>
      </c>
      <c r="P19" s="26">
        <v>0</v>
      </c>
      <c r="Q19" s="26">
        <v>2599717</v>
      </c>
      <c r="R19" s="26">
        <v>10097183</v>
      </c>
      <c r="S19" s="26">
        <v>0</v>
      </c>
      <c r="T19" s="26">
        <v>13014562</v>
      </c>
      <c r="U19" s="17"/>
    </row>
    <row r="20" spans="1:21" x14ac:dyDescent="0.2">
      <c r="B20" s="14" t="s">
        <v>426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</row>
    <row r="21" spans="1:21" x14ac:dyDescent="0.2">
      <c r="B21" s="14" t="s">
        <v>427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317662</v>
      </c>
      <c r="P21" s="25">
        <v>0</v>
      </c>
      <c r="Q21" s="25">
        <v>2599717</v>
      </c>
      <c r="R21" s="25">
        <v>5274277</v>
      </c>
      <c r="S21" s="25">
        <v>0</v>
      </c>
      <c r="T21" s="25">
        <v>8191656</v>
      </c>
    </row>
    <row r="22" spans="1:21" x14ac:dyDescent="0.2">
      <c r="B22" s="14" t="s">
        <v>371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4327954.9999999991</v>
      </c>
      <c r="S22" s="25">
        <v>0</v>
      </c>
      <c r="T22" s="25">
        <v>4327954.9999999991</v>
      </c>
    </row>
    <row r="23" spans="1:21" x14ac:dyDescent="0.2">
      <c r="B23" s="14" t="s">
        <v>428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494951.00000000006</v>
      </c>
      <c r="S23" s="25">
        <v>0</v>
      </c>
      <c r="T23" s="25">
        <v>494951.00000000006</v>
      </c>
    </row>
    <row r="24" spans="1:21" x14ac:dyDescent="0.2">
      <c r="B24" s="14" t="s">
        <v>237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58">
        <v>1270800</v>
      </c>
      <c r="S24" s="25">
        <v>0</v>
      </c>
      <c r="T24" s="25">
        <v>1270800</v>
      </c>
    </row>
    <row r="25" spans="1:21" x14ac:dyDescent="0.2">
      <c r="B25" s="14" t="s">
        <v>238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66">
        <v>-957245</v>
      </c>
      <c r="S25" s="25">
        <v>0</v>
      </c>
      <c r="T25" s="25">
        <v>-957245</v>
      </c>
    </row>
    <row r="30" spans="1:21" ht="15" x14ac:dyDescent="0.25">
      <c r="A30" s="24"/>
    </row>
    <row r="39" spans="1:1" ht="15" x14ac:dyDescent="0.25">
      <c r="A39" s="24"/>
    </row>
    <row r="42" spans="1:1" ht="15" x14ac:dyDescent="0.25">
      <c r="A42" s="2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BA3D-AF47-44B5-920C-D26FF81EF9D1}">
  <dimension ref="A1:AT302"/>
  <sheetViews>
    <sheetView workbookViewId="0">
      <selection activeCell="B8" sqref="B8"/>
    </sheetView>
  </sheetViews>
  <sheetFormatPr defaultColWidth="9.140625" defaultRowHeight="12.75" x14ac:dyDescent="0.2"/>
  <cols>
    <col min="1" max="1" width="2.7109375" style="14" customWidth="1"/>
    <col min="2" max="2" width="43.42578125" style="14" bestFit="1" customWidth="1"/>
    <col min="3" max="18" width="25.7109375" style="14" customWidth="1"/>
    <col min="19" max="16384" width="9.140625" style="14"/>
  </cols>
  <sheetData>
    <row r="1" spans="1:46" ht="16.5" x14ac:dyDescent="0.3">
      <c r="A1" s="15"/>
      <c r="B1" s="21" t="s">
        <v>233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ht="16.5" x14ac:dyDescent="0.3">
      <c r="A2" s="15"/>
      <c r="B2" s="21" t="s">
        <v>239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16.5" x14ac:dyDescent="0.3">
      <c r="A3" s="15"/>
      <c r="C3" s="16" t="str">
        <f>'6.6 Report Data'!B2</f>
        <v>Southwestern VT Medical Center</v>
      </c>
      <c r="D3" s="16" t="str">
        <f>'6.6 Report Data'!C2</f>
        <v>Central Vermont Medical Center</v>
      </c>
      <c r="E3" s="16" t="str">
        <f>'6.6 Report Data'!D2</f>
        <v>Brattleboro Memorial Hospital</v>
      </c>
      <c r="F3" s="16" t="str">
        <f>'6.6 Report Data'!E2</f>
        <v>UVM Medical Center</v>
      </c>
      <c r="G3" s="16" t="str">
        <f>'6.6 Report Data'!F2</f>
        <v>DH Medical Center</v>
      </c>
      <c r="H3" s="16" t="str">
        <f>'6.6 Report Data'!G2</f>
        <v>Porter Hospital</v>
      </c>
      <c r="I3" s="16" t="str">
        <f>'6.6 Report Data'!H2</f>
        <v>Copley Hospital</v>
      </c>
      <c r="J3" s="16" t="str">
        <f>'6.6 Report Data'!I2</f>
        <v>North Country Hospital</v>
      </c>
      <c r="K3" s="16" t="str">
        <f>'6.6 Report Data'!J2</f>
        <v>Gifford Hospital</v>
      </c>
      <c r="L3" s="16" t="str">
        <f>'6.6 Report Data'!K2</f>
        <v>Rutland Regional Medical Center</v>
      </c>
      <c r="M3" s="16" t="str">
        <f>'6.6 Report Data'!L2</f>
        <v>Springfield Hospital</v>
      </c>
      <c r="N3" s="16" t="str">
        <f>'6.6 Report Data'!M2</f>
        <v>Northwestern Medical Center</v>
      </c>
      <c r="O3" s="16" t="str">
        <f>'6.6 Report Data'!N2</f>
        <v>Northeastern VT Regional Hospital</v>
      </c>
      <c r="P3" s="16" t="str">
        <f>'6.6 Report Data'!O2</f>
        <v>Grace Cottage Hospital</v>
      </c>
      <c r="Q3" s="16" t="str">
        <f>'6.6 Report Data'!P2</f>
        <v>Mount Ascutney Hospital and Health Ctr</v>
      </c>
      <c r="R3" s="16" t="str">
        <f>'6.6 Report Data'!R2</f>
        <v>Hospitals (Rollup)</v>
      </c>
    </row>
    <row r="4" spans="1:46" ht="16.5" hidden="1" x14ac:dyDescent="0.3">
      <c r="A4" s="15"/>
      <c r="C4" s="14" t="str">
        <f>'6.6 Report Data'!B3</f>
        <v>FY2024</v>
      </c>
      <c r="D4" s="14" t="str">
        <f>'6.6 Report Data'!C3</f>
        <v>FY2024</v>
      </c>
      <c r="E4" s="14" t="str">
        <f>'6.6 Report Data'!D3</f>
        <v>FY2024</v>
      </c>
      <c r="F4" s="14" t="str">
        <f>'6.6 Report Data'!E3</f>
        <v>FY2024</v>
      </c>
      <c r="G4" s="14" t="str">
        <f>'6.6 Report Data'!F3</f>
        <v>FY2024</v>
      </c>
      <c r="H4" s="14" t="str">
        <f>'6.6 Report Data'!G3</f>
        <v>FY2024</v>
      </c>
      <c r="I4" s="14" t="str">
        <f>'6.6 Report Data'!H3</f>
        <v>FY2024</v>
      </c>
      <c r="J4" s="14" t="str">
        <f>'6.6 Report Data'!I3</f>
        <v>FY2024</v>
      </c>
      <c r="K4" s="14" t="str">
        <f>'6.6 Report Data'!J3</f>
        <v>FY2024</v>
      </c>
      <c r="L4" s="14" t="str">
        <f>'6.6 Report Data'!K3</f>
        <v>FY2024</v>
      </c>
      <c r="M4" s="14" t="str">
        <f>'6.6 Report Data'!L3</f>
        <v>FY2024</v>
      </c>
      <c r="N4" s="14" t="str">
        <f>'6.6 Report Data'!M3</f>
        <v>FY2024</v>
      </c>
      <c r="O4" s="14" t="str">
        <f>'6.6 Report Data'!N3</f>
        <v>FY2024</v>
      </c>
      <c r="P4" s="14" t="str">
        <f>'6.6 Report Data'!O3</f>
        <v>FY2024</v>
      </c>
      <c r="Q4" s="14" t="str">
        <f>'6.6 Report Data'!P3</f>
        <v>FY2024</v>
      </c>
      <c r="R4" s="14" t="str">
        <f>'6.6 Report Data'!R3</f>
        <v>FY2024</v>
      </c>
    </row>
    <row r="5" spans="1:46" s="16" customFormat="1" ht="16.5" x14ac:dyDescent="0.3">
      <c r="A5" s="15"/>
      <c r="B5" s="16" t="str">
        <f>'6.6 Report Data'!A4</f>
        <v>Medicare</v>
      </c>
      <c r="C5" s="17">
        <f t="shared" ref="C5:R5" si="0">SUM(C6:C10)</f>
        <v>19916049.17219013</v>
      </c>
      <c r="D5" s="17">
        <f t="shared" si="0"/>
        <v>49354813.181177899</v>
      </c>
      <c r="E5" s="17">
        <f t="shared" si="0"/>
        <v>9715833.3780191261</v>
      </c>
      <c r="F5" s="17">
        <f t="shared" si="0"/>
        <v>148781901.27569279</v>
      </c>
      <c r="G5" s="17">
        <f t="shared" si="0"/>
        <v>0</v>
      </c>
      <c r="H5" s="17">
        <f t="shared" si="0"/>
        <v>14937209.080566395</v>
      </c>
      <c r="I5" s="17">
        <f t="shared" si="0"/>
        <v>0</v>
      </c>
      <c r="J5" s="17">
        <f t="shared" si="0"/>
        <v>287311</v>
      </c>
      <c r="K5" s="17">
        <f t="shared" si="0"/>
        <v>0</v>
      </c>
      <c r="L5" s="17">
        <f t="shared" si="0"/>
        <v>37255422.01105734</v>
      </c>
      <c r="M5" s="17">
        <f t="shared" si="0"/>
        <v>0</v>
      </c>
      <c r="N5" s="17">
        <f t="shared" si="0"/>
        <v>7682060.3353520576</v>
      </c>
      <c r="O5" s="17">
        <f t="shared" si="0"/>
        <v>384694.97554188513</v>
      </c>
      <c r="P5" s="17">
        <f t="shared" si="0"/>
        <v>43495</v>
      </c>
      <c r="Q5" s="17">
        <f t="shared" si="0"/>
        <v>305203.59306931257</v>
      </c>
      <c r="R5" s="17">
        <f t="shared" si="0"/>
        <v>288663993.00266701</v>
      </c>
    </row>
    <row r="6" spans="1:46" ht="16.5" x14ac:dyDescent="0.3">
      <c r="A6" s="15"/>
      <c r="B6" s="14" t="str">
        <f>'6.6 Report Data'!A5</f>
        <v xml:space="preserve">  Hospital Fixed Payment</v>
      </c>
      <c r="C6" s="19">
        <f>'6.6 Report Data'!B5</f>
        <v>19374190</v>
      </c>
      <c r="D6" s="19">
        <f>'6.6 Report Data'!C5</f>
        <v>48330145.000000007</v>
      </c>
      <c r="E6" s="19">
        <f>'6.6 Report Data'!D5</f>
        <v>9328485</v>
      </c>
      <c r="F6" s="19">
        <f>'6.6 Report Data'!E5</f>
        <v>147039707</v>
      </c>
      <c r="G6" s="19">
        <f>'6.6 Report Data'!F5</f>
        <v>0</v>
      </c>
      <c r="H6" s="19">
        <f>'6.6 Report Data'!G5</f>
        <v>14551287</v>
      </c>
      <c r="I6" s="19">
        <f>'6.6 Report Data'!H5</f>
        <v>0</v>
      </c>
      <c r="J6" s="19">
        <f>'6.6 Report Data'!I5</f>
        <v>0</v>
      </c>
      <c r="K6" s="19">
        <f>'6.6 Report Data'!J5</f>
        <v>0</v>
      </c>
      <c r="L6" s="19">
        <f>'6.6 Report Data'!K5</f>
        <v>36891672</v>
      </c>
      <c r="M6" s="19">
        <f>'6.6 Report Data'!L5</f>
        <v>0</v>
      </c>
      <c r="N6" s="19">
        <f>'6.6 Report Data'!M5</f>
        <v>7473933</v>
      </c>
      <c r="O6" s="19">
        <f>'6.6 Report Data'!N5</f>
        <v>0</v>
      </c>
      <c r="P6" s="19">
        <f>'6.6 Report Data'!O5</f>
        <v>0</v>
      </c>
      <c r="Q6" s="19">
        <f>'6.6 Report Data'!P5</f>
        <v>0</v>
      </c>
      <c r="R6" s="19">
        <f>'6.6 Report Data'!R5</f>
        <v>282989419.00000006</v>
      </c>
    </row>
    <row r="7" spans="1:46" ht="16.5" x14ac:dyDescent="0.3">
      <c r="A7" s="15"/>
      <c r="B7" s="14" t="str">
        <f>'6.6 Report Data'!A6</f>
        <v xml:space="preserve">  PHM Base Payments</v>
      </c>
      <c r="C7" s="19">
        <f>'6.6 Report Data'!B6</f>
        <v>189567</v>
      </c>
      <c r="D7" s="19">
        <f>'6.6 Report Data'!C6</f>
        <v>371841</v>
      </c>
      <c r="E7" s="19">
        <f>'6.6 Report Data'!D6</f>
        <v>119391</v>
      </c>
      <c r="F7" s="19">
        <f>'6.6 Report Data'!E6</f>
        <v>450126</v>
      </c>
      <c r="G7" s="19">
        <f>'6.6 Report Data'!F6</f>
        <v>0</v>
      </c>
      <c r="H7" s="19">
        <f>'6.6 Report Data'!G6</f>
        <v>90474</v>
      </c>
      <c r="I7" s="19">
        <f>'6.6 Report Data'!H6</f>
        <v>0</v>
      </c>
      <c r="J7" s="19">
        <f>'6.6 Report Data'!I6</f>
        <v>0</v>
      </c>
      <c r="K7" s="19">
        <f>'6.6 Report Data'!J6</f>
        <v>0</v>
      </c>
      <c r="L7" s="19">
        <f>'6.6 Report Data'!K6</f>
        <v>8619</v>
      </c>
      <c r="M7" s="19">
        <f>'6.6 Report Data'!L6</f>
        <v>0</v>
      </c>
      <c r="N7" s="19">
        <f>'6.6 Report Data'!M6</f>
        <v>3111</v>
      </c>
      <c r="O7" s="19">
        <f>'6.6 Report Data'!N6</f>
        <v>105468</v>
      </c>
      <c r="P7" s="19">
        <f>'6.6 Report Data'!O6</f>
        <v>0</v>
      </c>
      <c r="Q7" s="19">
        <f>'6.6 Report Data'!P6</f>
        <v>88689</v>
      </c>
      <c r="R7" s="19">
        <f>'6.6 Report Data'!R6</f>
        <v>1427286</v>
      </c>
    </row>
    <row r="8" spans="1:46" s="59" customFormat="1" ht="16.5" x14ac:dyDescent="0.3">
      <c r="A8" s="60"/>
      <c r="B8" s="59" t="str">
        <f>'6.6 Report Data'!A7</f>
        <v xml:space="preserve">  PHM Bonus Payments</v>
      </c>
      <c r="C8" s="61">
        <f>'[1]6.6 Report Data'!B$7</f>
        <v>85755.172190129175</v>
      </c>
      <c r="D8" s="61">
        <f>'[1]6.6 Report Data'!C$7</f>
        <v>168211.18117789394</v>
      </c>
      <c r="E8" s="61">
        <f>'[1]6.6 Report Data'!D$7</f>
        <v>54009.378019126285</v>
      </c>
      <c r="F8" s="61">
        <f>'[1]6.6 Report Data'!E$7</f>
        <v>203625.27569278455</v>
      </c>
      <c r="G8" s="61">
        <f>'[1]6.6 Report Data'!F$7</f>
        <v>0</v>
      </c>
      <c r="H8" s="61">
        <f>'[1]6.6 Report Data'!G$7</f>
        <v>40928.080566394718</v>
      </c>
      <c r="I8" s="61">
        <f>'[1]6.6 Report Data'!H$7</f>
        <v>0</v>
      </c>
      <c r="J8" s="61">
        <f>'[1]6.6 Report Data'!I$7</f>
        <v>0</v>
      </c>
      <c r="K8" s="61">
        <f>'[1]6.6 Report Data'!J$7</f>
        <v>0</v>
      </c>
      <c r="L8" s="61">
        <f>'[1]6.6 Report Data'!K$7</f>
        <v>3899.0110573397446</v>
      </c>
      <c r="M8" s="61">
        <f>'[1]6.6 Report Data'!L$7</f>
        <v>0</v>
      </c>
      <c r="N8" s="61">
        <f>'[1]6.6 Report Data'!M$7</f>
        <v>1407.3353520575411</v>
      </c>
      <c r="O8" s="61">
        <f>'[1]6.6 Report Data'!N$7</f>
        <v>47710.975541885164</v>
      </c>
      <c r="P8" s="61">
        <f>'[1]6.6 Report Data'!O$7</f>
        <v>0</v>
      </c>
      <c r="Q8" s="61">
        <f>'[1]6.6 Report Data'!P$7</f>
        <v>40120.593069312526</v>
      </c>
      <c r="R8" s="61">
        <f>SUM(B8:Q8)</f>
        <v>645667.00266692368</v>
      </c>
    </row>
    <row r="9" spans="1:46" ht="16.5" x14ac:dyDescent="0.3">
      <c r="A9" s="15"/>
      <c r="B9" s="14" t="str">
        <f>'6.6 Report Data'!A8</f>
        <v xml:space="preserve">  Blueprint - CHT</v>
      </c>
      <c r="C9" s="19">
        <f>'6.6 Report Data'!B8</f>
        <v>185566.99999999997</v>
      </c>
      <c r="D9" s="19">
        <f>'6.6 Report Data'!C8</f>
        <v>294588</v>
      </c>
      <c r="E9" s="19">
        <f>'6.6 Report Data'!D8</f>
        <v>150793</v>
      </c>
      <c r="F9" s="19">
        <f>'6.6 Report Data'!E8</f>
        <v>805434</v>
      </c>
      <c r="G9" s="19">
        <f>'6.6 Report Data'!F8</f>
        <v>0</v>
      </c>
      <c r="H9" s="19">
        <f>'6.6 Report Data'!G8</f>
        <v>185640</v>
      </c>
      <c r="I9" s="19">
        <f>'6.6 Report Data'!H8</f>
        <v>0</v>
      </c>
      <c r="J9" s="19">
        <f>'6.6 Report Data'!I8</f>
        <v>176380.99999999997</v>
      </c>
      <c r="K9" s="19">
        <f>'6.6 Report Data'!J8</f>
        <v>0</v>
      </c>
      <c r="L9" s="19">
        <f>'6.6 Report Data'!K8</f>
        <v>351231.99999999994</v>
      </c>
      <c r="M9" s="19">
        <f>'6.6 Report Data'!L8</f>
        <v>0</v>
      </c>
      <c r="N9" s="19">
        <f>'6.6 Report Data'!M8</f>
        <v>203608.99999999997</v>
      </c>
      <c r="O9" s="19">
        <f>'6.6 Report Data'!N8</f>
        <v>164134</v>
      </c>
      <c r="P9" s="19">
        <f>'6.6 Report Data'!O8</f>
        <v>0</v>
      </c>
      <c r="Q9" s="19">
        <f>'6.6 Report Data'!P8</f>
        <v>128486.00000000001</v>
      </c>
      <c r="R9" s="19">
        <f>'6.6 Report Data'!R8</f>
        <v>2645864</v>
      </c>
    </row>
    <row r="10" spans="1:46" ht="16.5" x14ac:dyDescent="0.3">
      <c r="A10" s="15"/>
      <c r="B10" s="14" t="str">
        <f>'6.6 Report Data'!A9</f>
        <v xml:space="preserve">  Blueprint - PCMH</v>
      </c>
      <c r="C10" s="19">
        <f>'6.6 Report Data'!B9</f>
        <v>80970</v>
      </c>
      <c r="D10" s="19">
        <f>'6.6 Report Data'!C9</f>
        <v>190027.99999999997</v>
      </c>
      <c r="E10" s="19">
        <f>'6.6 Report Data'!D9</f>
        <v>63154.999999999993</v>
      </c>
      <c r="F10" s="19">
        <f>'6.6 Report Data'!E9</f>
        <v>283009.00000000006</v>
      </c>
      <c r="G10" s="19">
        <f>'6.6 Report Data'!F9</f>
        <v>0</v>
      </c>
      <c r="H10" s="19">
        <f>'6.6 Report Data'!G9</f>
        <v>68880</v>
      </c>
      <c r="I10" s="19">
        <f>'6.6 Report Data'!H9</f>
        <v>0</v>
      </c>
      <c r="J10" s="19">
        <f>'6.6 Report Data'!I9</f>
        <v>110930.00000000001</v>
      </c>
      <c r="K10" s="19">
        <f>'6.6 Report Data'!J9</f>
        <v>0</v>
      </c>
      <c r="L10" s="19">
        <f>'6.6 Report Data'!K9</f>
        <v>0</v>
      </c>
      <c r="M10" s="19">
        <f>'6.6 Report Data'!L9</f>
        <v>0</v>
      </c>
      <c r="N10" s="19">
        <f>'6.6 Report Data'!M9</f>
        <v>0</v>
      </c>
      <c r="O10" s="19">
        <f>'6.6 Report Data'!N9</f>
        <v>67381.999999999985</v>
      </c>
      <c r="P10" s="19">
        <f>'6.6 Report Data'!O9</f>
        <v>43495</v>
      </c>
      <c r="Q10" s="19">
        <f>'6.6 Report Data'!P9</f>
        <v>47908.000000000007</v>
      </c>
      <c r="R10" s="19">
        <f>'6.6 Report Data'!R9</f>
        <v>955756.99999999988</v>
      </c>
    </row>
    <row r="11" spans="1:46" s="16" customFormat="1" ht="16.5" x14ac:dyDescent="0.3">
      <c r="A11" s="15"/>
      <c r="B11" s="16" t="str">
        <f>'6.6 Report Data'!A10</f>
        <v>Medicaid - Traditional</v>
      </c>
      <c r="C11" s="17">
        <f t="shared" ref="C11:R11" si="1">SUM(C12:C14)</f>
        <v>6608822.0629455987</v>
      </c>
      <c r="D11" s="17">
        <f t="shared" si="1"/>
        <v>11409274.294602012</v>
      </c>
      <c r="E11" s="17">
        <f t="shared" si="1"/>
        <v>3667908.5177779458</v>
      </c>
      <c r="F11" s="17">
        <f t="shared" si="1"/>
        <v>58705759.573105074</v>
      </c>
      <c r="G11" s="17">
        <f t="shared" si="1"/>
        <v>102736.57595580014</v>
      </c>
      <c r="H11" s="17">
        <f t="shared" si="1"/>
        <v>5464078.8183956938</v>
      </c>
      <c r="I11" s="17">
        <f t="shared" si="1"/>
        <v>4248837.2132140361</v>
      </c>
      <c r="J11" s="17">
        <f t="shared" si="1"/>
        <v>7040772.9689784283</v>
      </c>
      <c r="K11" s="17">
        <f t="shared" si="1"/>
        <v>2702466</v>
      </c>
      <c r="L11" s="17">
        <f t="shared" si="1"/>
        <v>15481681.994998833</v>
      </c>
      <c r="M11" s="17">
        <f t="shared" si="1"/>
        <v>3129896.4974994166</v>
      </c>
      <c r="N11" s="17">
        <f t="shared" si="1"/>
        <v>8635848.0710713435</v>
      </c>
      <c r="O11" s="17">
        <f t="shared" si="1"/>
        <v>7599246.5522788316</v>
      </c>
      <c r="P11" s="17">
        <f t="shared" si="1"/>
        <v>0</v>
      </c>
      <c r="Q11" s="17">
        <f t="shared" si="1"/>
        <v>1810973.178479726</v>
      </c>
      <c r="R11" s="17">
        <f t="shared" si="1"/>
        <v>136608302.31930277</v>
      </c>
    </row>
    <row r="12" spans="1:46" ht="16.5" x14ac:dyDescent="0.3">
      <c r="A12" s="15"/>
      <c r="B12" s="14" t="str">
        <f>'6.6 Report Data'!A11</f>
        <v xml:space="preserve">  Hospital Fixed Payments</v>
      </c>
      <c r="C12" s="19">
        <f>'6.6 Report Data'!B11</f>
        <v>6370091.0000000009</v>
      </c>
      <c r="D12" s="19">
        <f>'6.6 Report Data'!C11</f>
        <v>11055659</v>
      </c>
      <c r="E12" s="19">
        <f>'6.6 Report Data'!D11</f>
        <v>3597541.0000000005</v>
      </c>
      <c r="F12" s="19">
        <f>'6.6 Report Data'!E11</f>
        <v>58291405.999999993</v>
      </c>
      <c r="G12" s="19">
        <f>'6.6 Report Data'!F11</f>
        <v>0</v>
      </c>
      <c r="H12" s="19">
        <f>'6.6 Report Data'!G11</f>
        <v>5307937</v>
      </c>
      <c r="I12" s="19">
        <f>'6.6 Report Data'!H11</f>
        <v>4248615</v>
      </c>
      <c r="J12" s="19">
        <f>'6.6 Report Data'!I11</f>
        <v>6767747.0000000009</v>
      </c>
      <c r="K12" s="19">
        <f>'6.6 Report Data'!J11</f>
        <v>2702466</v>
      </c>
      <c r="L12" s="19">
        <f>'6.6 Report Data'!K11</f>
        <v>15480645</v>
      </c>
      <c r="M12" s="19">
        <f>'6.6 Report Data'!L11</f>
        <v>3129378</v>
      </c>
      <c r="N12" s="19">
        <f>'6.6 Report Data'!M11</f>
        <v>8635773.9999999981</v>
      </c>
      <c r="O12" s="19">
        <f>'6.6 Report Data'!N11</f>
        <v>7402736.0000000009</v>
      </c>
      <c r="P12" s="19">
        <f>'6.6 Report Data'!O11</f>
        <v>0</v>
      </c>
      <c r="Q12" s="19">
        <f>'6.6 Report Data'!P11</f>
        <v>1729494.9999999998</v>
      </c>
      <c r="R12" s="19">
        <f>'6.6 Report Data'!R11</f>
        <v>134719490.00000003</v>
      </c>
    </row>
    <row r="13" spans="1:46" ht="16.5" x14ac:dyDescent="0.3">
      <c r="A13" s="15"/>
      <c r="B13" s="14" t="str">
        <f>'6.6 Report Data'!A12</f>
        <v xml:space="preserve">  PHM Base Payments</v>
      </c>
      <c r="C13" s="19">
        <f>'6.6 Report Data'!B12</f>
        <v>164373</v>
      </c>
      <c r="D13" s="19">
        <f>'6.6 Report Data'!C12</f>
        <v>243474</v>
      </c>
      <c r="E13" s="19">
        <f>'6.6 Report Data'!D12</f>
        <v>48450</v>
      </c>
      <c r="F13" s="19">
        <f>'6.6 Report Data'!E12</f>
        <v>285294</v>
      </c>
      <c r="G13" s="19">
        <f>'6.6 Report Data'!F12</f>
        <v>70737</v>
      </c>
      <c r="H13" s="19">
        <f>'6.6 Report Data'!G12</f>
        <v>107508</v>
      </c>
      <c r="I13" s="19">
        <f>'6.6 Report Data'!H12</f>
        <v>153</v>
      </c>
      <c r="J13" s="19">
        <f>'6.6 Report Data'!I12</f>
        <v>187986</v>
      </c>
      <c r="K13" s="19">
        <f>'6.6 Report Data'!J12</f>
        <v>0</v>
      </c>
      <c r="L13" s="19">
        <f>'6.6 Report Data'!K12</f>
        <v>714</v>
      </c>
      <c r="M13" s="19">
        <f>'6.6 Report Data'!L12</f>
        <v>357</v>
      </c>
      <c r="N13" s="19">
        <f>'6.6 Report Data'!M12</f>
        <v>51</v>
      </c>
      <c r="O13" s="19">
        <f>'6.6 Report Data'!N12</f>
        <v>135303</v>
      </c>
      <c r="P13" s="19">
        <f>'6.6 Report Data'!O12</f>
        <v>0</v>
      </c>
      <c r="Q13" s="19">
        <f>'6.6 Report Data'!P12</f>
        <v>56100</v>
      </c>
      <c r="R13" s="19">
        <f>'6.6 Report Data'!R12</f>
        <v>1300500</v>
      </c>
    </row>
    <row r="14" spans="1:46" s="59" customFormat="1" ht="16.5" x14ac:dyDescent="0.3">
      <c r="A14" s="60"/>
      <c r="B14" s="59" t="str">
        <f>'6.6 Report Data'!A13</f>
        <v xml:space="preserve">  PHM Bonus Payments</v>
      </c>
      <c r="C14" s="61">
        <f>'[1]6.6 Report Data'!B$13</f>
        <v>74358.062945597616</v>
      </c>
      <c r="D14" s="61">
        <f>'[1]6.6 Report Data'!C$13</f>
        <v>110141.29460201148</v>
      </c>
      <c r="E14" s="61">
        <f>'[1]6.6 Report Data'!D$13</f>
        <v>21917.517777945308</v>
      </c>
      <c r="F14" s="61">
        <f>'[1]6.6 Report Data'!E$13</f>
        <v>129059.57310508005</v>
      </c>
      <c r="G14" s="61">
        <f>'[1]6.6 Report Data'!F$13</f>
        <v>31999.575955800148</v>
      </c>
      <c r="H14" s="61">
        <f>'[1]6.6 Report Data'!G$13</f>
        <v>48633.818395693379</v>
      </c>
      <c r="I14" s="61">
        <f>'[1]6.6 Report Data'!H$13</f>
        <v>69.213214035616758</v>
      </c>
      <c r="J14" s="61">
        <f>'[1]6.6 Report Data'!I$13</f>
        <v>85039.968978427802</v>
      </c>
      <c r="K14" s="61">
        <f>'[1]6.6 Report Data'!J$13</f>
        <v>0</v>
      </c>
      <c r="L14" s="61">
        <f>'[1]6.6 Report Data'!K$13</f>
        <v>322.9949988328782</v>
      </c>
      <c r="M14" s="61">
        <f>'[1]6.6 Report Data'!L$13</f>
        <v>161.4974994164391</v>
      </c>
      <c r="N14" s="61">
        <f>'[1]6.6 Report Data'!M$13</f>
        <v>23.071071345205588</v>
      </c>
      <c r="O14" s="61">
        <f>'[1]6.6 Report Data'!N$13</f>
        <v>61207.55227883043</v>
      </c>
      <c r="P14" s="61">
        <f>'[1]6.6 Report Data'!O$13</f>
        <v>0</v>
      </c>
      <c r="Q14" s="61">
        <f>'[1]6.6 Report Data'!P$13</f>
        <v>25378.178479726146</v>
      </c>
      <c r="R14" s="61">
        <f>SUM(B14:Q14)</f>
        <v>588312.31930274249</v>
      </c>
    </row>
    <row r="15" spans="1:46" s="16" customFormat="1" ht="16.5" x14ac:dyDescent="0.3">
      <c r="A15" s="15"/>
      <c r="B15" s="16" t="str">
        <f>'6.6 Report Data'!A14</f>
        <v>Medicaid - Expanded</v>
      </c>
      <c r="C15" s="17">
        <f t="shared" ref="C15:R15" si="2">SUM(C16:C18)</f>
        <v>-122925</v>
      </c>
      <c r="D15" s="17">
        <f t="shared" si="2"/>
        <v>-213343.99999999997</v>
      </c>
      <c r="E15" s="17">
        <f t="shared" si="2"/>
        <v>-69423</v>
      </c>
      <c r="F15" s="17">
        <f t="shared" si="2"/>
        <v>-1124863.9999999998</v>
      </c>
      <c r="G15" s="17">
        <f t="shared" si="2"/>
        <v>0</v>
      </c>
      <c r="H15" s="17">
        <f t="shared" si="2"/>
        <v>-102429</v>
      </c>
      <c r="I15" s="17">
        <f t="shared" si="2"/>
        <v>-81987</v>
      </c>
      <c r="J15" s="17">
        <f t="shared" si="2"/>
        <v>-130599</v>
      </c>
      <c r="K15" s="17">
        <f t="shared" si="2"/>
        <v>-52150.000000000007</v>
      </c>
      <c r="L15" s="17">
        <f t="shared" si="2"/>
        <v>-298734</v>
      </c>
      <c r="M15" s="17">
        <f t="shared" si="2"/>
        <v>-60388.000000000007</v>
      </c>
      <c r="N15" s="17">
        <f t="shared" si="2"/>
        <v>-166647</v>
      </c>
      <c r="O15" s="17">
        <f t="shared" si="2"/>
        <v>-142853.00000000003</v>
      </c>
      <c r="P15" s="17">
        <f t="shared" si="2"/>
        <v>0</v>
      </c>
      <c r="Q15" s="17">
        <f t="shared" si="2"/>
        <v>-33375</v>
      </c>
      <c r="R15" s="17">
        <f t="shared" si="2"/>
        <v>-2599718</v>
      </c>
    </row>
    <row r="16" spans="1:46" ht="16.5" x14ac:dyDescent="0.3">
      <c r="A16" s="15"/>
      <c r="B16" s="14" t="str">
        <f>'6.6 Report Data'!A15</f>
        <v xml:space="preserve">  Hospital Fixed Payments</v>
      </c>
      <c r="C16" s="19">
        <f>'6.6 Report Data'!B15</f>
        <v>-122925</v>
      </c>
      <c r="D16" s="19">
        <f>'6.6 Report Data'!C15</f>
        <v>-213343.99999999997</v>
      </c>
      <c r="E16" s="19">
        <f>'6.6 Report Data'!D15</f>
        <v>-69423</v>
      </c>
      <c r="F16" s="19">
        <f>'6.6 Report Data'!E15</f>
        <v>-1124863.9999999998</v>
      </c>
      <c r="G16" s="19">
        <f>'6.6 Report Data'!F15</f>
        <v>0</v>
      </c>
      <c r="H16" s="19">
        <f>'6.6 Report Data'!G15</f>
        <v>-102429</v>
      </c>
      <c r="I16" s="19">
        <f>'6.6 Report Data'!H15</f>
        <v>-81987</v>
      </c>
      <c r="J16" s="19">
        <f>'6.6 Report Data'!I15</f>
        <v>-130599</v>
      </c>
      <c r="K16" s="19">
        <f>'6.6 Report Data'!J15</f>
        <v>-52150.000000000007</v>
      </c>
      <c r="L16" s="19">
        <f>'6.6 Report Data'!K15</f>
        <v>-298734</v>
      </c>
      <c r="M16" s="19">
        <f>'6.6 Report Data'!L15</f>
        <v>-60388.000000000007</v>
      </c>
      <c r="N16" s="19">
        <f>'6.6 Report Data'!M15</f>
        <v>-166647</v>
      </c>
      <c r="O16" s="19">
        <f>'6.6 Report Data'!N15</f>
        <v>-142853.00000000003</v>
      </c>
      <c r="P16" s="19">
        <f>'6.6 Report Data'!O15</f>
        <v>0</v>
      </c>
      <c r="Q16" s="19">
        <f>'6.6 Report Data'!P15</f>
        <v>-33375</v>
      </c>
      <c r="R16" s="19">
        <f>'6.6 Report Data'!R15</f>
        <v>-2599718</v>
      </c>
    </row>
    <row r="17" spans="1:18" ht="16.5" x14ac:dyDescent="0.3">
      <c r="A17" s="15"/>
      <c r="B17" s="14" t="str">
        <f>'6.6 Report Data'!A16</f>
        <v xml:space="preserve">  PHM Base Payments</v>
      </c>
      <c r="C17" s="19">
        <f>'6.6 Report Data'!B16</f>
        <v>0</v>
      </c>
      <c r="D17" s="19">
        <f>'6.6 Report Data'!C16</f>
        <v>0</v>
      </c>
      <c r="E17" s="19">
        <f>'6.6 Report Data'!D16</f>
        <v>0</v>
      </c>
      <c r="F17" s="19">
        <f>'6.6 Report Data'!E16</f>
        <v>0</v>
      </c>
      <c r="G17" s="19">
        <f>'6.6 Report Data'!F16</f>
        <v>0</v>
      </c>
      <c r="H17" s="19">
        <f>'6.6 Report Data'!G16</f>
        <v>0</v>
      </c>
      <c r="I17" s="19">
        <f>'6.6 Report Data'!H16</f>
        <v>0</v>
      </c>
      <c r="J17" s="19">
        <f>'6.6 Report Data'!I16</f>
        <v>0</v>
      </c>
      <c r="K17" s="19">
        <f>'6.6 Report Data'!J16</f>
        <v>0</v>
      </c>
      <c r="L17" s="19">
        <f>'6.6 Report Data'!K16</f>
        <v>0</v>
      </c>
      <c r="M17" s="19">
        <f>'6.6 Report Data'!L16</f>
        <v>0</v>
      </c>
      <c r="N17" s="19">
        <f>'6.6 Report Data'!M16</f>
        <v>0</v>
      </c>
      <c r="O17" s="19">
        <f>'6.6 Report Data'!N16</f>
        <v>0</v>
      </c>
      <c r="P17" s="19">
        <f>'6.6 Report Data'!O16</f>
        <v>0</v>
      </c>
      <c r="Q17" s="19">
        <f>'6.6 Report Data'!P16</f>
        <v>0</v>
      </c>
      <c r="R17" s="19">
        <f>'6.6 Report Data'!R16</f>
        <v>0</v>
      </c>
    </row>
    <row r="18" spans="1:18" s="59" customFormat="1" ht="16.5" x14ac:dyDescent="0.3">
      <c r="A18" s="60"/>
      <c r="B18" s="59" t="str">
        <f>'6.6 Report Data'!A17</f>
        <v xml:space="preserve">  PHM Bonus Payments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f>SUM(B18:Q18)</f>
        <v>0</v>
      </c>
    </row>
    <row r="19" spans="1:18" s="16" customFormat="1" ht="16.5" x14ac:dyDescent="0.3">
      <c r="A19" s="15"/>
      <c r="B19" s="16" t="str">
        <f>'6.6 Report Data'!A18</f>
        <v>Self-Funded</v>
      </c>
      <c r="C19" s="17">
        <f t="shared" ref="C19:R19" si="3">SUM(C20:C22)</f>
        <v>0</v>
      </c>
      <c r="D19" s="17">
        <f t="shared" si="3"/>
        <v>129402.16164007416</v>
      </c>
      <c r="E19" s="17">
        <f t="shared" si="3"/>
        <v>74.071071345205581</v>
      </c>
      <c r="F19" s="17">
        <f t="shared" si="3"/>
        <v>336430.80604992376</v>
      </c>
      <c r="G19" s="17">
        <f t="shared" si="3"/>
        <v>1259.2082128684951</v>
      </c>
      <c r="H19" s="17">
        <f t="shared" si="3"/>
        <v>14740.143197695912</v>
      </c>
      <c r="I19" s="17">
        <f t="shared" si="3"/>
        <v>0</v>
      </c>
      <c r="J19" s="17">
        <f t="shared" si="3"/>
        <v>1185.1371415232893</v>
      </c>
      <c r="K19" s="17">
        <f t="shared" si="3"/>
        <v>0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7">
        <f t="shared" si="3"/>
        <v>592.56857076164465</v>
      </c>
      <c r="P19" s="17">
        <f t="shared" si="3"/>
        <v>0</v>
      </c>
      <c r="Q19" s="17">
        <f t="shared" si="3"/>
        <v>666.63964210685026</v>
      </c>
      <c r="R19" s="17">
        <f t="shared" si="3"/>
        <v>484350.73552629934</v>
      </c>
    </row>
    <row r="20" spans="1:18" ht="16.5" x14ac:dyDescent="0.3">
      <c r="A20" s="15"/>
      <c r="B20" s="14" t="str">
        <f>'6.6 Report Data'!A19</f>
        <v xml:space="preserve">  Hospital Fixed Payments</v>
      </c>
      <c r="C20" s="19">
        <f>'6.6 Report Data'!B19</f>
        <v>0</v>
      </c>
      <c r="D20" s="19">
        <f>'6.6 Report Data'!C19</f>
        <v>0</v>
      </c>
      <c r="E20" s="19">
        <f>'6.6 Report Data'!D19</f>
        <v>0</v>
      </c>
      <c r="F20" s="19">
        <f>'6.6 Report Data'!E19</f>
        <v>0</v>
      </c>
      <c r="G20" s="19">
        <f>'6.6 Report Data'!F19</f>
        <v>0</v>
      </c>
      <c r="H20" s="19">
        <f>'6.6 Report Data'!G19</f>
        <v>0</v>
      </c>
      <c r="I20" s="19">
        <f>'6.6 Report Data'!H19</f>
        <v>0</v>
      </c>
      <c r="J20" s="19">
        <f>'6.6 Report Data'!I19</f>
        <v>0</v>
      </c>
      <c r="K20" s="19">
        <f>'6.6 Report Data'!J19</f>
        <v>0</v>
      </c>
      <c r="L20" s="19">
        <f>'6.6 Report Data'!K19</f>
        <v>0</v>
      </c>
      <c r="M20" s="19">
        <f>'6.6 Report Data'!L19</f>
        <v>0</v>
      </c>
      <c r="N20" s="19">
        <f>'6.6 Report Data'!M19</f>
        <v>0</v>
      </c>
      <c r="O20" s="19">
        <f>'6.6 Report Data'!N19</f>
        <v>0</v>
      </c>
      <c r="P20" s="19">
        <f>'6.6 Report Data'!O19</f>
        <v>0</v>
      </c>
      <c r="Q20" s="19">
        <f>'6.6 Report Data'!P19</f>
        <v>0</v>
      </c>
      <c r="R20" s="19">
        <f>'6.6 Report Data'!R19</f>
        <v>0</v>
      </c>
    </row>
    <row r="21" spans="1:18" ht="16.5" x14ac:dyDescent="0.3">
      <c r="A21" s="15"/>
      <c r="B21" s="14" t="str">
        <f>'6.6 Report Data'!A20</f>
        <v xml:space="preserve">  PHM Base Payments</v>
      </c>
      <c r="C21" s="19">
        <f>'6.6 Report Data'!B20</f>
        <v>0</v>
      </c>
      <c r="D21" s="19">
        <f>'6.6 Report Data'!C20</f>
        <v>89097</v>
      </c>
      <c r="E21" s="19">
        <f>'6.6 Report Data'!D20</f>
        <v>51</v>
      </c>
      <c r="F21" s="19">
        <f>'6.6 Report Data'!E20</f>
        <v>231642</v>
      </c>
      <c r="G21" s="19">
        <f>'6.6 Report Data'!F20</f>
        <v>867</v>
      </c>
      <c r="H21" s="19">
        <f>'6.6 Report Data'!G20</f>
        <v>10149</v>
      </c>
      <c r="I21" s="19">
        <f>'6.6 Report Data'!H20</f>
        <v>0</v>
      </c>
      <c r="J21" s="19">
        <f>'6.6 Report Data'!I20</f>
        <v>816</v>
      </c>
      <c r="K21" s="19">
        <f>'6.6 Report Data'!J20</f>
        <v>0</v>
      </c>
      <c r="L21" s="19">
        <f>'6.6 Report Data'!K20</f>
        <v>0</v>
      </c>
      <c r="M21" s="19">
        <f>'6.6 Report Data'!L20</f>
        <v>0</v>
      </c>
      <c r="N21" s="19">
        <f>'6.6 Report Data'!M20</f>
        <v>0</v>
      </c>
      <c r="O21" s="19">
        <f>'6.6 Report Data'!N20</f>
        <v>408</v>
      </c>
      <c r="P21" s="19">
        <f>'6.6 Report Data'!O20</f>
        <v>0</v>
      </c>
      <c r="Q21" s="19">
        <f>'6.6 Report Data'!P20</f>
        <v>459</v>
      </c>
      <c r="R21" s="19">
        <f>'6.6 Report Data'!R20</f>
        <v>333489</v>
      </c>
    </row>
    <row r="22" spans="1:18" s="59" customFormat="1" ht="16.5" x14ac:dyDescent="0.3">
      <c r="A22" s="60"/>
      <c r="B22" s="59" t="str">
        <f>'6.6 Report Data'!A21</f>
        <v xml:space="preserve">  PHM Bonus Payments</v>
      </c>
      <c r="C22" s="61">
        <f>'[1]ATTRIBUTION BY PAYER_HOSP'!C$36</f>
        <v>0</v>
      </c>
      <c r="D22" s="61">
        <f>'[1]ATTRIBUTION BY PAYER_HOSP'!D$36</f>
        <v>40305.161640074162</v>
      </c>
      <c r="E22" s="61">
        <f>'[1]ATTRIBUTION BY PAYER_HOSP'!E$36</f>
        <v>23.071071345205588</v>
      </c>
      <c r="F22" s="61">
        <f>'[1]ATTRIBUTION BY PAYER_HOSP'!F$36</f>
        <v>104788.80604992378</v>
      </c>
      <c r="G22" s="61">
        <f>'[1]ATTRIBUTION BY PAYER_HOSP'!G$36</f>
        <v>392.20821286849502</v>
      </c>
      <c r="H22" s="61">
        <f>'[1]ATTRIBUTION BY PAYER_HOSP'!H$36</f>
        <v>4591.143197695912</v>
      </c>
      <c r="I22" s="61">
        <f>'[1]ATTRIBUTION BY PAYER_HOSP'!I$36</f>
        <v>0</v>
      </c>
      <c r="J22" s="61">
        <f>'[1]ATTRIBUTION BY PAYER_HOSP'!J$36</f>
        <v>369.13714152328942</v>
      </c>
      <c r="K22" s="61">
        <f>'[1]ATTRIBUTION BY PAYER_HOSP'!K$36</f>
        <v>0</v>
      </c>
      <c r="L22" s="61">
        <f>'[1]ATTRIBUTION BY PAYER_HOSP'!L$36</f>
        <v>0</v>
      </c>
      <c r="M22" s="61">
        <f>'[1]ATTRIBUTION BY PAYER_HOSP'!M$36</f>
        <v>0</v>
      </c>
      <c r="N22" s="61">
        <f>'[1]ATTRIBUTION BY PAYER_HOSP'!N$36</f>
        <v>0</v>
      </c>
      <c r="O22" s="61">
        <f>'[1]ATTRIBUTION BY PAYER_HOSP'!O$36</f>
        <v>184.56857076164471</v>
      </c>
      <c r="P22" s="61">
        <f>'[1]ATTRIBUTION BY PAYER_HOSP'!P$36</f>
        <v>0</v>
      </c>
      <c r="Q22" s="61">
        <f>'[1]ATTRIBUTION BY PAYER_HOSP'!Q$36</f>
        <v>207.63964210685026</v>
      </c>
      <c r="R22" s="61">
        <f>SUM(B22:Q22)</f>
        <v>150861.73552629934</v>
      </c>
    </row>
    <row r="23" spans="1:18" s="16" customFormat="1" ht="16.5" x14ac:dyDescent="0.3">
      <c r="A23" s="15"/>
      <c r="B23" s="16" t="str">
        <f>'6.6 Report Data'!A22</f>
        <v>MVP - QHP</v>
      </c>
      <c r="C23" s="17">
        <f t="shared" ref="C23:R23" si="4">SUM(C24:C26)</f>
        <v>59256.857076164473</v>
      </c>
      <c r="D23" s="17">
        <f t="shared" si="4"/>
        <v>29258.073181356209</v>
      </c>
      <c r="E23" s="17">
        <f t="shared" si="4"/>
        <v>10740.30534505481</v>
      </c>
      <c r="F23" s="17">
        <f t="shared" si="4"/>
        <v>56960.653864463093</v>
      </c>
      <c r="G23" s="17">
        <f t="shared" si="4"/>
        <v>12666.153200030156</v>
      </c>
      <c r="H23" s="17">
        <f t="shared" si="4"/>
        <v>22073.179260871264</v>
      </c>
      <c r="I23" s="17">
        <f t="shared" si="4"/>
        <v>296.28428538082233</v>
      </c>
      <c r="J23" s="17">
        <f t="shared" si="4"/>
        <v>14888.285340386323</v>
      </c>
      <c r="K23" s="17">
        <f t="shared" si="4"/>
        <v>666.63964210685026</v>
      </c>
      <c r="L23" s="17">
        <f t="shared" si="4"/>
        <v>1333.2792842137005</v>
      </c>
      <c r="M23" s="17">
        <f t="shared" si="4"/>
        <v>370.35535672602794</v>
      </c>
      <c r="N23" s="17">
        <f t="shared" si="4"/>
        <v>296.28428538082233</v>
      </c>
      <c r="O23" s="17">
        <f t="shared" si="4"/>
        <v>4370.1932093671294</v>
      </c>
      <c r="P23" s="17">
        <f t="shared" si="4"/>
        <v>0</v>
      </c>
      <c r="Q23" s="17">
        <f t="shared" si="4"/>
        <v>0</v>
      </c>
      <c r="R23" s="17">
        <f t="shared" si="4"/>
        <v>213176.54333150169</v>
      </c>
    </row>
    <row r="24" spans="1:18" ht="16.5" x14ac:dyDescent="0.3">
      <c r="A24" s="15"/>
      <c r="B24" s="14" t="str">
        <f>'6.6 Report Data'!A23</f>
        <v xml:space="preserve">  Hospital Fixed Payments</v>
      </c>
      <c r="C24" s="19">
        <f>'6.6 Report Data'!B23</f>
        <v>0</v>
      </c>
      <c r="D24" s="19">
        <f>'6.6 Report Data'!C23</f>
        <v>0</v>
      </c>
      <c r="E24" s="19">
        <f>'6.6 Report Data'!D23</f>
        <v>0</v>
      </c>
      <c r="F24" s="19">
        <f>'6.6 Report Data'!E23</f>
        <v>0</v>
      </c>
      <c r="G24" s="19">
        <f>'6.6 Report Data'!F23</f>
        <v>0</v>
      </c>
      <c r="H24" s="19">
        <f>'6.6 Report Data'!G23</f>
        <v>0</v>
      </c>
      <c r="I24" s="19">
        <f>'6.6 Report Data'!H23</f>
        <v>0</v>
      </c>
      <c r="J24" s="19">
        <f>'6.6 Report Data'!I23</f>
        <v>0</v>
      </c>
      <c r="K24" s="19">
        <f>'6.6 Report Data'!J23</f>
        <v>0</v>
      </c>
      <c r="L24" s="19">
        <f>'6.6 Report Data'!K23</f>
        <v>0</v>
      </c>
      <c r="M24" s="19">
        <f>'6.6 Report Data'!L23</f>
        <v>0</v>
      </c>
      <c r="N24" s="19">
        <f>'6.6 Report Data'!M23</f>
        <v>0</v>
      </c>
      <c r="O24" s="19">
        <f>'6.6 Report Data'!N23</f>
        <v>0</v>
      </c>
      <c r="P24" s="19">
        <f>'6.6 Report Data'!O23</f>
        <v>0</v>
      </c>
      <c r="Q24" s="19">
        <f>'6.6 Report Data'!P23</f>
        <v>0</v>
      </c>
      <c r="R24" s="19">
        <f>'6.6 Report Data'!R23</f>
        <v>0</v>
      </c>
    </row>
    <row r="25" spans="1:18" ht="16.5" x14ac:dyDescent="0.3">
      <c r="A25" s="15"/>
      <c r="B25" s="14" t="str">
        <f>'6.6 Report Data'!A24</f>
        <v xml:space="preserve">  PHM Base Payments</v>
      </c>
      <c r="C25" s="19">
        <f>'6.6 Report Data'!B24</f>
        <v>40800</v>
      </c>
      <c r="D25" s="19">
        <f>'6.6 Report Data'!C24</f>
        <v>20145</v>
      </c>
      <c r="E25" s="19">
        <f>'6.6 Report Data'!D24</f>
        <v>7395</v>
      </c>
      <c r="F25" s="19">
        <f>'6.6 Report Data'!E24</f>
        <v>39219</v>
      </c>
      <c r="G25" s="19">
        <f>'6.6 Report Data'!F24</f>
        <v>8721</v>
      </c>
      <c r="H25" s="19">
        <f>'6.6 Report Data'!G24</f>
        <v>15198</v>
      </c>
      <c r="I25" s="19">
        <f>'6.6 Report Data'!H24</f>
        <v>204</v>
      </c>
      <c r="J25" s="19">
        <f>'6.6 Report Data'!I24</f>
        <v>10251</v>
      </c>
      <c r="K25" s="19">
        <f>'6.6 Report Data'!J24</f>
        <v>459</v>
      </c>
      <c r="L25" s="19">
        <f>'6.6 Report Data'!K24</f>
        <v>918</v>
      </c>
      <c r="M25" s="19">
        <f>'6.6 Report Data'!L24</f>
        <v>255</v>
      </c>
      <c r="N25" s="19">
        <f>'6.6 Report Data'!M24</f>
        <v>204</v>
      </c>
      <c r="O25" s="19">
        <f>'6.6 Report Data'!N24</f>
        <v>3009</v>
      </c>
      <c r="P25" s="19">
        <f>'6.6 Report Data'!O24</f>
        <v>0</v>
      </c>
      <c r="Q25" s="19">
        <f>'6.6 Report Data'!P24</f>
        <v>0</v>
      </c>
      <c r="R25" s="19">
        <f>'6.6 Report Data'!R24</f>
        <v>146778</v>
      </c>
    </row>
    <row r="26" spans="1:18" s="59" customFormat="1" ht="16.5" x14ac:dyDescent="0.3">
      <c r="A26" s="60"/>
      <c r="B26" s="59" t="str">
        <f>'6.6 Report Data'!A25</f>
        <v xml:space="preserve">  PHM Bonus Payments</v>
      </c>
      <c r="C26" s="61">
        <f>'[1]ATTRIBUTION BY PAYER_HOSP'!C$33</f>
        <v>18456.857076164473</v>
      </c>
      <c r="D26" s="61">
        <f>'[1]ATTRIBUTION BY PAYER_HOSP'!D$33</f>
        <v>9113.073181356207</v>
      </c>
      <c r="E26" s="61">
        <f>'[1]ATTRIBUTION BY PAYER_HOSP'!E$33</f>
        <v>3345.3053450548105</v>
      </c>
      <c r="F26" s="61">
        <f>'[1]ATTRIBUTION BY PAYER_HOSP'!F$33</f>
        <v>17741.653864463096</v>
      </c>
      <c r="G26" s="61">
        <f>'[1]ATTRIBUTION BY PAYER_HOSP'!G$33</f>
        <v>3945.1532000301559</v>
      </c>
      <c r="H26" s="61">
        <f>'[1]ATTRIBUTION BY PAYER_HOSP'!H$33</f>
        <v>6875.1792608712649</v>
      </c>
      <c r="I26" s="61">
        <f>'[1]ATTRIBUTION BY PAYER_HOSP'!I$33</f>
        <v>92.284285380822354</v>
      </c>
      <c r="J26" s="61">
        <f>'[1]ATTRIBUTION BY PAYER_HOSP'!J$33</f>
        <v>4637.2853403863228</v>
      </c>
      <c r="K26" s="61">
        <f>'[1]ATTRIBUTION BY PAYER_HOSP'!K$33</f>
        <v>207.63964210685032</v>
      </c>
      <c r="L26" s="61">
        <f>'[1]ATTRIBUTION BY PAYER_HOSP'!L$33</f>
        <v>415.27928421370063</v>
      </c>
      <c r="M26" s="61">
        <f>'[1]ATTRIBUTION BY PAYER_HOSP'!M$33</f>
        <v>115.35535672602795</v>
      </c>
      <c r="N26" s="61">
        <f>'[1]ATTRIBUTION BY PAYER_HOSP'!N$33</f>
        <v>92.284285380822354</v>
      </c>
      <c r="O26" s="61">
        <f>'[1]ATTRIBUTION BY PAYER_HOSP'!O$33</f>
        <v>1361.1932093671298</v>
      </c>
      <c r="P26" s="61">
        <f>'[1]ATTRIBUTION BY PAYER_HOSP'!P$33</f>
        <v>0</v>
      </c>
      <c r="Q26" s="61">
        <f>'[1]ATTRIBUTION BY PAYER_HOSP'!Q$33</f>
        <v>0</v>
      </c>
      <c r="R26" s="61">
        <f>SUM(B26:Q26)</f>
        <v>66398.543331501685</v>
      </c>
    </row>
    <row r="27" spans="1:18" s="16" customFormat="1" ht="16.5" x14ac:dyDescent="0.3">
      <c r="A27" s="15"/>
      <c r="B27" s="16" t="str">
        <f>'6.6 Report Data'!A26</f>
        <v>General</v>
      </c>
      <c r="C27" s="17">
        <f t="shared" ref="C27:R27" si="5">SUM(C28:C30)</f>
        <v>-1222257</v>
      </c>
      <c r="D27" s="17">
        <f t="shared" si="5"/>
        <v>-1904155.9999999998</v>
      </c>
      <c r="E27" s="17">
        <f t="shared" si="5"/>
        <v>-637454</v>
      </c>
      <c r="F27" s="17">
        <f t="shared" si="5"/>
        <v>-8273755.0000000019</v>
      </c>
      <c r="G27" s="17">
        <f t="shared" si="5"/>
        <v>-956597</v>
      </c>
      <c r="H27" s="17">
        <f t="shared" si="5"/>
        <v>-430692.99999999994</v>
      </c>
      <c r="I27" s="17">
        <f t="shared" si="5"/>
        <v>-190986.00000000003</v>
      </c>
      <c r="J27" s="17">
        <f t="shared" si="5"/>
        <v>-395280.99999999994</v>
      </c>
      <c r="K27" s="17">
        <f t="shared" si="5"/>
        <v>-115612.00000000001</v>
      </c>
      <c r="L27" s="17">
        <f t="shared" si="5"/>
        <v>-1385868</v>
      </c>
      <c r="M27" s="17">
        <f t="shared" si="5"/>
        <v>-117288.99999999999</v>
      </c>
      <c r="N27" s="17">
        <f t="shared" si="5"/>
        <v>-533921.00000000012</v>
      </c>
      <c r="O27" s="17">
        <f t="shared" si="5"/>
        <v>-462656.00000000006</v>
      </c>
      <c r="P27" s="17">
        <f t="shared" si="5"/>
        <v>0</v>
      </c>
      <c r="Q27" s="17">
        <f t="shared" si="5"/>
        <v>-276000</v>
      </c>
      <c r="R27" s="17">
        <f t="shared" si="5"/>
        <v>-16902525.000000004</v>
      </c>
    </row>
    <row r="28" spans="1:18" ht="16.5" x14ac:dyDescent="0.3">
      <c r="A28" s="15"/>
      <c r="B28" s="14" t="str">
        <f>'6.6 Report Data'!A27</f>
        <v xml:space="preserve">  Participation Fees</v>
      </c>
      <c r="C28" s="19">
        <f>'6.6 Report Data'!B27</f>
        <v>-1313430</v>
      </c>
      <c r="D28" s="19">
        <f>'6.6 Report Data'!C27</f>
        <v>-2071506.9999999998</v>
      </c>
      <c r="E28" s="19">
        <f>'6.6 Report Data'!D27</f>
        <v>-677940</v>
      </c>
      <c r="F28" s="19">
        <f>'6.6 Report Data'!E27</f>
        <v>-8506175.0000000019</v>
      </c>
      <c r="G28" s="19">
        <f>'6.6 Report Data'!F27</f>
        <v>-975150</v>
      </c>
      <c r="H28" s="19">
        <f>'6.6 Report Data'!G27</f>
        <v>-482274.99999999994</v>
      </c>
      <c r="I28" s="19">
        <f>'6.6 Report Data'!H27</f>
        <v>-191068.00000000003</v>
      </c>
      <c r="J28" s="19">
        <f>'6.6 Report Data'!I27</f>
        <v>-441255.99999999994</v>
      </c>
      <c r="K28" s="19">
        <f>'6.6 Report Data'!J27</f>
        <v>-115718.00000000001</v>
      </c>
      <c r="L28" s="19">
        <f>'6.6 Report Data'!K27</f>
        <v>-1388236</v>
      </c>
      <c r="M28" s="19">
        <f>'6.6 Report Data'!L27</f>
        <v>-117429.99999999999</v>
      </c>
      <c r="N28" s="19">
        <f>'6.6 Report Data'!M27</f>
        <v>-534698.00000000012</v>
      </c>
      <c r="O28" s="19">
        <f>'6.6 Report Data'!N27</f>
        <v>-519056.00000000006</v>
      </c>
      <c r="P28" s="19">
        <f>'6.6 Report Data'!O27</f>
        <v>0</v>
      </c>
      <c r="Q28" s="19">
        <f>'6.6 Report Data'!P27</f>
        <v>-309548</v>
      </c>
      <c r="R28" s="19">
        <f>'6.6 Report Data'!R27</f>
        <v>-17643487.000000004</v>
      </c>
    </row>
    <row r="29" spans="1:18" ht="16.5" x14ac:dyDescent="0.3">
      <c r="A29" s="15"/>
      <c r="B29" s="14" t="str">
        <f>'6.6 Report Data'!A28</f>
        <v xml:space="preserve">  Mental Health Screening and Follow-Up Program</v>
      </c>
      <c r="C29" s="18">
        <f>'6.6 Report Data'!B28</f>
        <v>91173</v>
      </c>
      <c r="D29" s="18">
        <f>'6.6 Report Data'!C28</f>
        <v>167351</v>
      </c>
      <c r="E29" s="18">
        <f>'6.6 Report Data'!D28</f>
        <v>40486</v>
      </c>
      <c r="F29" s="18">
        <f>'6.6 Report Data'!E28</f>
        <v>232420.00000000003</v>
      </c>
      <c r="G29" s="18">
        <f>'6.6 Report Data'!F28</f>
        <v>18553</v>
      </c>
      <c r="H29" s="18">
        <f>'6.6 Report Data'!G28</f>
        <v>51582</v>
      </c>
      <c r="I29" s="18">
        <f>'6.6 Report Data'!H28</f>
        <v>82</v>
      </c>
      <c r="J29" s="18">
        <f>'6.6 Report Data'!I28</f>
        <v>45975</v>
      </c>
      <c r="K29" s="18">
        <f>'6.6 Report Data'!J28</f>
        <v>105.99999999999999</v>
      </c>
      <c r="L29" s="18">
        <f>'6.6 Report Data'!K28</f>
        <v>2368</v>
      </c>
      <c r="M29" s="18">
        <f>'6.6 Report Data'!L28</f>
        <v>141</v>
      </c>
      <c r="N29" s="18">
        <f>'6.6 Report Data'!M28</f>
        <v>777</v>
      </c>
      <c r="O29" s="18">
        <f>'6.6 Report Data'!N28</f>
        <v>56400</v>
      </c>
      <c r="P29" s="18">
        <f>'6.6 Report Data'!O28</f>
        <v>0</v>
      </c>
      <c r="Q29" s="18">
        <f>'6.6 Report Data'!P28</f>
        <v>33548.000000000007</v>
      </c>
      <c r="R29" s="18">
        <f>'6.6 Report Data'!R28</f>
        <v>740962.00000000012</v>
      </c>
    </row>
    <row r="30" spans="1:18" ht="16.5" x14ac:dyDescent="0.3">
      <c r="A30" s="15"/>
      <c r="B30" s="14" t="str">
        <f>'6.6 Report Data'!A29</f>
        <v xml:space="preserve">  Waiver Implementation</v>
      </c>
      <c r="C30" s="18">
        <f>'6.6 Report Data'!B29</f>
        <v>0</v>
      </c>
      <c r="D30" s="18">
        <f>'6.6 Report Data'!C29</f>
        <v>0</v>
      </c>
      <c r="E30" s="18">
        <f>'6.6 Report Data'!D29</f>
        <v>0</v>
      </c>
      <c r="F30" s="18">
        <f>'6.6 Report Data'!E29</f>
        <v>0</v>
      </c>
      <c r="G30" s="18">
        <f>'6.6 Report Data'!F29</f>
        <v>0</v>
      </c>
      <c r="H30" s="18">
        <f>'6.6 Report Data'!G29</f>
        <v>0</v>
      </c>
      <c r="I30" s="18">
        <f>'6.6 Report Data'!H29</f>
        <v>0</v>
      </c>
      <c r="J30" s="18">
        <f>'6.6 Report Data'!I29</f>
        <v>0</v>
      </c>
      <c r="K30" s="18">
        <f>'6.6 Report Data'!J29</f>
        <v>0</v>
      </c>
      <c r="L30" s="18">
        <f>'6.6 Report Data'!K29</f>
        <v>0</v>
      </c>
      <c r="M30" s="18">
        <f>'6.6 Report Data'!L29</f>
        <v>0</v>
      </c>
      <c r="N30" s="18">
        <f>'6.6 Report Data'!M29</f>
        <v>0</v>
      </c>
      <c r="O30" s="18">
        <f>'6.6 Report Data'!N29</f>
        <v>0</v>
      </c>
      <c r="P30" s="18">
        <f>'6.6 Report Data'!O29</f>
        <v>0</v>
      </c>
      <c r="Q30" s="18">
        <f>'6.6 Report Data'!P29</f>
        <v>0</v>
      </c>
      <c r="R30" s="18">
        <f>'6.6 Report Data'!Q29</f>
        <v>0</v>
      </c>
    </row>
    <row r="31" spans="1:18" s="16" customFormat="1" ht="16.5" x14ac:dyDescent="0.3">
      <c r="A31" s="15"/>
      <c r="B31" s="16" t="s">
        <v>240</v>
      </c>
      <c r="C31" s="17">
        <f t="shared" ref="C31:R31" si="6">C27+C23+C19+C15+C11+C5</f>
        <v>25238946.092211895</v>
      </c>
      <c r="D31" s="17">
        <f t="shared" si="6"/>
        <v>58805247.710601345</v>
      </c>
      <c r="E31" s="17">
        <f t="shared" si="6"/>
        <v>12687679.272213472</v>
      </c>
      <c r="F31" s="17">
        <f t="shared" si="6"/>
        <v>198482433.30871224</v>
      </c>
      <c r="G31" s="17">
        <f t="shared" si="6"/>
        <v>-839935.06263130112</v>
      </c>
      <c r="H31" s="17">
        <f t="shared" si="6"/>
        <v>19904979.221420657</v>
      </c>
      <c r="I31" s="17">
        <f t="shared" si="6"/>
        <v>3976160.497499417</v>
      </c>
      <c r="J31" s="17">
        <f t="shared" si="6"/>
        <v>6818277.3914603377</v>
      </c>
      <c r="K31" s="17">
        <f t="shared" si="6"/>
        <v>2535370.6396421068</v>
      </c>
      <c r="L31" s="17">
        <f t="shared" si="6"/>
        <v>51053835.285340384</v>
      </c>
      <c r="M31" s="17">
        <f t="shared" si="6"/>
        <v>2952589.8528561424</v>
      </c>
      <c r="N31" s="17">
        <f t="shared" si="6"/>
        <v>15617636.690708783</v>
      </c>
      <c r="O31" s="17">
        <f t="shared" si="6"/>
        <v>7383395.2896008454</v>
      </c>
      <c r="P31" s="17">
        <f t="shared" si="6"/>
        <v>43495</v>
      </c>
      <c r="Q31" s="17">
        <f t="shared" si="6"/>
        <v>1807468.4111911454</v>
      </c>
      <c r="R31" s="17">
        <f t="shared" si="6"/>
        <v>406467579.60082757</v>
      </c>
    </row>
    <row r="32" spans="1:18" ht="16.5" x14ac:dyDescent="0.3">
      <c r="A32" s="15"/>
    </row>
    <row r="33" spans="1:1" ht="16.5" x14ac:dyDescent="0.3">
      <c r="A33" s="15"/>
    </row>
    <row r="34" spans="1:1" ht="16.5" x14ac:dyDescent="0.3">
      <c r="A34" s="15"/>
    </row>
    <row r="35" spans="1:1" ht="16.5" x14ac:dyDescent="0.3">
      <c r="A35" s="15"/>
    </row>
    <row r="36" spans="1:1" ht="16.5" x14ac:dyDescent="0.3">
      <c r="A36" s="15"/>
    </row>
    <row r="37" spans="1:1" ht="16.5" x14ac:dyDescent="0.3">
      <c r="A37" s="15"/>
    </row>
    <row r="38" spans="1:1" ht="16.5" x14ac:dyDescent="0.3">
      <c r="A38" s="15"/>
    </row>
    <row r="39" spans="1:1" ht="16.5" x14ac:dyDescent="0.3">
      <c r="A39" s="15"/>
    </row>
    <row r="40" spans="1:1" ht="16.5" x14ac:dyDescent="0.3">
      <c r="A40" s="15"/>
    </row>
    <row r="41" spans="1:1" ht="16.5" x14ac:dyDescent="0.3">
      <c r="A41" s="15"/>
    </row>
    <row r="42" spans="1:1" ht="16.5" x14ac:dyDescent="0.3">
      <c r="A42" s="15"/>
    </row>
    <row r="43" spans="1:1" ht="16.5" x14ac:dyDescent="0.3">
      <c r="A43" s="15"/>
    </row>
    <row r="44" spans="1:1" ht="16.5" x14ac:dyDescent="0.3">
      <c r="A44" s="15"/>
    </row>
    <row r="45" spans="1:1" ht="16.5" x14ac:dyDescent="0.3">
      <c r="A45" s="15"/>
    </row>
    <row r="46" spans="1:1" ht="16.5" x14ac:dyDescent="0.3">
      <c r="A46" s="15"/>
    </row>
    <row r="47" spans="1:1" ht="16.5" x14ac:dyDescent="0.3">
      <c r="A47" s="15"/>
    </row>
    <row r="48" spans="1:1" ht="16.5" x14ac:dyDescent="0.3">
      <c r="A48" s="15"/>
    </row>
    <row r="49" spans="1:1" ht="16.5" x14ac:dyDescent="0.3">
      <c r="A49" s="15"/>
    </row>
    <row r="50" spans="1:1" ht="16.5" x14ac:dyDescent="0.3">
      <c r="A50" s="15"/>
    </row>
    <row r="51" spans="1:1" ht="16.5" x14ac:dyDescent="0.3">
      <c r="A51" s="15"/>
    </row>
    <row r="52" spans="1:1" ht="16.5" x14ac:dyDescent="0.3">
      <c r="A52" s="15"/>
    </row>
    <row r="53" spans="1:1" ht="16.5" x14ac:dyDescent="0.3">
      <c r="A53" s="15"/>
    </row>
    <row r="54" spans="1:1" ht="16.5" x14ac:dyDescent="0.3">
      <c r="A54" s="15"/>
    </row>
    <row r="55" spans="1:1" ht="16.5" x14ac:dyDescent="0.3">
      <c r="A55" s="15"/>
    </row>
    <row r="56" spans="1:1" ht="16.5" x14ac:dyDescent="0.3">
      <c r="A56" s="15"/>
    </row>
    <row r="57" spans="1:1" ht="16.5" x14ac:dyDescent="0.3">
      <c r="A57" s="15"/>
    </row>
    <row r="58" spans="1:1" ht="16.5" x14ac:dyDescent="0.3">
      <c r="A58" s="15"/>
    </row>
    <row r="59" spans="1:1" ht="16.5" x14ac:dyDescent="0.3">
      <c r="A59" s="15"/>
    </row>
    <row r="60" spans="1:1" ht="16.5" x14ac:dyDescent="0.3">
      <c r="A60" s="15"/>
    </row>
    <row r="61" spans="1:1" ht="16.5" x14ac:dyDescent="0.3">
      <c r="A61" s="15"/>
    </row>
    <row r="62" spans="1:1" ht="16.5" x14ac:dyDescent="0.3">
      <c r="A62" s="15"/>
    </row>
    <row r="63" spans="1:1" ht="16.5" x14ac:dyDescent="0.3">
      <c r="A63" s="15"/>
    </row>
    <row r="64" spans="1:1" ht="16.5" x14ac:dyDescent="0.3">
      <c r="A64" s="15"/>
    </row>
    <row r="65" spans="1:1" ht="16.5" x14ac:dyDescent="0.3">
      <c r="A65" s="15"/>
    </row>
    <row r="66" spans="1:1" ht="16.5" x14ac:dyDescent="0.3">
      <c r="A66" s="15"/>
    </row>
    <row r="67" spans="1:1" ht="16.5" x14ac:dyDescent="0.3">
      <c r="A67" s="15"/>
    </row>
    <row r="68" spans="1:1" ht="16.5" x14ac:dyDescent="0.3">
      <c r="A68" s="15"/>
    </row>
    <row r="69" spans="1:1" ht="16.5" x14ac:dyDescent="0.3">
      <c r="A69" s="15"/>
    </row>
    <row r="70" spans="1:1" ht="16.5" x14ac:dyDescent="0.3">
      <c r="A70" s="15"/>
    </row>
    <row r="71" spans="1:1" ht="16.5" x14ac:dyDescent="0.3">
      <c r="A71" s="15"/>
    </row>
    <row r="72" spans="1:1" ht="16.5" x14ac:dyDescent="0.3">
      <c r="A72" s="15"/>
    </row>
    <row r="73" spans="1:1" ht="16.5" x14ac:dyDescent="0.3">
      <c r="A73" s="15"/>
    </row>
    <row r="74" spans="1:1" ht="16.5" x14ac:dyDescent="0.3">
      <c r="A74" s="15"/>
    </row>
    <row r="75" spans="1:1" ht="16.5" x14ac:dyDescent="0.3">
      <c r="A75" s="15"/>
    </row>
    <row r="76" spans="1:1" ht="16.5" x14ac:dyDescent="0.3">
      <c r="A76" s="15"/>
    </row>
    <row r="77" spans="1:1" ht="16.5" x14ac:dyDescent="0.3">
      <c r="A77" s="15"/>
    </row>
    <row r="78" spans="1:1" ht="16.5" x14ac:dyDescent="0.3">
      <c r="A78" s="15"/>
    </row>
    <row r="79" spans="1:1" ht="16.5" x14ac:dyDescent="0.3">
      <c r="A79" s="15"/>
    </row>
    <row r="80" spans="1:1" ht="16.5" x14ac:dyDescent="0.3">
      <c r="A80" s="15"/>
    </row>
    <row r="81" spans="1:1" ht="16.5" x14ac:dyDescent="0.3">
      <c r="A81" s="15"/>
    </row>
    <row r="82" spans="1:1" ht="16.5" x14ac:dyDescent="0.3">
      <c r="A82" s="15"/>
    </row>
    <row r="83" spans="1:1" ht="16.5" x14ac:dyDescent="0.3">
      <c r="A83" s="15"/>
    </row>
    <row r="84" spans="1:1" ht="16.5" x14ac:dyDescent="0.3">
      <c r="A84" s="15"/>
    </row>
    <row r="85" spans="1:1" ht="16.5" x14ac:dyDescent="0.3">
      <c r="A85" s="15"/>
    </row>
    <row r="86" spans="1:1" ht="16.5" x14ac:dyDescent="0.3">
      <c r="A86" s="15"/>
    </row>
    <row r="87" spans="1:1" ht="16.5" x14ac:dyDescent="0.3">
      <c r="A87" s="15"/>
    </row>
    <row r="88" spans="1:1" ht="16.5" x14ac:dyDescent="0.3">
      <c r="A88" s="15"/>
    </row>
    <row r="89" spans="1:1" ht="16.5" x14ac:dyDescent="0.3">
      <c r="A89" s="15"/>
    </row>
    <row r="90" spans="1:1" ht="16.5" x14ac:dyDescent="0.3">
      <c r="A90" s="15"/>
    </row>
    <row r="91" spans="1:1" ht="16.5" x14ac:dyDescent="0.3">
      <c r="A91" s="15"/>
    </row>
    <row r="92" spans="1:1" ht="16.5" x14ac:dyDescent="0.3">
      <c r="A92" s="15"/>
    </row>
    <row r="93" spans="1:1" ht="16.5" x14ac:dyDescent="0.3">
      <c r="A93" s="15"/>
    </row>
    <row r="94" spans="1:1" ht="16.5" x14ac:dyDescent="0.3">
      <c r="A94" s="15"/>
    </row>
    <row r="95" spans="1:1" ht="16.5" x14ac:dyDescent="0.3">
      <c r="A95" s="15"/>
    </row>
    <row r="96" spans="1:1" ht="16.5" x14ac:dyDescent="0.3">
      <c r="A96" s="15"/>
    </row>
    <row r="97" spans="1:1" ht="16.5" x14ac:dyDescent="0.3">
      <c r="A97" s="15"/>
    </row>
    <row r="98" spans="1:1" ht="16.5" x14ac:dyDescent="0.3">
      <c r="A98" s="15"/>
    </row>
    <row r="99" spans="1:1" ht="16.5" x14ac:dyDescent="0.3">
      <c r="A99" s="15"/>
    </row>
    <row r="100" spans="1:1" ht="16.5" x14ac:dyDescent="0.3">
      <c r="A100" s="15"/>
    </row>
    <row r="101" spans="1:1" ht="16.5" x14ac:dyDescent="0.3">
      <c r="A101" s="15"/>
    </row>
    <row r="102" spans="1:1" ht="16.5" x14ac:dyDescent="0.3">
      <c r="A102" s="15"/>
    </row>
    <row r="103" spans="1:1" ht="16.5" x14ac:dyDescent="0.3">
      <c r="A103" s="15"/>
    </row>
    <row r="104" spans="1:1" ht="16.5" x14ac:dyDescent="0.3">
      <c r="A104" s="15"/>
    </row>
    <row r="105" spans="1:1" ht="16.5" x14ac:dyDescent="0.3">
      <c r="A105" s="15"/>
    </row>
    <row r="106" spans="1:1" ht="16.5" x14ac:dyDescent="0.3">
      <c r="A106" s="15"/>
    </row>
    <row r="107" spans="1:1" ht="16.5" x14ac:dyDescent="0.3">
      <c r="A107" s="15"/>
    </row>
    <row r="108" spans="1:1" ht="16.5" x14ac:dyDescent="0.3">
      <c r="A108" s="15"/>
    </row>
    <row r="109" spans="1:1" ht="16.5" x14ac:dyDescent="0.3">
      <c r="A109" s="15"/>
    </row>
    <row r="110" spans="1:1" ht="16.5" x14ac:dyDescent="0.3">
      <c r="A110" s="15"/>
    </row>
    <row r="111" spans="1:1" ht="16.5" x14ac:dyDescent="0.3">
      <c r="A111" s="15"/>
    </row>
    <row r="112" spans="1:1" ht="16.5" x14ac:dyDescent="0.3">
      <c r="A112" s="15"/>
    </row>
    <row r="113" spans="1:1" ht="16.5" x14ac:dyDescent="0.3">
      <c r="A113" s="15"/>
    </row>
    <row r="114" spans="1:1" ht="16.5" x14ac:dyDescent="0.3">
      <c r="A114" s="15"/>
    </row>
    <row r="115" spans="1:1" ht="16.5" x14ac:dyDescent="0.3">
      <c r="A115" s="15"/>
    </row>
    <row r="116" spans="1:1" ht="16.5" x14ac:dyDescent="0.3">
      <c r="A116" s="15"/>
    </row>
    <row r="117" spans="1:1" ht="16.5" x14ac:dyDescent="0.3">
      <c r="A117" s="15"/>
    </row>
    <row r="118" spans="1:1" ht="16.5" x14ac:dyDescent="0.3">
      <c r="A118" s="15"/>
    </row>
    <row r="119" spans="1:1" ht="16.5" x14ac:dyDescent="0.3">
      <c r="A119" s="15"/>
    </row>
    <row r="120" spans="1:1" ht="16.5" x14ac:dyDescent="0.3">
      <c r="A120" s="15"/>
    </row>
    <row r="121" spans="1:1" ht="16.5" x14ac:dyDescent="0.3">
      <c r="A121" s="15"/>
    </row>
    <row r="122" spans="1:1" ht="16.5" x14ac:dyDescent="0.3">
      <c r="A122" s="15"/>
    </row>
    <row r="123" spans="1:1" ht="16.5" x14ac:dyDescent="0.3">
      <c r="A123" s="15"/>
    </row>
    <row r="124" spans="1:1" ht="16.5" x14ac:dyDescent="0.3">
      <c r="A124" s="15"/>
    </row>
    <row r="125" spans="1:1" ht="16.5" x14ac:dyDescent="0.3">
      <c r="A125" s="15"/>
    </row>
    <row r="126" spans="1:1" ht="16.5" x14ac:dyDescent="0.3">
      <c r="A126" s="15"/>
    </row>
    <row r="127" spans="1:1" ht="16.5" x14ac:dyDescent="0.3">
      <c r="A127" s="15"/>
    </row>
    <row r="128" spans="1:1" ht="16.5" x14ac:dyDescent="0.3">
      <c r="A128" s="15"/>
    </row>
    <row r="129" spans="1:1" ht="16.5" x14ac:dyDescent="0.3">
      <c r="A129" s="15"/>
    </row>
    <row r="130" spans="1:1" ht="16.5" x14ac:dyDescent="0.3">
      <c r="A130" s="15"/>
    </row>
    <row r="131" spans="1:1" ht="16.5" x14ac:dyDescent="0.3">
      <c r="A131" s="15"/>
    </row>
    <row r="132" spans="1:1" ht="16.5" x14ac:dyDescent="0.3">
      <c r="A132" s="15"/>
    </row>
    <row r="133" spans="1:1" ht="16.5" x14ac:dyDescent="0.3">
      <c r="A133" s="15"/>
    </row>
    <row r="134" spans="1:1" ht="16.5" x14ac:dyDescent="0.3">
      <c r="A134" s="15"/>
    </row>
    <row r="135" spans="1:1" ht="16.5" x14ac:dyDescent="0.3">
      <c r="A135" s="15"/>
    </row>
    <row r="136" spans="1:1" ht="16.5" x14ac:dyDescent="0.3">
      <c r="A136" s="15"/>
    </row>
    <row r="137" spans="1:1" ht="16.5" x14ac:dyDescent="0.3">
      <c r="A137" s="15"/>
    </row>
    <row r="138" spans="1:1" ht="16.5" x14ac:dyDescent="0.3">
      <c r="A138" s="15"/>
    </row>
    <row r="139" spans="1:1" ht="16.5" x14ac:dyDescent="0.3">
      <c r="A139" s="15"/>
    </row>
    <row r="140" spans="1:1" ht="16.5" x14ac:dyDescent="0.3">
      <c r="A140" s="15"/>
    </row>
    <row r="141" spans="1:1" ht="16.5" x14ac:dyDescent="0.3">
      <c r="A141" s="15"/>
    </row>
    <row r="142" spans="1:1" ht="16.5" x14ac:dyDescent="0.3">
      <c r="A142" s="15"/>
    </row>
    <row r="143" spans="1:1" ht="16.5" x14ac:dyDescent="0.3">
      <c r="A143" s="15"/>
    </row>
    <row r="144" spans="1:1" ht="16.5" x14ac:dyDescent="0.3">
      <c r="A144" s="15"/>
    </row>
    <row r="145" spans="1:1" ht="16.5" x14ac:dyDescent="0.3">
      <c r="A145" s="15"/>
    </row>
    <row r="146" spans="1:1" ht="16.5" x14ac:dyDescent="0.3">
      <c r="A146" s="15"/>
    </row>
    <row r="147" spans="1:1" ht="16.5" x14ac:dyDescent="0.3">
      <c r="A147" s="15"/>
    </row>
    <row r="148" spans="1:1" ht="16.5" x14ac:dyDescent="0.3">
      <c r="A148" s="15"/>
    </row>
    <row r="149" spans="1:1" ht="16.5" x14ac:dyDescent="0.3">
      <c r="A149" s="15"/>
    </row>
    <row r="150" spans="1:1" ht="16.5" x14ac:dyDescent="0.3">
      <c r="A150" s="15"/>
    </row>
    <row r="151" spans="1:1" ht="16.5" x14ac:dyDescent="0.3">
      <c r="A151" s="15"/>
    </row>
    <row r="152" spans="1:1" ht="16.5" x14ac:dyDescent="0.3">
      <c r="A152" s="15"/>
    </row>
    <row r="153" spans="1:1" ht="16.5" x14ac:dyDescent="0.3">
      <c r="A153" s="15"/>
    </row>
    <row r="154" spans="1:1" ht="16.5" x14ac:dyDescent="0.3">
      <c r="A154" s="15"/>
    </row>
    <row r="155" spans="1:1" ht="16.5" x14ac:dyDescent="0.3">
      <c r="A155" s="15"/>
    </row>
    <row r="156" spans="1:1" ht="16.5" x14ac:dyDescent="0.3">
      <c r="A156" s="15"/>
    </row>
    <row r="157" spans="1:1" ht="16.5" x14ac:dyDescent="0.3">
      <c r="A157" s="15"/>
    </row>
    <row r="158" spans="1:1" ht="16.5" x14ac:dyDescent="0.3">
      <c r="A158" s="15"/>
    </row>
    <row r="159" spans="1:1" ht="16.5" x14ac:dyDescent="0.3">
      <c r="A159" s="15"/>
    </row>
    <row r="160" spans="1:1" ht="16.5" x14ac:dyDescent="0.3">
      <c r="A160" s="15"/>
    </row>
    <row r="161" spans="1:1" ht="16.5" x14ac:dyDescent="0.3">
      <c r="A161" s="15"/>
    </row>
    <row r="162" spans="1:1" ht="16.5" x14ac:dyDescent="0.3">
      <c r="A162" s="15"/>
    </row>
    <row r="163" spans="1:1" ht="16.5" x14ac:dyDescent="0.3">
      <c r="A163" s="15"/>
    </row>
    <row r="164" spans="1:1" ht="16.5" x14ac:dyDescent="0.3">
      <c r="A164" s="15"/>
    </row>
    <row r="165" spans="1:1" ht="16.5" x14ac:dyDescent="0.3">
      <c r="A165" s="15"/>
    </row>
    <row r="166" spans="1:1" ht="16.5" x14ac:dyDescent="0.3">
      <c r="A166" s="15"/>
    </row>
    <row r="167" spans="1:1" ht="16.5" x14ac:dyDescent="0.3">
      <c r="A167" s="15"/>
    </row>
    <row r="168" spans="1:1" ht="16.5" x14ac:dyDescent="0.3">
      <c r="A168" s="15"/>
    </row>
    <row r="169" spans="1:1" ht="16.5" x14ac:dyDescent="0.3">
      <c r="A169" s="15"/>
    </row>
    <row r="170" spans="1:1" ht="16.5" x14ac:dyDescent="0.3">
      <c r="A170" s="15"/>
    </row>
    <row r="171" spans="1:1" ht="16.5" x14ac:dyDescent="0.3">
      <c r="A171" s="15"/>
    </row>
    <row r="172" spans="1:1" ht="16.5" x14ac:dyDescent="0.3">
      <c r="A172" s="15"/>
    </row>
    <row r="173" spans="1:1" ht="16.5" x14ac:dyDescent="0.3">
      <c r="A173" s="15"/>
    </row>
    <row r="174" spans="1:1" ht="16.5" x14ac:dyDescent="0.3">
      <c r="A174" s="15"/>
    </row>
    <row r="175" spans="1:1" ht="16.5" x14ac:dyDescent="0.3">
      <c r="A175" s="15"/>
    </row>
    <row r="176" spans="1:1" ht="16.5" x14ac:dyDescent="0.3">
      <c r="A176" s="15"/>
    </row>
    <row r="177" spans="1:1" ht="16.5" x14ac:dyDescent="0.3">
      <c r="A177" s="15"/>
    </row>
    <row r="178" spans="1:1" ht="16.5" x14ac:dyDescent="0.3">
      <c r="A178" s="15"/>
    </row>
    <row r="179" spans="1:1" ht="16.5" x14ac:dyDescent="0.3">
      <c r="A179" s="15"/>
    </row>
    <row r="180" spans="1:1" ht="16.5" x14ac:dyDescent="0.3">
      <c r="A180" s="15"/>
    </row>
    <row r="181" spans="1:1" ht="16.5" x14ac:dyDescent="0.3">
      <c r="A181" s="15"/>
    </row>
    <row r="182" spans="1:1" ht="16.5" x14ac:dyDescent="0.3">
      <c r="A182" s="15"/>
    </row>
    <row r="183" spans="1:1" ht="16.5" x14ac:dyDescent="0.3">
      <c r="A183" s="15"/>
    </row>
    <row r="184" spans="1:1" ht="16.5" x14ac:dyDescent="0.3">
      <c r="A184" s="15"/>
    </row>
    <row r="185" spans="1:1" ht="16.5" x14ac:dyDescent="0.3">
      <c r="A185" s="15"/>
    </row>
    <row r="186" spans="1:1" ht="16.5" x14ac:dyDescent="0.3">
      <c r="A186" s="15"/>
    </row>
    <row r="187" spans="1:1" ht="16.5" x14ac:dyDescent="0.3">
      <c r="A187" s="15"/>
    </row>
    <row r="188" spans="1:1" ht="16.5" x14ac:dyDescent="0.3">
      <c r="A188" s="15"/>
    </row>
    <row r="189" spans="1:1" ht="16.5" x14ac:dyDescent="0.3">
      <c r="A189" s="15"/>
    </row>
    <row r="190" spans="1:1" ht="16.5" x14ac:dyDescent="0.3">
      <c r="A190" s="15"/>
    </row>
    <row r="191" spans="1:1" ht="16.5" x14ac:dyDescent="0.3">
      <c r="A191" s="15"/>
    </row>
    <row r="192" spans="1:1" ht="16.5" x14ac:dyDescent="0.3">
      <c r="A192" s="15"/>
    </row>
    <row r="193" spans="1:1" ht="16.5" x14ac:dyDescent="0.3">
      <c r="A193" s="15"/>
    </row>
    <row r="194" spans="1:1" ht="16.5" x14ac:dyDescent="0.3">
      <c r="A194" s="15"/>
    </row>
    <row r="195" spans="1:1" ht="16.5" x14ac:dyDescent="0.3">
      <c r="A195" s="15"/>
    </row>
    <row r="196" spans="1:1" ht="16.5" x14ac:dyDescent="0.3">
      <c r="A196" s="15"/>
    </row>
    <row r="197" spans="1:1" ht="16.5" x14ac:dyDescent="0.3">
      <c r="A197" s="15"/>
    </row>
    <row r="198" spans="1:1" ht="16.5" x14ac:dyDescent="0.3">
      <c r="A198" s="15"/>
    </row>
    <row r="199" spans="1:1" ht="16.5" x14ac:dyDescent="0.3">
      <c r="A199" s="15"/>
    </row>
    <row r="200" spans="1:1" ht="16.5" x14ac:dyDescent="0.3">
      <c r="A200" s="15"/>
    </row>
    <row r="201" spans="1:1" ht="16.5" x14ac:dyDescent="0.3">
      <c r="A201" s="15"/>
    </row>
    <row r="202" spans="1:1" ht="16.5" x14ac:dyDescent="0.3">
      <c r="A202" s="15"/>
    </row>
    <row r="203" spans="1:1" ht="16.5" x14ac:dyDescent="0.3">
      <c r="A203" s="15"/>
    </row>
    <row r="204" spans="1:1" ht="16.5" x14ac:dyDescent="0.3">
      <c r="A204" s="15"/>
    </row>
    <row r="205" spans="1:1" ht="16.5" x14ac:dyDescent="0.3">
      <c r="A205" s="15"/>
    </row>
    <row r="206" spans="1:1" ht="16.5" x14ac:dyDescent="0.3">
      <c r="A206" s="15"/>
    </row>
    <row r="207" spans="1:1" ht="16.5" x14ac:dyDescent="0.3">
      <c r="A207" s="15"/>
    </row>
    <row r="208" spans="1:1" ht="16.5" x14ac:dyDescent="0.3">
      <c r="A208" s="15"/>
    </row>
    <row r="209" spans="1:1" ht="16.5" x14ac:dyDescent="0.3">
      <c r="A209" s="15"/>
    </row>
    <row r="210" spans="1:1" ht="16.5" x14ac:dyDescent="0.3">
      <c r="A210" s="15"/>
    </row>
    <row r="211" spans="1:1" ht="16.5" x14ac:dyDescent="0.3">
      <c r="A211" s="15"/>
    </row>
    <row r="212" spans="1:1" ht="16.5" x14ac:dyDescent="0.3">
      <c r="A212" s="15"/>
    </row>
    <row r="213" spans="1:1" ht="16.5" x14ac:dyDescent="0.3">
      <c r="A213" s="15"/>
    </row>
    <row r="214" spans="1:1" ht="16.5" x14ac:dyDescent="0.3">
      <c r="A214" s="15"/>
    </row>
    <row r="215" spans="1:1" ht="16.5" x14ac:dyDescent="0.3">
      <c r="A215" s="15"/>
    </row>
    <row r="216" spans="1:1" ht="16.5" x14ac:dyDescent="0.3">
      <c r="A216" s="15"/>
    </row>
    <row r="217" spans="1:1" ht="16.5" x14ac:dyDescent="0.3">
      <c r="A217" s="15"/>
    </row>
    <row r="218" spans="1:1" ht="16.5" x14ac:dyDescent="0.3">
      <c r="A218" s="15"/>
    </row>
    <row r="219" spans="1:1" ht="16.5" x14ac:dyDescent="0.3">
      <c r="A219" s="15"/>
    </row>
    <row r="220" spans="1:1" ht="16.5" x14ac:dyDescent="0.3">
      <c r="A220" s="15"/>
    </row>
    <row r="221" spans="1:1" ht="16.5" x14ac:dyDescent="0.3">
      <c r="A221" s="15"/>
    </row>
    <row r="222" spans="1:1" ht="16.5" x14ac:dyDescent="0.3">
      <c r="A222" s="15"/>
    </row>
    <row r="223" spans="1:1" ht="16.5" x14ac:dyDescent="0.3">
      <c r="A223" s="15"/>
    </row>
    <row r="224" spans="1:1" ht="16.5" x14ac:dyDescent="0.3">
      <c r="A224" s="15"/>
    </row>
    <row r="225" spans="1:1" ht="16.5" x14ac:dyDescent="0.3">
      <c r="A225" s="15"/>
    </row>
    <row r="226" spans="1:1" ht="16.5" x14ac:dyDescent="0.3">
      <c r="A226" s="15"/>
    </row>
    <row r="227" spans="1:1" ht="16.5" x14ac:dyDescent="0.3">
      <c r="A227" s="15"/>
    </row>
    <row r="228" spans="1:1" ht="16.5" x14ac:dyDescent="0.3">
      <c r="A228" s="15"/>
    </row>
    <row r="229" spans="1:1" ht="16.5" x14ac:dyDescent="0.3">
      <c r="A229" s="15"/>
    </row>
    <row r="230" spans="1:1" ht="16.5" x14ac:dyDescent="0.3">
      <c r="A230" s="15"/>
    </row>
    <row r="231" spans="1:1" ht="16.5" x14ac:dyDescent="0.3">
      <c r="A231" s="15"/>
    </row>
    <row r="232" spans="1:1" ht="16.5" x14ac:dyDescent="0.3">
      <c r="A232" s="15"/>
    </row>
    <row r="233" spans="1:1" ht="16.5" x14ac:dyDescent="0.3">
      <c r="A233" s="15"/>
    </row>
    <row r="234" spans="1:1" ht="16.5" x14ac:dyDescent="0.3">
      <c r="A234" s="15"/>
    </row>
    <row r="235" spans="1:1" ht="16.5" x14ac:dyDescent="0.3">
      <c r="A235" s="15"/>
    </row>
    <row r="236" spans="1:1" ht="16.5" x14ac:dyDescent="0.3">
      <c r="A236" s="15"/>
    </row>
    <row r="237" spans="1:1" ht="16.5" x14ac:dyDescent="0.3">
      <c r="A237" s="15"/>
    </row>
    <row r="238" spans="1:1" ht="16.5" x14ac:dyDescent="0.3">
      <c r="A238" s="15"/>
    </row>
    <row r="239" spans="1:1" ht="16.5" x14ac:dyDescent="0.3">
      <c r="A239" s="15"/>
    </row>
    <row r="240" spans="1:1" ht="16.5" x14ac:dyDescent="0.3">
      <c r="A240" s="15"/>
    </row>
    <row r="241" spans="1:1" ht="16.5" x14ac:dyDescent="0.3">
      <c r="A241" s="15"/>
    </row>
    <row r="242" spans="1:1" ht="16.5" x14ac:dyDescent="0.3">
      <c r="A242" s="15"/>
    </row>
    <row r="243" spans="1:1" ht="16.5" x14ac:dyDescent="0.3">
      <c r="A243" s="15"/>
    </row>
    <row r="244" spans="1:1" ht="16.5" x14ac:dyDescent="0.3">
      <c r="A244" s="15"/>
    </row>
    <row r="245" spans="1:1" ht="16.5" x14ac:dyDescent="0.3">
      <c r="A245" s="15"/>
    </row>
    <row r="246" spans="1:1" ht="16.5" x14ac:dyDescent="0.3">
      <c r="A246" s="15"/>
    </row>
    <row r="247" spans="1:1" ht="16.5" x14ac:dyDescent="0.3">
      <c r="A247" s="15"/>
    </row>
    <row r="248" spans="1:1" ht="16.5" x14ac:dyDescent="0.3">
      <c r="A248" s="15"/>
    </row>
    <row r="249" spans="1:1" ht="16.5" x14ac:dyDescent="0.3">
      <c r="A249" s="15"/>
    </row>
    <row r="250" spans="1:1" ht="16.5" x14ac:dyDescent="0.3">
      <c r="A250" s="15"/>
    </row>
    <row r="251" spans="1:1" ht="16.5" x14ac:dyDescent="0.3">
      <c r="A251" s="15"/>
    </row>
    <row r="252" spans="1:1" ht="16.5" x14ac:dyDescent="0.3">
      <c r="A252" s="15"/>
    </row>
    <row r="253" spans="1:1" ht="16.5" x14ac:dyDescent="0.3">
      <c r="A253" s="15"/>
    </row>
    <row r="254" spans="1:1" ht="16.5" x14ac:dyDescent="0.3">
      <c r="A254" s="15"/>
    </row>
    <row r="255" spans="1:1" ht="16.5" x14ac:dyDescent="0.3">
      <c r="A255" s="15"/>
    </row>
    <row r="256" spans="1:1" ht="16.5" x14ac:dyDescent="0.3">
      <c r="A256" s="15"/>
    </row>
    <row r="257" spans="1:1" ht="16.5" x14ac:dyDescent="0.3">
      <c r="A257" s="15"/>
    </row>
    <row r="258" spans="1:1" ht="16.5" x14ac:dyDescent="0.3">
      <c r="A258" s="15"/>
    </row>
    <row r="259" spans="1:1" ht="16.5" x14ac:dyDescent="0.3">
      <c r="A259" s="15"/>
    </row>
    <row r="260" spans="1:1" ht="16.5" x14ac:dyDescent="0.3">
      <c r="A260" s="15"/>
    </row>
    <row r="261" spans="1:1" ht="16.5" x14ac:dyDescent="0.3">
      <c r="A261" s="15"/>
    </row>
    <row r="262" spans="1:1" ht="16.5" x14ac:dyDescent="0.3">
      <c r="A262" s="15"/>
    </row>
    <row r="263" spans="1:1" ht="16.5" x14ac:dyDescent="0.3">
      <c r="A263" s="15"/>
    </row>
    <row r="264" spans="1:1" ht="16.5" x14ac:dyDescent="0.3">
      <c r="A264" s="15"/>
    </row>
    <row r="265" spans="1:1" ht="16.5" x14ac:dyDescent="0.3">
      <c r="A265" s="15"/>
    </row>
    <row r="266" spans="1:1" ht="16.5" x14ac:dyDescent="0.3">
      <c r="A266" s="15"/>
    </row>
    <row r="267" spans="1:1" ht="16.5" x14ac:dyDescent="0.3">
      <c r="A267" s="15"/>
    </row>
    <row r="268" spans="1:1" ht="16.5" x14ac:dyDescent="0.3">
      <c r="A268" s="15"/>
    </row>
    <row r="269" spans="1:1" ht="16.5" x14ac:dyDescent="0.3">
      <c r="A269" s="15"/>
    </row>
    <row r="270" spans="1:1" ht="16.5" x14ac:dyDescent="0.3">
      <c r="A270" s="15"/>
    </row>
    <row r="271" spans="1:1" ht="16.5" x14ac:dyDescent="0.3">
      <c r="A271" s="15"/>
    </row>
    <row r="272" spans="1:1" ht="16.5" x14ac:dyDescent="0.3">
      <c r="A272" s="15"/>
    </row>
    <row r="273" spans="1:1" ht="16.5" x14ac:dyDescent="0.3">
      <c r="A273" s="15"/>
    </row>
    <row r="274" spans="1:1" ht="16.5" x14ac:dyDescent="0.3">
      <c r="A274" s="15"/>
    </row>
    <row r="275" spans="1:1" ht="16.5" x14ac:dyDescent="0.3">
      <c r="A275" s="15"/>
    </row>
    <row r="276" spans="1:1" ht="16.5" x14ac:dyDescent="0.3">
      <c r="A276" s="15"/>
    </row>
    <row r="277" spans="1:1" ht="16.5" x14ac:dyDescent="0.3">
      <c r="A277" s="15"/>
    </row>
    <row r="278" spans="1:1" ht="16.5" x14ac:dyDescent="0.3">
      <c r="A278" s="15"/>
    </row>
    <row r="279" spans="1:1" ht="16.5" x14ac:dyDescent="0.3">
      <c r="A279" s="15"/>
    </row>
    <row r="280" spans="1:1" ht="16.5" x14ac:dyDescent="0.3">
      <c r="A280" s="15"/>
    </row>
    <row r="281" spans="1:1" ht="16.5" x14ac:dyDescent="0.3">
      <c r="A281" s="15"/>
    </row>
    <row r="282" spans="1:1" ht="16.5" x14ac:dyDescent="0.3">
      <c r="A282" s="15"/>
    </row>
    <row r="283" spans="1:1" ht="16.5" x14ac:dyDescent="0.3">
      <c r="A283" s="15"/>
    </row>
    <row r="284" spans="1:1" ht="16.5" x14ac:dyDescent="0.3">
      <c r="A284" s="15"/>
    </row>
    <row r="285" spans="1:1" ht="16.5" x14ac:dyDescent="0.3">
      <c r="A285" s="15"/>
    </row>
    <row r="286" spans="1:1" ht="16.5" x14ac:dyDescent="0.3">
      <c r="A286" s="15"/>
    </row>
    <row r="287" spans="1:1" ht="16.5" x14ac:dyDescent="0.3">
      <c r="A287" s="15"/>
    </row>
    <row r="288" spans="1:1" ht="16.5" x14ac:dyDescent="0.3">
      <c r="A288" s="15"/>
    </row>
    <row r="289" spans="1:1" ht="16.5" x14ac:dyDescent="0.3">
      <c r="A289" s="15"/>
    </row>
    <row r="290" spans="1:1" ht="16.5" x14ac:dyDescent="0.3">
      <c r="A290" s="15"/>
    </row>
    <row r="291" spans="1:1" ht="16.5" x14ac:dyDescent="0.3">
      <c r="A291" s="15"/>
    </row>
    <row r="292" spans="1:1" ht="16.5" x14ac:dyDescent="0.3">
      <c r="A292" s="15"/>
    </row>
    <row r="293" spans="1:1" ht="16.5" x14ac:dyDescent="0.3">
      <c r="A293" s="15"/>
    </row>
    <row r="294" spans="1:1" ht="16.5" x14ac:dyDescent="0.3">
      <c r="A294" s="15"/>
    </row>
    <row r="295" spans="1:1" ht="16.5" x14ac:dyDescent="0.3">
      <c r="A295" s="15"/>
    </row>
    <row r="296" spans="1:1" ht="16.5" x14ac:dyDescent="0.3">
      <c r="A296" s="15"/>
    </row>
    <row r="297" spans="1:1" ht="16.5" x14ac:dyDescent="0.3">
      <c r="A297" s="15"/>
    </row>
    <row r="298" spans="1:1" ht="16.5" x14ac:dyDescent="0.3">
      <c r="A298" s="15"/>
    </row>
    <row r="299" spans="1:1" ht="16.5" x14ac:dyDescent="0.3">
      <c r="A299" s="15"/>
    </row>
    <row r="300" spans="1:1" ht="16.5" x14ac:dyDescent="0.3">
      <c r="A300" s="15"/>
    </row>
    <row r="301" spans="1:1" ht="16.5" x14ac:dyDescent="0.3">
      <c r="A301" s="15"/>
    </row>
    <row r="302" spans="1:1" ht="16.5" x14ac:dyDescent="0.3">
      <c r="A302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AD72-859C-4D46-8BDB-10095A33A361}">
  <dimension ref="A1:Q89"/>
  <sheetViews>
    <sheetView workbookViewId="0">
      <selection activeCell="D23" sqref="D23"/>
    </sheetView>
  </sheetViews>
  <sheetFormatPr defaultRowHeight="12.75" x14ac:dyDescent="0.2"/>
  <cols>
    <col min="1" max="1" width="2.7109375" style="4" customWidth="1"/>
    <col min="2" max="2" width="46.42578125" bestFit="1" customWidth="1"/>
    <col min="3" max="13" width="15.7109375" customWidth="1"/>
  </cols>
  <sheetData>
    <row r="1" spans="1:17" ht="16.5" x14ac:dyDescent="0.3">
      <c r="B1" s="6" t="s">
        <v>241</v>
      </c>
      <c r="C1" s="7"/>
      <c r="D1" s="8"/>
      <c r="E1" s="8"/>
      <c r="F1" s="8"/>
      <c r="G1" s="8"/>
      <c r="H1" s="8"/>
      <c r="I1" s="8"/>
      <c r="J1" s="9"/>
      <c r="K1" s="8"/>
      <c r="L1" s="8"/>
      <c r="M1" s="8"/>
      <c r="N1" s="10"/>
      <c r="O1" s="10"/>
      <c r="P1" s="10"/>
      <c r="Q1" s="10"/>
    </row>
    <row r="2" spans="1:17" ht="16.5" x14ac:dyDescent="0.3">
      <c r="B2" s="6" t="s">
        <v>242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  <c r="O2" s="10"/>
      <c r="P2" s="10"/>
      <c r="Q2" s="10"/>
    </row>
    <row r="3" spans="1:17" ht="30" x14ac:dyDescent="0.25">
      <c r="B3" s="11"/>
      <c r="C3" s="12" t="s">
        <v>243</v>
      </c>
      <c r="D3" s="12" t="s">
        <v>244</v>
      </c>
      <c r="E3" s="12" t="s">
        <v>245</v>
      </c>
      <c r="F3" s="12" t="s">
        <v>246</v>
      </c>
      <c r="G3" s="12" t="s">
        <v>247</v>
      </c>
      <c r="H3" s="12" t="s">
        <v>248</v>
      </c>
      <c r="I3" s="12" t="s">
        <v>249</v>
      </c>
      <c r="J3" s="12" t="s">
        <v>250</v>
      </c>
      <c r="K3" s="12" t="s">
        <v>251</v>
      </c>
      <c r="L3" s="12" t="s">
        <v>252</v>
      </c>
      <c r="M3" s="12" t="s">
        <v>253</v>
      </c>
    </row>
    <row r="4" spans="1:17" x14ac:dyDescent="0.2">
      <c r="B4" t="str">
        <f>'6.8 Report Data'!A4</f>
        <v>Fixed Prospective Payment / CPR</v>
      </c>
      <c r="C4" s="10">
        <f>'6.8 Report Data'!B4</f>
        <v>417708908.00000006</v>
      </c>
      <c r="D4" s="10">
        <f>'6.8 Report Data'!C4</f>
        <v>11283865.999999998</v>
      </c>
      <c r="E4" s="10">
        <f>'6.8 Report Data'!D4</f>
        <v>0</v>
      </c>
      <c r="F4" s="10">
        <f>'6.8 Report Data'!E4</f>
        <v>0</v>
      </c>
      <c r="G4" s="10">
        <f>'6.8 Report Data'!F4</f>
        <v>0</v>
      </c>
      <c r="H4" s="10">
        <f>'6.8 Report Data'!G4</f>
        <v>0</v>
      </c>
      <c r="I4" s="10">
        <f>'6.8 Report Data'!H4</f>
        <v>0</v>
      </c>
      <c r="J4" s="10">
        <f>'6.8 Report Data'!I4</f>
        <v>0</v>
      </c>
      <c r="K4" s="10">
        <f>'6.8 Report Data'!J4</f>
        <v>0</v>
      </c>
      <c r="L4" s="10">
        <f>'6.8 Report Data'!K4</f>
        <v>1287433</v>
      </c>
      <c r="M4" s="10">
        <f>SUM(C4:L4)</f>
        <v>430280207.00000006</v>
      </c>
    </row>
    <row r="5" spans="1:17" x14ac:dyDescent="0.2">
      <c r="B5" t="str">
        <f>'6.8 Report Data'!A5</f>
        <v>Population Health Mgmt Program</v>
      </c>
      <c r="C5" s="74">
        <v>4671523</v>
      </c>
      <c r="D5" s="74">
        <v>2493390</v>
      </c>
      <c r="E5" s="74">
        <v>3334743</v>
      </c>
      <c r="F5" s="10">
        <f>'6.8 Report Data'!E5</f>
        <v>0</v>
      </c>
      <c r="G5" s="10">
        <f>'6.8 Report Data'!F5</f>
        <v>1177700</v>
      </c>
      <c r="H5" s="10">
        <f>'6.8 Report Data'!G5</f>
        <v>934200</v>
      </c>
      <c r="I5" s="10">
        <f>'6.8 Report Data'!H5</f>
        <v>180000</v>
      </c>
      <c r="J5" s="10">
        <f>'6.8 Report Data'!I5</f>
        <v>0</v>
      </c>
      <c r="K5" s="10">
        <f>'6.8 Report Data'!J5</f>
        <v>0</v>
      </c>
      <c r="L5" s="10">
        <f>'6.8 Report Data'!K5</f>
        <v>0</v>
      </c>
      <c r="M5" s="10">
        <f t="shared" ref="M5:M27" si="0">SUM(C5:L5)</f>
        <v>12791556</v>
      </c>
    </row>
    <row r="6" spans="1:17" x14ac:dyDescent="0.2">
      <c r="B6" t="str">
        <f>'6.8 Report Data'!A6</f>
        <v>Complex Care Coordination Program</v>
      </c>
      <c r="C6" s="10">
        <f>'6.8 Report Data'!B6</f>
        <v>0</v>
      </c>
      <c r="D6" s="10">
        <f>'6.8 Report Data'!C6</f>
        <v>0</v>
      </c>
      <c r="E6" s="10">
        <f>'6.8 Report Data'!D6</f>
        <v>0</v>
      </c>
      <c r="F6" s="10">
        <f>'6.8 Report Data'!E6</f>
        <v>0</v>
      </c>
      <c r="G6" s="10">
        <f>'6.8 Report Data'!F6</f>
        <v>0</v>
      </c>
      <c r="H6" s="10">
        <f>'6.8 Report Data'!G6</f>
        <v>0</v>
      </c>
      <c r="I6" s="10">
        <f>'6.8 Report Data'!H6</f>
        <v>0</v>
      </c>
      <c r="J6" s="10">
        <f>'6.8 Report Data'!I6</f>
        <v>0</v>
      </c>
      <c r="K6" s="10">
        <f>'6.8 Report Data'!J6</f>
        <v>0</v>
      </c>
      <c r="L6" s="10">
        <f>'6.8 Report Data'!K6</f>
        <v>0</v>
      </c>
      <c r="M6" s="10">
        <f t="shared" si="0"/>
        <v>0</v>
      </c>
    </row>
    <row r="7" spans="1:17" x14ac:dyDescent="0.2">
      <c r="B7" t="str">
        <f>'6.8 Report Data'!A7</f>
        <v>MH Screening and Follow-up Initiative</v>
      </c>
      <c r="C7" s="10">
        <f>'6.8 Report Data'!B7</f>
        <v>720681</v>
      </c>
      <c r="D7" s="10">
        <f>'6.8 Report Data'!C7</f>
        <v>414588</v>
      </c>
      <c r="E7" s="10">
        <f>'6.8 Report Data'!D7</f>
        <v>536457</v>
      </c>
      <c r="F7" s="10">
        <f>'6.8 Report Data'!E7</f>
        <v>0</v>
      </c>
      <c r="G7" s="10">
        <f>'6.8 Report Data'!F7</f>
        <v>0</v>
      </c>
      <c r="H7" s="10">
        <f>'6.8 Report Data'!G7</f>
        <v>0</v>
      </c>
      <c r="I7" s="10">
        <f>'6.8 Report Data'!H7</f>
        <v>0</v>
      </c>
      <c r="J7" s="10">
        <f>'6.8 Report Data'!I7</f>
        <v>0</v>
      </c>
      <c r="K7" s="10">
        <f>'6.8 Report Data'!J7</f>
        <v>0</v>
      </c>
      <c r="L7" s="10">
        <f>'6.8 Report Data'!K7</f>
        <v>0</v>
      </c>
      <c r="M7" s="10">
        <f t="shared" si="0"/>
        <v>1671726</v>
      </c>
    </row>
    <row r="8" spans="1:17" x14ac:dyDescent="0.2">
      <c r="B8" t="str">
        <f>'6.8 Report Data'!A8</f>
        <v>Comprehensive Payment Reform Program</v>
      </c>
      <c r="C8" s="10">
        <f>'6.8 Report Data'!B8</f>
        <v>0</v>
      </c>
      <c r="D8" s="10">
        <f>'6.8 Report Data'!C8</f>
        <v>1323900</v>
      </c>
      <c r="E8" s="10">
        <f>'6.8 Report Data'!D8</f>
        <v>0</v>
      </c>
      <c r="F8" s="10">
        <f>'6.8 Report Data'!E8</f>
        <v>0</v>
      </c>
      <c r="G8" s="10">
        <f>'6.8 Report Data'!F8</f>
        <v>0</v>
      </c>
      <c r="H8" s="10">
        <f>'6.8 Report Data'!G8</f>
        <v>0</v>
      </c>
      <c r="I8" s="10">
        <f>'6.8 Report Data'!H8</f>
        <v>0</v>
      </c>
      <c r="J8" s="10">
        <f>'6.8 Report Data'!I8</f>
        <v>0</v>
      </c>
      <c r="K8" s="10">
        <f>'6.8 Report Data'!J8</f>
        <v>0</v>
      </c>
      <c r="L8" s="10">
        <f>'6.8 Report Data'!K8</f>
        <v>0</v>
      </c>
      <c r="M8" s="10">
        <f t="shared" si="0"/>
        <v>1323900</v>
      </c>
    </row>
    <row r="9" spans="1:17" x14ac:dyDescent="0.2">
      <c r="B9" t="str">
        <f>'6.8 Report Data'!A9</f>
        <v>PCP Engagement Incentive Payment - Medicaid Exp.</v>
      </c>
      <c r="C9" s="10">
        <f>'6.8 Report Data'!B9</f>
        <v>0</v>
      </c>
      <c r="D9" s="10">
        <f>'6.8 Report Data'!C9</f>
        <v>0</v>
      </c>
      <c r="E9" s="10">
        <f>'6.8 Report Data'!D9</f>
        <v>0</v>
      </c>
      <c r="F9" s="10">
        <f>'6.8 Report Data'!E9</f>
        <v>0</v>
      </c>
      <c r="G9" s="10">
        <f>'6.8 Report Data'!F9</f>
        <v>0</v>
      </c>
      <c r="H9" s="10">
        <f>'6.8 Report Data'!G9</f>
        <v>0</v>
      </c>
      <c r="I9" s="10">
        <f>'6.8 Report Data'!H9</f>
        <v>0</v>
      </c>
      <c r="J9" s="10">
        <f>'6.8 Report Data'!I9</f>
        <v>0</v>
      </c>
      <c r="K9" s="10">
        <f>'6.8 Report Data'!J9</f>
        <v>0</v>
      </c>
      <c r="L9" s="10">
        <f>'6.8 Report Data'!K9</f>
        <v>0</v>
      </c>
      <c r="M9" s="10">
        <f t="shared" si="0"/>
        <v>0</v>
      </c>
    </row>
    <row r="10" spans="1:17" x14ac:dyDescent="0.2">
      <c r="B10" t="str">
        <f>'6.8 Report Data'!A11</f>
        <v xml:space="preserve">  Program Match</v>
      </c>
      <c r="C10" s="10">
        <f>'6.8 Report Data'!B11</f>
        <v>0</v>
      </c>
      <c r="D10" s="10">
        <f>'6.8 Report Data'!C11</f>
        <v>0</v>
      </c>
      <c r="E10" s="10">
        <f>'6.8 Report Data'!D11</f>
        <v>0</v>
      </c>
      <c r="F10" s="10">
        <f>'6.8 Report Data'!E11</f>
        <v>0</v>
      </c>
      <c r="G10" s="10">
        <f>'6.8 Report Data'!F11</f>
        <v>0</v>
      </c>
      <c r="H10" s="10">
        <f>'6.8 Report Data'!G11</f>
        <v>0</v>
      </c>
      <c r="I10" s="10">
        <f>'6.8 Report Data'!H11</f>
        <v>0</v>
      </c>
      <c r="J10" s="10">
        <f>'6.8 Report Data'!I11</f>
        <v>0</v>
      </c>
      <c r="K10" s="10">
        <f>'6.8 Report Data'!J11</f>
        <v>0</v>
      </c>
      <c r="L10" s="10">
        <f>'6.8 Report Data'!K11</f>
        <v>0</v>
      </c>
      <c r="M10" s="10">
        <f t="shared" si="0"/>
        <v>0</v>
      </c>
    </row>
    <row r="11" spans="1:17" x14ac:dyDescent="0.2">
      <c r="B11" t="str">
        <f>'6.8 Report Data'!A12</f>
        <v xml:space="preserve">  Amplify Grants</v>
      </c>
      <c r="C11" s="10">
        <f>'6.8 Report Data'!B12</f>
        <v>0</v>
      </c>
      <c r="D11" s="10">
        <f>'6.8 Report Data'!C12</f>
        <v>0</v>
      </c>
      <c r="E11" s="10">
        <f>'6.8 Report Data'!D12</f>
        <v>0</v>
      </c>
      <c r="F11" s="10">
        <f>'6.8 Report Data'!E12</f>
        <v>0</v>
      </c>
      <c r="G11" s="10">
        <f>'6.8 Report Data'!F12</f>
        <v>0</v>
      </c>
      <c r="H11" s="10">
        <f>'6.8 Report Data'!G12</f>
        <v>0</v>
      </c>
      <c r="I11" s="10">
        <f>'6.8 Report Data'!H12</f>
        <v>0</v>
      </c>
      <c r="J11" s="10">
        <f>'6.8 Report Data'!I12</f>
        <v>0</v>
      </c>
      <c r="K11" s="10">
        <f>'6.8 Report Data'!J12</f>
        <v>0</v>
      </c>
      <c r="L11" s="10">
        <f>'6.8 Report Data'!K12</f>
        <v>0</v>
      </c>
      <c r="M11" s="10">
        <f t="shared" si="0"/>
        <v>0</v>
      </c>
    </row>
    <row r="12" spans="1:17" x14ac:dyDescent="0.2">
      <c r="B12" t="str">
        <f>'6.8 Report Data'!A13</f>
        <v xml:space="preserve">  DULCE</v>
      </c>
      <c r="C12" s="10">
        <f>'6.8 Report Data'!B13</f>
        <v>0</v>
      </c>
      <c r="D12" s="10">
        <f>'6.8 Report Data'!C13</f>
        <v>0</v>
      </c>
      <c r="E12" s="10">
        <f>'6.8 Report Data'!D13</f>
        <v>0</v>
      </c>
      <c r="F12" s="10">
        <f>'6.8 Report Data'!E13</f>
        <v>0</v>
      </c>
      <c r="G12" s="10">
        <f>'6.8 Report Data'!F13</f>
        <v>68161.999999999985</v>
      </c>
      <c r="H12" s="10">
        <f>'6.8 Report Data'!G13</f>
        <v>0</v>
      </c>
      <c r="I12" s="10">
        <f>'6.8 Report Data'!H13</f>
        <v>0</v>
      </c>
      <c r="J12" s="10">
        <f>'6.8 Report Data'!I13</f>
        <v>0</v>
      </c>
      <c r="K12" s="10">
        <f>'6.8 Report Data'!J13</f>
        <v>0</v>
      </c>
      <c r="L12" s="10">
        <f>'6.8 Report Data'!K13</f>
        <v>0</v>
      </c>
      <c r="M12" s="10">
        <f t="shared" si="0"/>
        <v>68161.999999999985</v>
      </c>
    </row>
    <row r="13" spans="1:17" s="3" customFormat="1" x14ac:dyDescent="0.2">
      <c r="A13" s="4"/>
      <c r="B13" s="3" t="str">
        <f>'6.8 Report Data'!A14</f>
        <v>Total Primary Prevention</v>
      </c>
      <c r="C13" s="67">
        <f>'6.8 Report Data'!B14</f>
        <v>0</v>
      </c>
      <c r="D13" s="67">
        <f>'6.8 Report Data'!C14</f>
        <v>0</v>
      </c>
      <c r="E13" s="67">
        <f>'6.8 Report Data'!D14</f>
        <v>0</v>
      </c>
      <c r="F13" s="67">
        <f>'6.8 Report Data'!E14</f>
        <v>0</v>
      </c>
      <c r="G13" s="67">
        <f>'6.8 Report Data'!F14</f>
        <v>68161.999999999985</v>
      </c>
      <c r="H13" s="67">
        <f>'6.8 Report Data'!G14</f>
        <v>0</v>
      </c>
      <c r="I13" s="67">
        <f>'6.8 Report Data'!H14</f>
        <v>0</v>
      </c>
      <c r="J13" s="67">
        <f>'6.8 Report Data'!I14</f>
        <v>0</v>
      </c>
      <c r="K13" s="67">
        <f>'6.8 Report Data'!J14</f>
        <v>0</v>
      </c>
      <c r="L13" s="67">
        <f>'6.8 Report Data'!K14</f>
        <v>0</v>
      </c>
      <c r="M13" s="10">
        <f t="shared" si="0"/>
        <v>68161.999999999985</v>
      </c>
    </row>
    <row r="14" spans="1:17" x14ac:dyDescent="0.2">
      <c r="B14" t="str">
        <f>'6.8 Report Data'!A15</f>
        <v>Longitudinal Care</v>
      </c>
      <c r="C14" s="10">
        <f>'6.8 Report Data'!B15</f>
        <v>0</v>
      </c>
      <c r="D14" s="10">
        <f>'6.8 Report Data'!C15</f>
        <v>0</v>
      </c>
      <c r="E14" s="10">
        <f>'6.8 Report Data'!D15</f>
        <v>0</v>
      </c>
      <c r="F14" s="10">
        <f>'6.8 Report Data'!E15</f>
        <v>0</v>
      </c>
      <c r="G14" s="10">
        <f>'6.8 Report Data'!F15</f>
        <v>0</v>
      </c>
      <c r="H14" s="10">
        <f>'6.8 Report Data'!G15</f>
        <v>399000</v>
      </c>
      <c r="I14" s="10">
        <f>'6.8 Report Data'!H15</f>
        <v>0</v>
      </c>
      <c r="J14" s="10">
        <f>'6.8 Report Data'!I15</f>
        <v>0</v>
      </c>
      <c r="K14" s="10">
        <f>'6.8 Report Data'!J15</f>
        <v>0</v>
      </c>
      <c r="L14" s="10">
        <f>'6.8 Report Data'!K15</f>
        <v>0</v>
      </c>
      <c r="M14" s="10">
        <f t="shared" si="0"/>
        <v>399000</v>
      </c>
    </row>
    <row r="15" spans="1:17" x14ac:dyDescent="0.2">
      <c r="B15" t="str">
        <f>'6.8 Report Data'!A17</f>
        <v xml:space="preserve">  Mental Health Initiatives</v>
      </c>
      <c r="C15" s="10">
        <f>'6.8 Report Data'!B17</f>
        <v>0</v>
      </c>
      <c r="D15" s="10">
        <f>'6.8 Report Data'!C17</f>
        <v>0</v>
      </c>
      <c r="E15" s="10">
        <f>'6.8 Report Data'!D17</f>
        <v>0</v>
      </c>
      <c r="F15" s="10">
        <f>'6.8 Report Data'!E17</f>
        <v>0</v>
      </c>
      <c r="G15" s="10">
        <f>'6.8 Report Data'!F17</f>
        <v>0</v>
      </c>
      <c r="H15" s="10">
        <f>'6.8 Report Data'!G17</f>
        <v>0</v>
      </c>
      <c r="I15" s="10">
        <f>'6.8 Report Data'!H17</f>
        <v>0</v>
      </c>
      <c r="J15" s="10">
        <f>'6.8 Report Data'!I17</f>
        <v>0</v>
      </c>
      <c r="K15" s="10">
        <f>'6.8 Report Data'!J17</f>
        <v>0</v>
      </c>
      <c r="L15" s="10">
        <f>'6.8 Report Data'!K17</f>
        <v>0</v>
      </c>
      <c r="M15" s="10">
        <f t="shared" si="0"/>
        <v>0</v>
      </c>
    </row>
    <row r="16" spans="1:17" x14ac:dyDescent="0.2">
      <c r="B16" t="str">
        <f>'6.8 Report Data'!A18</f>
        <v xml:space="preserve">  CKD</v>
      </c>
      <c r="C16" s="10">
        <f>'6.8 Report Data'!B18</f>
        <v>0</v>
      </c>
      <c r="D16" s="10">
        <f>'6.8 Report Data'!C18</f>
        <v>0</v>
      </c>
      <c r="E16" s="10">
        <f>'6.8 Report Data'!D18</f>
        <v>0</v>
      </c>
      <c r="F16" s="10">
        <f>'6.8 Report Data'!E18</f>
        <v>0</v>
      </c>
      <c r="G16" s="10">
        <f>'6.8 Report Data'!F18</f>
        <v>0</v>
      </c>
      <c r="H16" s="10">
        <f>'6.8 Report Data'!G18</f>
        <v>0</v>
      </c>
      <c r="I16" s="10">
        <f>'6.8 Report Data'!H18</f>
        <v>0</v>
      </c>
      <c r="J16" s="10">
        <f>'6.8 Report Data'!I18</f>
        <v>0</v>
      </c>
      <c r="K16" s="10">
        <f>'6.8 Report Data'!J18</f>
        <v>0</v>
      </c>
      <c r="L16" s="10">
        <f>'6.8 Report Data'!K18</f>
        <v>0</v>
      </c>
      <c r="M16" s="10">
        <f t="shared" si="0"/>
        <v>0</v>
      </c>
    </row>
    <row r="17" spans="1:13" s="3" customFormat="1" x14ac:dyDescent="0.2">
      <c r="A17" s="4"/>
      <c r="B17" s="3" t="str">
        <f>'6.8 Report Data'!A19</f>
        <v xml:space="preserve">  Current Year</v>
      </c>
      <c r="C17" s="67">
        <f>'6.8 Report Data'!B19</f>
        <v>0</v>
      </c>
      <c r="D17" s="67">
        <f>'6.8 Report Data'!C19</f>
        <v>0</v>
      </c>
      <c r="E17" s="67">
        <f>'6.8 Report Data'!D19</f>
        <v>0</v>
      </c>
      <c r="F17" s="67">
        <f>'6.8 Report Data'!E19</f>
        <v>0</v>
      </c>
      <c r="G17" s="67">
        <f>'6.8 Report Data'!F19</f>
        <v>0</v>
      </c>
      <c r="H17" s="67">
        <f>'6.8 Report Data'!G19</f>
        <v>0</v>
      </c>
      <c r="I17" s="67">
        <f>'6.8 Report Data'!H19</f>
        <v>0</v>
      </c>
      <c r="J17" s="67">
        <f>'6.8 Report Data'!I19</f>
        <v>0</v>
      </c>
      <c r="K17" s="67">
        <f>'6.8 Report Data'!J19</f>
        <v>0</v>
      </c>
      <c r="L17" s="67">
        <f>'6.8 Report Data'!K19</f>
        <v>0</v>
      </c>
      <c r="M17" s="10">
        <f t="shared" si="0"/>
        <v>0</v>
      </c>
    </row>
    <row r="18" spans="1:13" x14ac:dyDescent="0.2">
      <c r="B18" t="str">
        <f>'6.8 Report Data'!A20</f>
        <v>Total Specialist Programs</v>
      </c>
      <c r="C18" s="10">
        <f>'6.8 Report Data'!B20</f>
        <v>0</v>
      </c>
      <c r="D18" s="10">
        <f>'6.8 Report Data'!C20</f>
        <v>0</v>
      </c>
      <c r="E18" s="10">
        <f>'6.8 Report Data'!D20</f>
        <v>0</v>
      </c>
      <c r="F18" s="10">
        <f>'6.8 Report Data'!E20</f>
        <v>0</v>
      </c>
      <c r="G18" s="10">
        <f>'6.8 Report Data'!F20</f>
        <v>0</v>
      </c>
      <c r="H18" s="10">
        <f>'6.8 Report Data'!G20</f>
        <v>0</v>
      </c>
      <c r="I18" s="10">
        <f>'6.8 Report Data'!H20</f>
        <v>0</v>
      </c>
      <c r="J18" s="10">
        <f>'6.8 Report Data'!I20</f>
        <v>0</v>
      </c>
      <c r="K18" s="10">
        <f>'6.8 Report Data'!J20</f>
        <v>0</v>
      </c>
      <c r="L18" s="10">
        <f>'6.8 Report Data'!K20</f>
        <v>0</v>
      </c>
      <c r="M18" s="10">
        <f t="shared" si="0"/>
        <v>0</v>
      </c>
    </row>
    <row r="19" spans="1:13" x14ac:dyDescent="0.2">
      <c r="B19" t="str">
        <f>'6.8 Report Data'!A21</f>
        <v>Innovation Fund</v>
      </c>
      <c r="C19" s="10">
        <f>'6.8 Report Data'!B21</f>
        <v>0</v>
      </c>
      <c r="D19" s="10">
        <f>'6.8 Report Data'!C21</f>
        <v>0</v>
      </c>
      <c r="E19" s="10">
        <f>'6.8 Report Data'!D21</f>
        <v>0</v>
      </c>
      <c r="F19" s="10">
        <f>'6.8 Report Data'!E21</f>
        <v>0</v>
      </c>
      <c r="G19" s="10">
        <f>'6.8 Report Data'!F21</f>
        <v>0</v>
      </c>
      <c r="H19" s="10">
        <f>'6.8 Report Data'!G21</f>
        <v>0</v>
      </c>
      <c r="I19" s="10">
        <f>'6.8 Report Data'!H21</f>
        <v>0</v>
      </c>
      <c r="J19" s="10">
        <f>'6.8 Report Data'!I21</f>
        <v>0</v>
      </c>
      <c r="K19" s="10">
        <f>'6.8 Report Data'!J21</f>
        <v>0</v>
      </c>
      <c r="L19" s="10">
        <f>'6.8 Report Data'!K21</f>
        <v>0</v>
      </c>
      <c r="M19" s="10">
        <f t="shared" si="0"/>
        <v>0</v>
      </c>
    </row>
    <row r="20" spans="1:13" x14ac:dyDescent="0.2">
      <c r="B20" t="str">
        <f>'6.8 Report Data'!A22</f>
        <v>PCMH Payments</v>
      </c>
      <c r="C20" s="10">
        <f>'6.8 Report Data'!B22</f>
        <v>955756.00000000012</v>
      </c>
      <c r="D20" s="10">
        <f>'6.8 Report Data'!C22</f>
        <v>438770.00000000006</v>
      </c>
      <c r="E20" s="10">
        <f>'6.8 Report Data'!D22</f>
        <v>828750</v>
      </c>
      <c r="F20" s="10">
        <f>'6.8 Report Data'!E22</f>
        <v>0</v>
      </c>
      <c r="G20" s="10">
        <f>'6.8 Report Data'!F22</f>
        <v>0</v>
      </c>
      <c r="H20" s="10">
        <f>'6.8 Report Data'!G22</f>
        <v>0</v>
      </c>
      <c r="I20" s="10">
        <f>'6.8 Report Data'!H22</f>
        <v>0</v>
      </c>
      <c r="J20" s="10">
        <f>'6.8 Report Data'!I22</f>
        <v>0</v>
      </c>
      <c r="K20" s="10">
        <f>'6.8 Report Data'!J22</f>
        <v>0</v>
      </c>
      <c r="L20" s="10">
        <f>'6.8 Report Data'!K22</f>
        <v>0</v>
      </c>
      <c r="M20" s="10">
        <f t="shared" si="0"/>
        <v>2223276</v>
      </c>
    </row>
    <row r="21" spans="1:13" x14ac:dyDescent="0.2">
      <c r="B21" t="str">
        <f>'6.8 Report Data'!A23</f>
        <v>Community Health Team Payments</v>
      </c>
      <c r="C21" s="10">
        <f>'6.8 Report Data'!B23</f>
        <v>2645865</v>
      </c>
      <c r="D21" s="10">
        <f>'6.8 Report Data'!C23</f>
        <v>0</v>
      </c>
      <c r="E21" s="10">
        <f>'6.8 Report Data'!D23</f>
        <v>383672.00000000006</v>
      </c>
      <c r="F21" s="10">
        <f>'6.8 Report Data'!E23</f>
        <v>0</v>
      </c>
      <c r="G21" s="10">
        <f>'6.8 Report Data'!F23</f>
        <v>0</v>
      </c>
      <c r="H21" s="10">
        <f>'6.8 Report Data'!G23</f>
        <v>0</v>
      </c>
      <c r="I21" s="10">
        <f>'6.8 Report Data'!H23</f>
        <v>0</v>
      </c>
      <c r="J21" s="10">
        <f>'6.8 Report Data'!I23</f>
        <v>0</v>
      </c>
      <c r="K21" s="10">
        <f>'6.8 Report Data'!J23</f>
        <v>0</v>
      </c>
      <c r="L21" s="10">
        <f>'6.8 Report Data'!K23</f>
        <v>0</v>
      </c>
      <c r="M21" s="10">
        <f t="shared" si="0"/>
        <v>3029537</v>
      </c>
    </row>
    <row r="22" spans="1:13" x14ac:dyDescent="0.2">
      <c r="B22" t="str">
        <f>'6.8 Report Data'!A24</f>
        <v>SASH</v>
      </c>
      <c r="C22" s="10">
        <f>'6.8 Report Data'!B24</f>
        <v>0</v>
      </c>
      <c r="D22" s="10">
        <f>'6.8 Report Data'!C24</f>
        <v>0</v>
      </c>
      <c r="E22" s="10">
        <f>'6.8 Report Data'!D24</f>
        <v>0</v>
      </c>
      <c r="F22" s="10">
        <f>'6.8 Report Data'!E24</f>
        <v>0</v>
      </c>
      <c r="G22" s="10">
        <f>'6.8 Report Data'!F24</f>
        <v>0</v>
      </c>
      <c r="H22" s="10">
        <f>'6.8 Report Data'!G24</f>
        <v>0</v>
      </c>
      <c r="I22" s="10">
        <f>'6.8 Report Data'!H24</f>
        <v>0</v>
      </c>
      <c r="J22" s="10">
        <f>'6.8 Report Data'!I24</f>
        <v>4701668</v>
      </c>
      <c r="K22" s="10">
        <f>'6.8 Report Data'!J24</f>
        <v>0</v>
      </c>
      <c r="L22" s="10">
        <f>'6.8 Report Data'!K24</f>
        <v>0</v>
      </c>
      <c r="M22" s="10">
        <f t="shared" si="0"/>
        <v>4701668</v>
      </c>
    </row>
    <row r="23" spans="1:13" x14ac:dyDescent="0.2">
      <c r="B23" t="str">
        <f>'6.8 Report Data'!A25</f>
        <v>Reinvested VBIF Quality Initiatives</v>
      </c>
      <c r="C23" s="10">
        <f>'6.8 Report Data'!B25</f>
        <v>0</v>
      </c>
      <c r="D23" s="10">
        <f>'6.8 Report Data'!C25</f>
        <v>0</v>
      </c>
      <c r="E23" s="10">
        <f>'6.8 Report Data'!D25</f>
        <v>0</v>
      </c>
      <c r="F23" s="10">
        <f>'6.8 Report Data'!E25</f>
        <v>0</v>
      </c>
      <c r="G23" s="10">
        <f>'6.8 Report Data'!F25</f>
        <v>0</v>
      </c>
      <c r="H23" s="10">
        <f>'6.8 Report Data'!G25</f>
        <v>0</v>
      </c>
      <c r="I23" s="10">
        <f>'6.8 Report Data'!H25</f>
        <v>0</v>
      </c>
      <c r="J23" s="10">
        <f>'6.8 Report Data'!I25</f>
        <v>0</v>
      </c>
      <c r="K23" s="10">
        <f>'6.8 Report Data'!J25</f>
        <v>0</v>
      </c>
      <c r="L23" s="10">
        <f>'6.8 Report Data'!K25</f>
        <v>0</v>
      </c>
      <c r="M23" s="10">
        <f t="shared" si="0"/>
        <v>0</v>
      </c>
    </row>
    <row r="24" spans="1:13" x14ac:dyDescent="0.2">
      <c r="B24" t="s">
        <v>254</v>
      </c>
      <c r="C24" s="10">
        <f>'6.8 Report Data'!B26</f>
        <v>0</v>
      </c>
      <c r="D24" s="10">
        <f>'6.8 Report Data'!C26</f>
        <v>0</v>
      </c>
      <c r="E24" s="10">
        <f>'6.8 Report Data'!D26</f>
        <v>0</v>
      </c>
      <c r="F24" s="10">
        <f>'6.8 Report Data'!E26</f>
        <v>0</v>
      </c>
      <c r="G24" s="10">
        <f>'6.8 Report Data'!F26</f>
        <v>0</v>
      </c>
      <c r="H24" s="10">
        <f>'6.8 Report Data'!G26</f>
        <v>0</v>
      </c>
      <c r="I24" s="10">
        <f>'6.8 Report Data'!H26</f>
        <v>0</v>
      </c>
      <c r="J24" s="10">
        <f>'6.8 Report Data'!I26</f>
        <v>0</v>
      </c>
      <c r="K24" s="10">
        <f>'6.8 Report Data'!J26</f>
        <v>0</v>
      </c>
      <c r="L24" s="75">
        <v>250000</v>
      </c>
      <c r="M24" s="10">
        <f t="shared" si="0"/>
        <v>250000</v>
      </c>
    </row>
    <row r="25" spans="1:13" x14ac:dyDescent="0.2">
      <c r="B25" t="str">
        <f>'6.8 Report Data'!A26</f>
        <v>Other</v>
      </c>
      <c r="C25" s="10">
        <f>'6.8 Report Data'!B26</f>
        <v>0</v>
      </c>
      <c r="D25" s="10">
        <f>'6.8 Report Data'!C26</f>
        <v>0</v>
      </c>
      <c r="E25" s="10">
        <f>'6.8 Report Data'!D26</f>
        <v>0</v>
      </c>
      <c r="F25" s="10">
        <f>'6.8 Report Data'!E26</f>
        <v>0</v>
      </c>
      <c r="G25" s="10">
        <f>'6.8 Report Data'!F26</f>
        <v>0</v>
      </c>
      <c r="H25" s="10">
        <f>'6.8 Report Data'!G26</f>
        <v>0</v>
      </c>
      <c r="I25" s="10">
        <f>'6.8 Report Data'!H26</f>
        <v>0</v>
      </c>
      <c r="J25" s="10">
        <f>'6.8 Report Data'!I26</f>
        <v>0</v>
      </c>
      <c r="K25" s="10">
        <f>'6.8 Report Data'!J26</f>
        <v>0</v>
      </c>
      <c r="L25" s="10">
        <f>'6.8 Report Data'!K26</f>
        <v>0</v>
      </c>
      <c r="M25" s="10">
        <f t="shared" si="0"/>
        <v>0</v>
      </c>
    </row>
    <row r="26" spans="1:13" x14ac:dyDescent="0.2">
      <c r="B26" t="str">
        <f>'6.8 Report Data'!A27</f>
        <v>Waiver Implementation</v>
      </c>
      <c r="C26" s="10">
        <f>'6.8 Report Data'!B27</f>
        <v>199999.99999999997</v>
      </c>
      <c r="D26" s="10">
        <f>'6.8 Report Data'!C27</f>
        <v>0</v>
      </c>
      <c r="E26" s="10">
        <f>'6.8 Report Data'!D27</f>
        <v>0</v>
      </c>
      <c r="F26" s="10">
        <f>'6.8 Report Data'!E27</f>
        <v>0</v>
      </c>
      <c r="G26" s="10">
        <f>'6.8 Report Data'!F27</f>
        <v>0</v>
      </c>
      <c r="H26" s="10">
        <f>'6.8 Report Data'!G27</f>
        <v>0</v>
      </c>
      <c r="I26" s="10">
        <f>'6.8 Report Data'!H27</f>
        <v>0</v>
      </c>
      <c r="J26" s="10">
        <f>'6.8 Report Data'!I27</f>
        <v>0</v>
      </c>
      <c r="K26" s="10">
        <f>'6.8 Report Data'!J27</f>
        <v>0</v>
      </c>
      <c r="L26" s="10">
        <f>'6.8 Report Data'!K27</f>
        <v>0</v>
      </c>
      <c r="M26" s="10">
        <f t="shared" si="0"/>
        <v>199999.99999999997</v>
      </c>
    </row>
    <row r="27" spans="1:13" x14ac:dyDescent="0.2">
      <c r="B27" t="str">
        <f>'6.8 Report Data'!A28</f>
        <v>MH Screening Initiative</v>
      </c>
      <c r="C27" s="10">
        <f>'6.8 Report Data'!B28</f>
        <v>0</v>
      </c>
      <c r="D27" s="10">
        <f>'6.8 Report Data'!C28</f>
        <v>0</v>
      </c>
      <c r="E27" s="10">
        <f>'6.8 Report Data'!D28</f>
        <v>0</v>
      </c>
      <c r="F27" s="10">
        <f>'6.8 Report Data'!E28</f>
        <v>0</v>
      </c>
      <c r="G27" s="10">
        <f>'6.8 Report Data'!F28</f>
        <v>0</v>
      </c>
      <c r="H27" s="10">
        <f>'6.8 Report Data'!G28</f>
        <v>0</v>
      </c>
      <c r="I27" s="10">
        <f>'6.8 Report Data'!H28</f>
        <v>0</v>
      </c>
      <c r="J27" s="10">
        <f>'6.8 Report Data'!I28</f>
        <v>0</v>
      </c>
      <c r="K27" s="10">
        <f>'6.8 Report Data'!J28</f>
        <v>0</v>
      </c>
      <c r="L27" s="10">
        <f>'6.8 Report Data'!K28</f>
        <v>0</v>
      </c>
      <c r="M27" s="10">
        <f t="shared" si="0"/>
        <v>0</v>
      </c>
    </row>
    <row r="28" spans="1:13" s="2" customFormat="1" x14ac:dyDescent="0.2">
      <c r="A28" s="4"/>
      <c r="B28" s="13" t="s">
        <v>240</v>
      </c>
      <c r="C28" s="68">
        <f>SUM(C4:C27)-C17-C13</f>
        <v>426902733.00000006</v>
      </c>
      <c r="D28" s="68">
        <f t="shared" ref="D28:L28" si="1">SUM(D4:D27)-D17-D13</f>
        <v>15954513.999999998</v>
      </c>
      <c r="E28" s="68">
        <f t="shared" si="1"/>
        <v>5083622</v>
      </c>
      <c r="F28" s="68">
        <f t="shared" si="1"/>
        <v>0</v>
      </c>
      <c r="G28" s="68">
        <f t="shared" si="1"/>
        <v>1245862</v>
      </c>
      <c r="H28" s="68">
        <f t="shared" si="1"/>
        <v>1333200</v>
      </c>
      <c r="I28" s="68">
        <f t="shared" si="1"/>
        <v>180000</v>
      </c>
      <c r="J28" s="68">
        <f t="shared" si="1"/>
        <v>4701668</v>
      </c>
      <c r="K28" s="68">
        <f t="shared" si="1"/>
        <v>0</v>
      </c>
      <c r="L28" s="68">
        <f t="shared" si="1"/>
        <v>1537433</v>
      </c>
      <c r="M28" s="68">
        <f>SUM(M4:M27)-M17-M13</f>
        <v>456939032.00000006</v>
      </c>
    </row>
    <row r="29" spans="1:13" x14ac:dyDescent="0.2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89" spans="1:1" ht="13.5" thickBot="1" x14ac:dyDescent="0.25">
      <c r="A89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9052-54B0-4B08-8A75-27CCC311F952}">
  <dimension ref="A1:I266"/>
  <sheetViews>
    <sheetView workbookViewId="0">
      <selection sqref="A1:A2"/>
    </sheetView>
  </sheetViews>
  <sheetFormatPr defaultColWidth="9.140625" defaultRowHeight="12.75" x14ac:dyDescent="0.2"/>
  <cols>
    <col min="1" max="1" width="8.140625" style="14" customWidth="1"/>
    <col min="2" max="2" width="24.5703125" style="14" customWidth="1"/>
    <col min="3" max="3" width="52.7109375" style="14" customWidth="1"/>
    <col min="4" max="5" width="24.5703125" style="14" customWidth="1"/>
    <col min="6" max="6" width="25.7109375" style="14" customWidth="1"/>
    <col min="7" max="7" width="38.7109375" style="14" customWidth="1"/>
    <col min="8" max="9" width="24.5703125" style="14" customWidth="1"/>
    <col min="10" max="16384" width="9.140625" style="14"/>
  </cols>
  <sheetData>
    <row r="1" spans="1:9" ht="12.75" customHeight="1" x14ac:dyDescent="0.25">
      <c r="A1" s="84" t="s">
        <v>255</v>
      </c>
      <c r="B1" s="84" t="s">
        <v>256</v>
      </c>
      <c r="C1" s="84" t="s">
        <v>0</v>
      </c>
      <c r="D1" s="83" t="s">
        <v>257</v>
      </c>
      <c r="E1" s="84"/>
      <c r="F1" s="84"/>
      <c r="G1" s="40" t="s">
        <v>258</v>
      </c>
      <c r="H1" s="83" t="s">
        <v>259</v>
      </c>
      <c r="I1" s="84"/>
    </row>
    <row r="2" spans="1:9" ht="12.75" customHeight="1" x14ac:dyDescent="0.25">
      <c r="A2" s="84"/>
      <c r="B2" s="84"/>
      <c r="C2" s="84"/>
      <c r="D2" s="40" t="s">
        <v>260</v>
      </c>
      <c r="E2" s="40" t="s">
        <v>261</v>
      </c>
      <c r="F2" s="40" t="s">
        <v>262</v>
      </c>
      <c r="G2" s="40" t="s">
        <v>216</v>
      </c>
      <c r="H2" s="40" t="s">
        <v>216</v>
      </c>
      <c r="I2" s="40" t="s">
        <v>1</v>
      </c>
    </row>
    <row r="3" spans="1:9" ht="12.75" customHeight="1" x14ac:dyDescent="0.25">
      <c r="A3" s="39" t="s">
        <v>263</v>
      </c>
      <c r="B3" s="39" t="s">
        <v>264</v>
      </c>
      <c r="C3" s="14" t="s">
        <v>265</v>
      </c>
      <c r="D3" s="38"/>
      <c r="E3" s="38"/>
      <c r="F3" s="38"/>
      <c r="G3" s="38"/>
      <c r="H3" s="38"/>
      <c r="I3" s="38"/>
    </row>
    <row r="4" spans="1:9" ht="12.75" customHeight="1" x14ac:dyDescent="0.25">
      <c r="A4" s="39" t="s">
        <v>263</v>
      </c>
      <c r="B4" s="39" t="s">
        <v>266</v>
      </c>
      <c r="C4" s="39" t="s">
        <v>267</v>
      </c>
      <c r="D4" s="38"/>
      <c r="E4" s="38"/>
      <c r="F4" s="38"/>
      <c r="G4" s="38"/>
      <c r="H4" s="38"/>
      <c r="I4" s="38"/>
    </row>
    <row r="5" spans="1:9" ht="12.75" customHeight="1" x14ac:dyDescent="0.25">
      <c r="A5" s="39" t="s">
        <v>263</v>
      </c>
      <c r="B5" s="39" t="s">
        <v>266</v>
      </c>
      <c r="C5" s="39" t="s">
        <v>268</v>
      </c>
      <c r="D5" s="38">
        <v>197138059.84000009</v>
      </c>
      <c r="E5" s="38">
        <v>506166822</v>
      </c>
      <c r="F5" s="38">
        <v>209517142.00000003</v>
      </c>
      <c r="G5" s="38">
        <v>248955317.00000012</v>
      </c>
      <c r="H5" s="38">
        <v>248955317.00000012</v>
      </c>
      <c r="I5" s="38">
        <v>277121086.99999994</v>
      </c>
    </row>
    <row r="6" spans="1:9" ht="12.75" customHeight="1" x14ac:dyDescent="0.25">
      <c r="A6" s="39" t="s">
        <v>263</v>
      </c>
      <c r="B6" s="39" t="s">
        <v>266</v>
      </c>
      <c r="C6" s="39" t="s">
        <v>269</v>
      </c>
      <c r="D6" s="38">
        <v>8401657.9199999999</v>
      </c>
      <c r="E6" s="38">
        <v>8767133</v>
      </c>
      <c r="F6" s="38">
        <v>9073982</v>
      </c>
      <c r="G6" s="38">
        <v>9545916</v>
      </c>
      <c r="H6" s="38">
        <v>9545916</v>
      </c>
      <c r="I6" s="38">
        <v>9954481</v>
      </c>
    </row>
    <row r="7" spans="1:9" ht="12.75" customHeight="1" x14ac:dyDescent="0.25">
      <c r="A7" s="39" t="s">
        <v>263</v>
      </c>
      <c r="B7" s="39" t="s">
        <v>266</v>
      </c>
      <c r="C7" s="39" t="s">
        <v>270</v>
      </c>
      <c r="D7" s="38">
        <v>125220756.78485376</v>
      </c>
      <c r="E7" s="38">
        <v>226137451</v>
      </c>
      <c r="F7" s="38">
        <v>123065865.00000003</v>
      </c>
      <c r="G7" s="38">
        <v>148804460.99999997</v>
      </c>
      <c r="H7" s="38">
        <v>148804460.99999997</v>
      </c>
      <c r="I7" s="38">
        <v>116419598.00000001</v>
      </c>
    </row>
    <row r="8" spans="1:9" ht="12.75" customHeight="1" x14ac:dyDescent="0.25">
      <c r="A8" s="39" t="s">
        <v>263</v>
      </c>
      <c r="B8" s="39" t="s">
        <v>266</v>
      </c>
      <c r="C8" s="39" t="s">
        <v>271</v>
      </c>
      <c r="D8" s="38">
        <v>13655489.212200016</v>
      </c>
      <c r="E8" s="38">
        <v>46159831</v>
      </c>
      <c r="F8" s="38">
        <v>19707278</v>
      </c>
      <c r="G8" s="38">
        <v>0</v>
      </c>
      <c r="H8" s="38">
        <v>0</v>
      </c>
      <c r="I8" s="38">
        <v>0</v>
      </c>
    </row>
    <row r="9" spans="1:9" ht="12.75" customHeight="1" x14ac:dyDescent="0.25">
      <c r="A9" s="39" t="s">
        <v>263</v>
      </c>
      <c r="B9" s="39" t="s">
        <v>266</v>
      </c>
      <c r="C9" s="39" t="s">
        <v>272</v>
      </c>
      <c r="D9" s="38">
        <v>95509602.069999993</v>
      </c>
      <c r="E9" s="38">
        <v>114012634</v>
      </c>
      <c r="F9" s="38">
        <v>135585514</v>
      </c>
      <c r="G9" s="38">
        <v>0</v>
      </c>
      <c r="H9" s="38">
        <v>0</v>
      </c>
      <c r="I9" s="38">
        <v>0</v>
      </c>
    </row>
    <row r="10" spans="1:9" ht="12.75" customHeight="1" x14ac:dyDescent="0.25">
      <c r="A10" s="39" t="s">
        <v>263</v>
      </c>
      <c r="B10" s="39" t="s">
        <v>266</v>
      </c>
      <c r="C10" s="39" t="s">
        <v>273</v>
      </c>
      <c r="D10" s="38">
        <v>190757414</v>
      </c>
      <c r="E10" s="38">
        <v>240578913</v>
      </c>
      <c r="F10" s="38">
        <v>254107633.00000006</v>
      </c>
      <c r="G10" s="38">
        <v>0</v>
      </c>
      <c r="H10" s="38">
        <v>0</v>
      </c>
      <c r="I10" s="38">
        <v>0</v>
      </c>
    </row>
    <row r="11" spans="1:9" ht="12.75" customHeight="1" x14ac:dyDescent="0.25">
      <c r="A11" s="39" t="s">
        <v>263</v>
      </c>
      <c r="B11" s="39" t="s">
        <v>266</v>
      </c>
      <c r="C11" s="39" t="s">
        <v>274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</row>
    <row r="12" spans="1:9" ht="12.75" customHeight="1" x14ac:dyDescent="0.25">
      <c r="A12" s="39" t="s">
        <v>263</v>
      </c>
      <c r="B12" s="39" t="s">
        <v>266</v>
      </c>
      <c r="C12" s="39" t="s">
        <v>275</v>
      </c>
      <c r="D12" s="38">
        <v>0</v>
      </c>
      <c r="E12" s="38">
        <v>0</v>
      </c>
      <c r="F12" s="38">
        <v>0</v>
      </c>
      <c r="G12" s="38">
        <v>62752576.000000007</v>
      </c>
      <c r="H12" s="38">
        <v>62752576.000000007</v>
      </c>
      <c r="I12" s="38">
        <v>67482472.999999985</v>
      </c>
    </row>
    <row r="13" spans="1:9" ht="12.75" customHeight="1" x14ac:dyDescent="0.25">
      <c r="A13" s="39" t="s">
        <v>263</v>
      </c>
      <c r="B13" s="39" t="s">
        <v>266</v>
      </c>
      <c r="C13" s="39" t="s">
        <v>276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</row>
    <row r="14" spans="1:9" ht="12.75" customHeight="1" x14ac:dyDescent="0.25">
      <c r="A14" s="39" t="s">
        <v>263</v>
      </c>
      <c r="B14" s="39" t="s">
        <v>266</v>
      </c>
      <c r="C14" s="39" t="s">
        <v>277</v>
      </c>
      <c r="D14" s="38">
        <v>47265999</v>
      </c>
      <c r="E14" s="38">
        <v>46285745</v>
      </c>
      <c r="F14" s="38">
        <v>55617009</v>
      </c>
      <c r="G14" s="38">
        <v>55946414.999999993</v>
      </c>
      <c r="H14" s="38">
        <v>55946414.999999993</v>
      </c>
      <c r="I14" s="38">
        <v>72726909</v>
      </c>
    </row>
    <row r="15" spans="1:9" ht="12.75" customHeight="1" x14ac:dyDescent="0.25">
      <c r="A15" s="39" t="s">
        <v>263</v>
      </c>
      <c r="B15" s="39" t="s">
        <v>266</v>
      </c>
      <c r="C15" s="39" t="s">
        <v>278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</row>
    <row r="16" spans="1:9" ht="12.75" customHeight="1" x14ac:dyDescent="0.25">
      <c r="A16" s="39" t="s">
        <v>263</v>
      </c>
      <c r="B16" s="39" t="s">
        <v>266</v>
      </c>
      <c r="C16" s="39" t="s">
        <v>279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1:9" ht="12.75" customHeight="1" x14ac:dyDescent="0.25">
      <c r="A17" s="39" t="s">
        <v>263</v>
      </c>
      <c r="B17" s="39" t="s">
        <v>266</v>
      </c>
      <c r="C17" s="39" t="s">
        <v>280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 ht="12.75" customHeight="1" x14ac:dyDescent="0.25">
      <c r="A18" s="39" t="s">
        <v>263</v>
      </c>
      <c r="B18" s="39" t="s">
        <v>266</v>
      </c>
      <c r="C18" s="39" t="s">
        <v>281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1:9" ht="12.75" customHeight="1" x14ac:dyDescent="0.25">
      <c r="A19" s="39" t="s">
        <v>263</v>
      </c>
      <c r="B19" s="39" t="s">
        <v>266</v>
      </c>
      <c r="C19" s="39" t="s">
        <v>282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12.75" customHeight="1" x14ac:dyDescent="0.25">
      <c r="A20" s="39" t="s">
        <v>263</v>
      </c>
      <c r="B20" s="39" t="s">
        <v>266</v>
      </c>
      <c r="C20" s="39" t="s">
        <v>283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</row>
    <row r="21" spans="1:9" ht="12.75" customHeight="1" x14ac:dyDescent="0.25">
      <c r="A21" s="39" t="s">
        <v>263</v>
      </c>
      <c r="B21" s="39" t="s">
        <v>266</v>
      </c>
      <c r="C21" s="39" t="s">
        <v>284</v>
      </c>
      <c r="D21" s="42">
        <v>677948978.82705379</v>
      </c>
      <c r="E21" s="42">
        <v>1188108529</v>
      </c>
      <c r="F21" s="42">
        <v>806674423.00000012</v>
      </c>
      <c r="G21" s="42">
        <v>526004685.00000012</v>
      </c>
      <c r="H21" s="42">
        <v>526004685.00000012</v>
      </c>
      <c r="I21" s="42">
        <v>543704548</v>
      </c>
    </row>
    <row r="22" spans="1:9" ht="12.75" customHeight="1" x14ac:dyDescent="0.25">
      <c r="A22" s="39" t="s">
        <v>263</v>
      </c>
      <c r="B22" s="39" t="s">
        <v>266</v>
      </c>
      <c r="C22" s="39" t="s">
        <v>285</v>
      </c>
      <c r="D22" s="38"/>
      <c r="E22" s="38"/>
      <c r="F22" s="38"/>
      <c r="G22" s="38"/>
      <c r="H22" s="38"/>
      <c r="I22" s="38"/>
    </row>
    <row r="23" spans="1:9" ht="12.75" customHeight="1" x14ac:dyDescent="0.25">
      <c r="A23" s="39" t="s">
        <v>263</v>
      </c>
      <c r="B23" s="39" t="s">
        <v>266</v>
      </c>
      <c r="C23" s="39" t="s">
        <v>286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1:9" ht="12.75" customHeight="1" x14ac:dyDescent="0.25">
      <c r="A24" s="39" t="s">
        <v>263</v>
      </c>
      <c r="B24" s="39" t="s">
        <v>266</v>
      </c>
      <c r="C24" s="39" t="s">
        <v>287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1:9" ht="12.75" customHeight="1" x14ac:dyDescent="0.25">
      <c r="A25" s="39" t="s">
        <v>263</v>
      </c>
      <c r="B25" s="39" t="s">
        <v>266</v>
      </c>
      <c r="C25" s="39" t="s">
        <v>288</v>
      </c>
      <c r="D25" s="38">
        <v>4194712.0000000009</v>
      </c>
      <c r="E25" s="38">
        <v>2826885</v>
      </c>
      <c r="F25" s="38">
        <v>0</v>
      </c>
      <c r="G25" s="38">
        <v>0</v>
      </c>
      <c r="H25" s="38">
        <v>0</v>
      </c>
      <c r="I25" s="38">
        <v>0</v>
      </c>
    </row>
    <row r="26" spans="1:9" ht="12.75" customHeight="1" x14ac:dyDescent="0.25">
      <c r="A26" s="39" t="s">
        <v>263</v>
      </c>
      <c r="B26" s="39" t="s">
        <v>266</v>
      </c>
      <c r="C26" s="39" t="s">
        <v>289</v>
      </c>
      <c r="D26" s="38">
        <v>696663.5</v>
      </c>
      <c r="E26" s="38">
        <v>596794</v>
      </c>
      <c r="F26" s="38">
        <v>747652.99999999988</v>
      </c>
      <c r="G26" s="38">
        <v>0</v>
      </c>
      <c r="H26" s="38">
        <v>0</v>
      </c>
      <c r="I26" s="38">
        <v>0</v>
      </c>
    </row>
    <row r="27" spans="1:9" ht="12.75" customHeight="1" x14ac:dyDescent="0.25">
      <c r="A27" s="39" t="s">
        <v>263</v>
      </c>
      <c r="B27" s="39" t="s">
        <v>266</v>
      </c>
      <c r="C27" s="39" t="s">
        <v>290</v>
      </c>
      <c r="D27" s="38">
        <v>0</v>
      </c>
      <c r="E27" s="38">
        <v>0</v>
      </c>
      <c r="F27" s="38">
        <v>0</v>
      </c>
      <c r="G27" s="38">
        <v>413868</v>
      </c>
      <c r="H27" s="38">
        <v>413868</v>
      </c>
      <c r="I27" s="38">
        <v>456807</v>
      </c>
    </row>
    <row r="28" spans="1:9" ht="12.75" customHeight="1" x14ac:dyDescent="0.25">
      <c r="A28" s="39" t="s">
        <v>263</v>
      </c>
      <c r="B28" s="39" t="s">
        <v>266</v>
      </c>
      <c r="C28" s="39" t="s">
        <v>291</v>
      </c>
      <c r="D28" s="38">
        <v>300000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1:9" ht="12.75" customHeight="1" x14ac:dyDescent="0.25">
      <c r="A29" s="39" t="s">
        <v>263</v>
      </c>
      <c r="B29" s="39" t="s">
        <v>266</v>
      </c>
      <c r="C29" s="39" t="s">
        <v>292</v>
      </c>
      <c r="D29" s="38">
        <v>6224426</v>
      </c>
      <c r="E29" s="38">
        <v>3173271</v>
      </c>
      <c r="F29" s="38">
        <v>6454361.9999999991</v>
      </c>
      <c r="G29" s="38">
        <v>0</v>
      </c>
      <c r="H29" s="38">
        <v>0</v>
      </c>
      <c r="I29" s="38">
        <v>0</v>
      </c>
    </row>
    <row r="30" spans="1:9" ht="12.75" customHeight="1" x14ac:dyDescent="0.25">
      <c r="A30" s="39" t="s">
        <v>263</v>
      </c>
      <c r="B30" s="39" t="s">
        <v>266</v>
      </c>
      <c r="C30" s="39" t="s">
        <v>293</v>
      </c>
      <c r="D30" s="38">
        <v>1207835</v>
      </c>
      <c r="E30" s="38">
        <v>605745</v>
      </c>
      <c r="F30" s="38">
        <v>0</v>
      </c>
      <c r="G30" s="38">
        <v>0</v>
      </c>
      <c r="H30" s="38">
        <v>0</v>
      </c>
      <c r="I30" s="38">
        <v>0</v>
      </c>
    </row>
    <row r="31" spans="1:9" ht="12.75" customHeight="1" x14ac:dyDescent="0.25">
      <c r="A31" s="39" t="s">
        <v>263</v>
      </c>
      <c r="B31" s="39" t="s">
        <v>266</v>
      </c>
      <c r="C31" s="39" t="s">
        <v>294</v>
      </c>
      <c r="D31" s="38">
        <v>2900621.7499999995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 ht="12.75" customHeight="1" x14ac:dyDescent="0.25">
      <c r="A32" s="39" t="s">
        <v>263</v>
      </c>
      <c r="B32" s="39" t="s">
        <v>266</v>
      </c>
      <c r="C32" s="39" t="s">
        <v>295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1:9" ht="12.75" customHeight="1" x14ac:dyDescent="0.25">
      <c r="A33" s="39" t="s">
        <v>263</v>
      </c>
      <c r="B33" s="39" t="s">
        <v>266</v>
      </c>
      <c r="C33" s="39" t="s">
        <v>296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</row>
    <row r="34" spans="1:9" ht="12.75" customHeight="1" x14ac:dyDescent="0.25">
      <c r="A34" s="39" t="s">
        <v>263</v>
      </c>
      <c r="B34" s="39" t="s">
        <v>266</v>
      </c>
      <c r="C34" s="39" t="s">
        <v>297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2000000.0000000002</v>
      </c>
    </row>
    <row r="35" spans="1:9" ht="12.75" customHeight="1" x14ac:dyDescent="0.25">
      <c r="A35" s="39" t="s">
        <v>263</v>
      </c>
      <c r="B35" s="39" t="s">
        <v>266</v>
      </c>
      <c r="C35" s="39" t="s">
        <v>298</v>
      </c>
      <c r="D35" s="38">
        <v>363668.49999999994</v>
      </c>
      <c r="E35" s="38">
        <v>365963</v>
      </c>
      <c r="F35" s="38">
        <v>347802</v>
      </c>
      <c r="G35" s="38">
        <v>297999</v>
      </c>
      <c r="H35" s="38">
        <v>297999</v>
      </c>
      <c r="I35" s="38">
        <v>283647</v>
      </c>
    </row>
    <row r="36" spans="1:9" ht="12.75" customHeight="1" x14ac:dyDescent="0.25">
      <c r="A36" s="39" t="s">
        <v>263</v>
      </c>
      <c r="B36" s="39" t="s">
        <v>266</v>
      </c>
      <c r="C36" s="39" t="s">
        <v>299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</row>
    <row r="37" spans="1:9" ht="12.75" customHeight="1" x14ac:dyDescent="0.25">
      <c r="A37" s="39" t="s">
        <v>263</v>
      </c>
      <c r="B37" s="39" t="s">
        <v>266</v>
      </c>
      <c r="C37" s="39" t="s">
        <v>300</v>
      </c>
      <c r="D37" s="38">
        <v>402406905</v>
      </c>
      <c r="E37" s="38">
        <v>408150867.99999994</v>
      </c>
      <c r="F37" s="38">
        <v>444914921</v>
      </c>
      <c r="G37" s="38">
        <v>443189489.00000006</v>
      </c>
      <c r="H37" s="38">
        <v>443189489.00000006</v>
      </c>
      <c r="I37" s="38">
        <v>430080207.99999994</v>
      </c>
    </row>
    <row r="38" spans="1:9" ht="12.75" customHeight="1" x14ac:dyDescent="0.25">
      <c r="A38" s="39" t="s">
        <v>263</v>
      </c>
      <c r="B38" s="39" t="s">
        <v>266</v>
      </c>
      <c r="C38" s="39" t="s">
        <v>301</v>
      </c>
      <c r="D38" s="38">
        <v>0</v>
      </c>
      <c r="E38" s="38">
        <v>0</v>
      </c>
      <c r="F38" s="38">
        <v>0</v>
      </c>
      <c r="G38" s="38">
        <v>7232160</v>
      </c>
      <c r="H38" s="38">
        <v>7232160</v>
      </c>
      <c r="I38" s="38">
        <v>4909353</v>
      </c>
    </row>
    <row r="39" spans="1:9" ht="12.75" customHeight="1" x14ac:dyDescent="0.25">
      <c r="A39" s="39" t="s">
        <v>263</v>
      </c>
      <c r="B39" s="39" t="s">
        <v>266</v>
      </c>
      <c r="C39" s="39" t="s">
        <v>302</v>
      </c>
      <c r="D39" s="38">
        <v>0</v>
      </c>
      <c r="E39" s="38">
        <v>1529322</v>
      </c>
      <c r="F39" s="38">
        <v>1503709.9999999998</v>
      </c>
      <c r="G39" s="38">
        <v>0</v>
      </c>
      <c r="H39" s="38">
        <v>-143</v>
      </c>
      <c r="I39" s="38">
        <v>0</v>
      </c>
    </row>
    <row r="40" spans="1:9" ht="12.75" customHeight="1" x14ac:dyDescent="0.25">
      <c r="A40" s="39" t="s">
        <v>263</v>
      </c>
      <c r="B40" s="39" t="s">
        <v>266</v>
      </c>
      <c r="C40" s="39" t="s">
        <v>303</v>
      </c>
      <c r="D40" s="38">
        <v>0</v>
      </c>
      <c r="E40" s="38">
        <v>1018372.9999999999</v>
      </c>
      <c r="F40" s="38">
        <v>1068480</v>
      </c>
      <c r="G40" s="38">
        <v>0</v>
      </c>
      <c r="H40" s="38">
        <v>0</v>
      </c>
      <c r="I40" s="38">
        <v>0</v>
      </c>
    </row>
    <row r="41" spans="1:9" ht="12.75" customHeight="1" x14ac:dyDescent="0.25">
      <c r="A41" s="39" t="s">
        <v>263</v>
      </c>
      <c r="B41" s="39" t="s">
        <v>266</v>
      </c>
      <c r="C41" s="39" t="s">
        <v>304</v>
      </c>
      <c r="D41" s="42">
        <v>418294831.75</v>
      </c>
      <c r="E41" s="42">
        <v>418267220.99999994</v>
      </c>
      <c r="F41" s="42">
        <v>455036928</v>
      </c>
      <c r="G41" s="42">
        <v>451133516.00000006</v>
      </c>
      <c r="H41" s="42">
        <v>451133373.00000006</v>
      </c>
      <c r="I41" s="42">
        <v>437730014.99999994</v>
      </c>
    </row>
    <row r="42" spans="1:9" ht="12.75" customHeight="1" x14ac:dyDescent="0.25">
      <c r="A42" s="39" t="s">
        <v>263</v>
      </c>
      <c r="B42" s="39" t="s">
        <v>266</v>
      </c>
      <c r="C42" s="39" t="s">
        <v>305</v>
      </c>
      <c r="D42" s="38"/>
      <c r="E42" s="38"/>
      <c r="F42" s="38"/>
      <c r="G42" s="38"/>
      <c r="H42" s="38"/>
      <c r="I42" s="38"/>
    </row>
    <row r="43" spans="1:9" ht="12.75" customHeight="1" x14ac:dyDescent="0.25">
      <c r="A43" s="39" t="s">
        <v>263</v>
      </c>
      <c r="B43" s="39" t="s">
        <v>266</v>
      </c>
      <c r="C43" s="39" t="s">
        <v>306</v>
      </c>
      <c r="D43" s="38">
        <v>2800000</v>
      </c>
      <c r="E43" s="38">
        <v>924617</v>
      </c>
      <c r="F43" s="38">
        <v>0</v>
      </c>
      <c r="G43" s="38">
        <v>0</v>
      </c>
      <c r="H43" s="38">
        <v>0</v>
      </c>
      <c r="I43" s="38">
        <v>0</v>
      </c>
    </row>
    <row r="44" spans="1:9" ht="12.75" customHeight="1" x14ac:dyDescent="0.25">
      <c r="A44" s="39" t="s">
        <v>263</v>
      </c>
      <c r="B44" s="39" t="s">
        <v>266</v>
      </c>
      <c r="C44" s="39" t="s">
        <v>307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</row>
    <row r="45" spans="1:9" ht="12.75" customHeight="1" x14ac:dyDescent="0.25">
      <c r="A45" s="39" t="s">
        <v>263</v>
      </c>
      <c r="B45" s="39" t="s">
        <v>266</v>
      </c>
      <c r="C45" s="39" t="s">
        <v>308</v>
      </c>
      <c r="D45" s="42">
        <v>2800000</v>
      </c>
      <c r="E45" s="42">
        <v>924617</v>
      </c>
      <c r="F45" s="42">
        <v>0</v>
      </c>
      <c r="G45" s="42">
        <v>0</v>
      </c>
      <c r="H45" s="42">
        <v>0</v>
      </c>
      <c r="I45" s="42">
        <v>0</v>
      </c>
    </row>
    <row r="46" spans="1:9" ht="12.75" customHeight="1" x14ac:dyDescent="0.25">
      <c r="A46" s="39" t="s">
        <v>263</v>
      </c>
      <c r="B46" s="39" t="s">
        <v>266</v>
      </c>
      <c r="C46" s="39" t="s">
        <v>309</v>
      </c>
      <c r="D46" s="38"/>
      <c r="E46" s="38"/>
      <c r="F46" s="38"/>
      <c r="G46" s="38"/>
      <c r="H46" s="38"/>
      <c r="I46" s="38"/>
    </row>
    <row r="47" spans="1:9" ht="12.75" customHeight="1" x14ac:dyDescent="0.25">
      <c r="A47" s="39" t="s">
        <v>263</v>
      </c>
      <c r="B47" s="39" t="s">
        <v>266</v>
      </c>
      <c r="C47" s="39" t="s">
        <v>310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</row>
    <row r="48" spans="1:9" ht="12.75" customHeight="1" x14ac:dyDescent="0.25">
      <c r="A48" s="39" t="s">
        <v>263</v>
      </c>
      <c r="B48" s="39" t="s">
        <v>266</v>
      </c>
      <c r="C48" s="39" t="s">
        <v>311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</row>
    <row r="49" spans="1:9" ht="12.75" customHeight="1" x14ac:dyDescent="0.25">
      <c r="A49" s="39" t="s">
        <v>263</v>
      </c>
      <c r="B49" s="39" t="s">
        <v>266</v>
      </c>
      <c r="C49" s="39" t="s">
        <v>312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</row>
    <row r="50" spans="1:9" ht="12.75" customHeight="1" x14ac:dyDescent="0.25">
      <c r="A50" s="39" t="s">
        <v>263</v>
      </c>
      <c r="B50" s="39" t="s">
        <v>266</v>
      </c>
      <c r="C50" s="39" t="s">
        <v>313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</row>
    <row r="51" spans="1:9" ht="12.75" customHeight="1" x14ac:dyDescent="0.25">
      <c r="A51" s="39" t="s">
        <v>263</v>
      </c>
      <c r="B51" s="39" t="s">
        <v>266</v>
      </c>
      <c r="C51" s="39" t="s">
        <v>314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</row>
    <row r="52" spans="1:9" ht="12.75" customHeight="1" x14ac:dyDescent="0.25">
      <c r="A52" s="39" t="s">
        <v>263</v>
      </c>
      <c r="B52" s="39" t="s">
        <v>266</v>
      </c>
      <c r="C52" s="39" t="s">
        <v>315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</row>
    <row r="53" spans="1:9" ht="12.75" customHeight="1" x14ac:dyDescent="0.25">
      <c r="A53" s="39" t="s">
        <v>263</v>
      </c>
      <c r="B53" s="39" t="s">
        <v>266</v>
      </c>
      <c r="C53" s="39" t="s">
        <v>316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9" ht="12.75" customHeight="1" x14ac:dyDescent="0.25">
      <c r="A54" s="39" t="s">
        <v>263</v>
      </c>
      <c r="B54" s="39" t="s">
        <v>266</v>
      </c>
      <c r="C54" s="39" t="s">
        <v>317</v>
      </c>
      <c r="D54" s="38"/>
      <c r="E54" s="38"/>
      <c r="F54" s="38"/>
      <c r="G54" s="38"/>
      <c r="H54" s="38"/>
      <c r="I54" s="38"/>
    </row>
    <row r="55" spans="1:9" ht="12.75" customHeight="1" x14ac:dyDescent="0.25">
      <c r="A55" s="39" t="s">
        <v>263</v>
      </c>
      <c r="B55" s="39" t="s">
        <v>266</v>
      </c>
      <c r="C55" s="39" t="s">
        <v>318</v>
      </c>
      <c r="D55" s="38">
        <v>669547321</v>
      </c>
      <c r="E55" s="38">
        <v>1157902671.9999995</v>
      </c>
      <c r="F55" s="38">
        <v>813568172</v>
      </c>
      <c r="G55" s="38">
        <v>0</v>
      </c>
      <c r="H55" s="38">
        <v>516458769</v>
      </c>
      <c r="I55" s="38">
        <v>533750067</v>
      </c>
    </row>
    <row r="56" spans="1:9" ht="12.75" customHeight="1" x14ac:dyDescent="0.25">
      <c r="A56" s="39" t="s">
        <v>263</v>
      </c>
      <c r="B56" s="39" t="s">
        <v>266</v>
      </c>
      <c r="C56" s="39" t="s">
        <v>319</v>
      </c>
      <c r="D56" s="38">
        <v>0</v>
      </c>
      <c r="E56" s="38">
        <v>0</v>
      </c>
      <c r="F56" s="38">
        <v>0</v>
      </c>
      <c r="G56" s="38">
        <v>516458769</v>
      </c>
      <c r="H56" s="38">
        <v>0</v>
      </c>
      <c r="I56" s="38">
        <v>0</v>
      </c>
    </row>
    <row r="57" spans="1:9" ht="12.75" customHeight="1" x14ac:dyDescent="0.25">
      <c r="A57" s="39" t="s">
        <v>263</v>
      </c>
      <c r="B57" s="39" t="s">
        <v>266</v>
      </c>
      <c r="C57" s="39" t="s">
        <v>320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 ht="12.75" customHeight="1" x14ac:dyDescent="0.25">
      <c r="A58" s="39" t="s">
        <v>263</v>
      </c>
      <c r="B58" s="39" t="s">
        <v>266</v>
      </c>
      <c r="C58" s="39" t="s">
        <v>118</v>
      </c>
      <c r="D58" s="42">
        <v>669547321</v>
      </c>
      <c r="E58" s="42">
        <v>1157902671.9999995</v>
      </c>
      <c r="F58" s="42">
        <v>813568172</v>
      </c>
      <c r="G58" s="42">
        <v>516458769</v>
      </c>
      <c r="H58" s="42">
        <v>516458769</v>
      </c>
      <c r="I58" s="42">
        <v>533750067</v>
      </c>
    </row>
    <row r="59" spans="1:9" ht="12.75" customHeight="1" x14ac:dyDescent="0.25">
      <c r="A59" s="39" t="s">
        <v>263</v>
      </c>
      <c r="B59" s="39" t="s">
        <v>266</v>
      </c>
      <c r="C59" s="39" t="s">
        <v>321</v>
      </c>
      <c r="D59" s="38"/>
      <c r="E59" s="38"/>
      <c r="F59" s="38"/>
      <c r="G59" s="38"/>
      <c r="H59" s="38"/>
      <c r="I59" s="38"/>
    </row>
    <row r="60" spans="1:9" ht="12.75" customHeight="1" x14ac:dyDescent="0.25">
      <c r="A60" s="39" t="s">
        <v>263</v>
      </c>
      <c r="B60" s="39" t="s">
        <v>266</v>
      </c>
      <c r="C60" s="39" t="s">
        <v>322</v>
      </c>
      <c r="D60" s="38">
        <v>402406905</v>
      </c>
      <c r="E60" s="38">
        <v>408156421.00000024</v>
      </c>
      <c r="F60" s="38">
        <v>444914921.15999997</v>
      </c>
      <c r="G60" s="38">
        <v>443189489.00000018</v>
      </c>
      <c r="H60" s="38">
        <v>443189490</v>
      </c>
      <c r="I60" s="38">
        <v>430080207.99999994</v>
      </c>
    </row>
    <row r="61" spans="1:9" ht="12.75" customHeight="1" x14ac:dyDescent="0.25">
      <c r="A61" s="39" t="s">
        <v>263</v>
      </c>
      <c r="B61" s="39" t="s">
        <v>266</v>
      </c>
      <c r="C61" s="39" t="s">
        <v>323</v>
      </c>
      <c r="D61" s="38">
        <v>8562786.5800000001</v>
      </c>
      <c r="E61" s="38">
        <v>6683722</v>
      </c>
      <c r="F61" s="38">
        <v>7265125</v>
      </c>
      <c r="G61" s="38">
        <v>0</v>
      </c>
      <c r="H61" s="38">
        <v>0</v>
      </c>
      <c r="I61" s="38">
        <v>0</v>
      </c>
    </row>
    <row r="62" spans="1:9" ht="12.75" customHeight="1" x14ac:dyDescent="0.25">
      <c r="A62" s="39" t="s">
        <v>263</v>
      </c>
      <c r="B62" s="39" t="s">
        <v>266</v>
      </c>
      <c r="C62" s="39" t="s">
        <v>324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 ht="12.75" customHeight="1" x14ac:dyDescent="0.25">
      <c r="A63" s="39" t="s">
        <v>263</v>
      </c>
      <c r="B63" s="39" t="s">
        <v>266</v>
      </c>
      <c r="C63" s="39" t="s">
        <v>325</v>
      </c>
      <c r="D63" s="38">
        <v>7271848</v>
      </c>
      <c r="E63" s="38">
        <v>0</v>
      </c>
      <c r="F63" s="38">
        <v>1875581.9999999995</v>
      </c>
      <c r="G63" s="38">
        <v>0</v>
      </c>
      <c r="H63" s="38">
        <v>0</v>
      </c>
      <c r="I63" s="38">
        <v>0</v>
      </c>
    </row>
    <row r="64" spans="1:9" ht="12.75" customHeight="1" x14ac:dyDescent="0.25">
      <c r="A64" s="39" t="s">
        <v>263</v>
      </c>
      <c r="B64" s="39" t="s">
        <v>266</v>
      </c>
      <c r="C64" s="39" t="s">
        <v>326</v>
      </c>
      <c r="D64" s="38">
        <v>1179831.3</v>
      </c>
      <c r="E64" s="38">
        <v>136445.00000000003</v>
      </c>
      <c r="F64" s="38">
        <v>981300</v>
      </c>
      <c r="G64" s="38">
        <v>0</v>
      </c>
      <c r="H64" s="38">
        <v>0</v>
      </c>
      <c r="I64" s="38">
        <v>818071.00000000012</v>
      </c>
    </row>
    <row r="65" spans="1:9" ht="12.75" customHeight="1" x14ac:dyDescent="0.25">
      <c r="A65" s="39" t="s">
        <v>263</v>
      </c>
      <c r="B65" s="39" t="s">
        <v>266</v>
      </c>
      <c r="C65" s="39" t="s">
        <v>327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</row>
    <row r="66" spans="1:9" ht="12.75" customHeight="1" x14ac:dyDescent="0.25">
      <c r="A66" s="39" t="s">
        <v>263</v>
      </c>
      <c r="B66" s="39" t="s">
        <v>266</v>
      </c>
      <c r="C66" s="39" t="s">
        <v>328</v>
      </c>
      <c r="D66" s="38">
        <v>1993092</v>
      </c>
      <c r="E66" s="38">
        <v>1993091.9999999995</v>
      </c>
      <c r="F66" s="38">
        <v>2048319</v>
      </c>
      <c r="G66" s="38">
        <v>2062850.0000000002</v>
      </c>
      <c r="H66" s="38">
        <v>2062850.0000000002</v>
      </c>
      <c r="I66" s="38">
        <v>2223276</v>
      </c>
    </row>
    <row r="67" spans="1:9" ht="12.75" customHeight="1" x14ac:dyDescent="0.25">
      <c r="A67" s="39" t="s">
        <v>263</v>
      </c>
      <c r="B67" s="39" t="s">
        <v>266</v>
      </c>
      <c r="C67" s="39" t="s">
        <v>329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 ht="12.75" customHeight="1" x14ac:dyDescent="0.25">
      <c r="A68" s="39" t="s">
        <v>263</v>
      </c>
      <c r="B68" s="39" t="s">
        <v>266</v>
      </c>
      <c r="C68" s="39" t="s">
        <v>330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</row>
    <row r="69" spans="1:9" ht="12.75" customHeight="1" x14ac:dyDescent="0.25">
      <c r="A69" s="39" t="s">
        <v>263</v>
      </c>
      <c r="B69" s="39" t="s">
        <v>266</v>
      </c>
      <c r="C69" s="39" t="s">
        <v>331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2.75" customHeight="1" x14ac:dyDescent="0.25">
      <c r="A70" s="39" t="s">
        <v>263</v>
      </c>
      <c r="B70" s="39" t="s">
        <v>266</v>
      </c>
      <c r="C70" s="39" t="s">
        <v>332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</row>
    <row r="71" spans="1:9" ht="12.75" customHeight="1" x14ac:dyDescent="0.25">
      <c r="A71" s="39" t="s">
        <v>263</v>
      </c>
      <c r="B71" s="39" t="s">
        <v>266</v>
      </c>
      <c r="C71" s="39" t="s">
        <v>333</v>
      </c>
      <c r="D71" s="38">
        <v>2440322</v>
      </c>
      <c r="E71" s="38">
        <v>2633176</v>
      </c>
      <c r="F71" s="38">
        <v>2743259.0000000005</v>
      </c>
      <c r="G71" s="38">
        <v>2974369.9999999986</v>
      </c>
      <c r="H71" s="38">
        <v>2974369.9999999986</v>
      </c>
      <c r="I71" s="38">
        <v>3029536.9999999995</v>
      </c>
    </row>
    <row r="72" spans="1:9" ht="12.75" customHeight="1" x14ac:dyDescent="0.25">
      <c r="A72" s="39" t="s">
        <v>263</v>
      </c>
      <c r="B72" s="39" t="s">
        <v>266</v>
      </c>
      <c r="C72" s="39" t="s">
        <v>334</v>
      </c>
      <c r="D72" s="38">
        <v>3968245.0000000005</v>
      </c>
      <c r="E72" s="38">
        <v>4140865.0000000005</v>
      </c>
      <c r="F72" s="38">
        <v>4285795</v>
      </c>
      <c r="G72" s="38">
        <v>4508695.9999999991</v>
      </c>
      <c r="H72" s="38">
        <v>4508695.9999999991</v>
      </c>
      <c r="I72" s="38">
        <v>4701668</v>
      </c>
    </row>
    <row r="73" spans="1:9" ht="12.75" customHeight="1" x14ac:dyDescent="0.25">
      <c r="A73" s="39" t="s">
        <v>263</v>
      </c>
      <c r="B73" s="39" t="s">
        <v>266</v>
      </c>
      <c r="C73" s="39" t="s">
        <v>335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</row>
    <row r="74" spans="1:9" ht="12.75" customHeight="1" x14ac:dyDescent="0.25">
      <c r="A74" s="39" t="s">
        <v>263</v>
      </c>
      <c r="B74" s="39" t="s">
        <v>266</v>
      </c>
      <c r="C74" s="39" t="s">
        <v>336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</row>
    <row r="75" spans="1:9" ht="12.75" customHeight="1" x14ac:dyDescent="0.25">
      <c r="A75" s="39" t="s">
        <v>263</v>
      </c>
      <c r="B75" s="39" t="s">
        <v>266</v>
      </c>
      <c r="C75" s="39" t="s">
        <v>337</v>
      </c>
      <c r="D75" s="38">
        <v>525199.82000000007</v>
      </c>
      <c r="E75" s="38">
        <v>476999.99999999994</v>
      </c>
      <c r="F75" s="38">
        <v>-12499.999999999998</v>
      </c>
      <c r="G75" s="38">
        <v>0</v>
      </c>
      <c r="H75" s="38">
        <v>0</v>
      </c>
      <c r="I75" s="38">
        <v>0</v>
      </c>
    </row>
    <row r="76" spans="1:9" ht="12.75" customHeight="1" x14ac:dyDescent="0.25">
      <c r="A76" s="39" t="s">
        <v>263</v>
      </c>
      <c r="B76" s="39" t="s">
        <v>266</v>
      </c>
      <c r="C76" s="39" t="s">
        <v>338</v>
      </c>
      <c r="D76" s="38">
        <v>0</v>
      </c>
      <c r="E76" s="38">
        <v>523100</v>
      </c>
      <c r="F76" s="38">
        <v>0</v>
      </c>
      <c r="G76" s="38">
        <v>0</v>
      </c>
      <c r="H76" s="38">
        <v>0</v>
      </c>
      <c r="I76" s="38">
        <v>0</v>
      </c>
    </row>
    <row r="77" spans="1:9" ht="12.75" customHeight="1" x14ac:dyDescent="0.25">
      <c r="A77" s="39" t="s">
        <v>263</v>
      </c>
      <c r="B77" s="39" t="s">
        <v>266</v>
      </c>
      <c r="C77" s="39" t="s">
        <v>339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</row>
    <row r="78" spans="1:9" ht="12.75" customHeight="1" x14ac:dyDescent="0.25">
      <c r="A78" s="39" t="s">
        <v>263</v>
      </c>
      <c r="B78" s="39" t="s">
        <v>266</v>
      </c>
      <c r="C78" s="39" t="s">
        <v>340</v>
      </c>
      <c r="D78" s="38">
        <v>36667.660000000003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</row>
    <row r="79" spans="1:9" ht="12.75" customHeight="1" x14ac:dyDescent="0.25">
      <c r="A79" s="39" t="s">
        <v>263</v>
      </c>
      <c r="B79" s="39" t="s">
        <v>266</v>
      </c>
      <c r="C79" s="39" t="s">
        <v>341</v>
      </c>
      <c r="D79" s="38">
        <v>0</v>
      </c>
      <c r="E79" s="38">
        <v>21977095</v>
      </c>
      <c r="F79" s="38">
        <v>30148352</v>
      </c>
      <c r="G79" s="38">
        <v>0</v>
      </c>
      <c r="H79" s="38">
        <v>0</v>
      </c>
      <c r="I79" s="38">
        <v>0</v>
      </c>
    </row>
    <row r="80" spans="1:9" ht="12.75" customHeight="1" x14ac:dyDescent="0.25">
      <c r="A80" s="39" t="s">
        <v>263</v>
      </c>
      <c r="B80" s="39" t="s">
        <v>266</v>
      </c>
      <c r="C80" s="39" t="s">
        <v>342</v>
      </c>
      <c r="D80" s="38">
        <v>0</v>
      </c>
      <c r="E80" s="38">
        <v>0</v>
      </c>
      <c r="F80" s="38">
        <v>0</v>
      </c>
      <c r="G80" s="38">
        <v>7944027.0000000009</v>
      </c>
      <c r="H80" s="38">
        <v>7944027.0000000009</v>
      </c>
      <c r="I80" s="38">
        <v>4946233</v>
      </c>
    </row>
    <row r="81" spans="1:9" ht="12.75" customHeight="1" x14ac:dyDescent="0.25">
      <c r="A81" s="39" t="s">
        <v>263</v>
      </c>
      <c r="B81" s="39" t="s">
        <v>266</v>
      </c>
      <c r="C81" s="39" t="s">
        <v>343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1885502.0000000002</v>
      </c>
    </row>
    <row r="82" spans="1:9" ht="12.75" customHeight="1" x14ac:dyDescent="0.25">
      <c r="A82" s="39" t="s">
        <v>263</v>
      </c>
      <c r="B82" s="39" t="s">
        <v>266</v>
      </c>
      <c r="C82" s="39" t="s">
        <v>344</v>
      </c>
      <c r="D82" s="42">
        <v>428384897.36000001</v>
      </c>
      <c r="E82" s="42">
        <v>446720916.00000024</v>
      </c>
      <c r="F82" s="42">
        <v>494250153.15999997</v>
      </c>
      <c r="G82" s="42">
        <v>460679432.00000018</v>
      </c>
      <c r="H82" s="42">
        <v>460679433</v>
      </c>
      <c r="I82" s="42">
        <v>447684494.99999994</v>
      </c>
    </row>
    <row r="83" spans="1:9" ht="12.75" customHeight="1" x14ac:dyDescent="0.25">
      <c r="A83" s="39" t="s">
        <v>263</v>
      </c>
      <c r="B83" s="39" t="s">
        <v>345</v>
      </c>
      <c r="C83" s="39" t="s">
        <v>285</v>
      </c>
      <c r="D83" s="38"/>
      <c r="E83" s="38"/>
      <c r="F83" s="38"/>
      <c r="G83" s="38"/>
      <c r="H83" s="38"/>
      <c r="I83" s="38"/>
    </row>
    <row r="84" spans="1:9" ht="12.75" customHeight="1" x14ac:dyDescent="0.25">
      <c r="A84" s="39" t="s">
        <v>263</v>
      </c>
      <c r="B84" s="39" t="s">
        <v>345</v>
      </c>
      <c r="C84" s="39" t="s">
        <v>346</v>
      </c>
      <c r="D84" s="38">
        <v>3900000</v>
      </c>
      <c r="E84" s="38">
        <v>2697686.9999999995</v>
      </c>
      <c r="F84" s="38">
        <v>0</v>
      </c>
      <c r="G84" s="38">
        <v>0</v>
      </c>
      <c r="H84" s="38">
        <v>0</v>
      </c>
      <c r="I84" s="38">
        <v>0</v>
      </c>
    </row>
    <row r="85" spans="1:9" ht="12.75" customHeight="1" x14ac:dyDescent="0.25">
      <c r="A85" s="39" t="s">
        <v>263</v>
      </c>
      <c r="B85" s="39" t="s">
        <v>345</v>
      </c>
      <c r="C85" s="39" t="s">
        <v>292</v>
      </c>
      <c r="D85" s="38">
        <v>0</v>
      </c>
      <c r="E85" s="38">
        <v>3173271</v>
      </c>
      <c r="F85" s="38">
        <v>0</v>
      </c>
      <c r="G85" s="38">
        <v>0</v>
      </c>
      <c r="H85" s="38">
        <v>0</v>
      </c>
      <c r="I85" s="38">
        <v>0</v>
      </c>
    </row>
    <row r="86" spans="1:9" ht="12.75" customHeight="1" x14ac:dyDescent="0.25">
      <c r="A86" s="39" t="s">
        <v>263</v>
      </c>
      <c r="B86" s="39" t="s">
        <v>345</v>
      </c>
      <c r="C86" s="39" t="s">
        <v>293</v>
      </c>
      <c r="D86" s="38">
        <v>0</v>
      </c>
      <c r="E86" s="38">
        <v>605745</v>
      </c>
      <c r="F86" s="38">
        <v>0</v>
      </c>
      <c r="G86" s="38">
        <v>0</v>
      </c>
      <c r="H86" s="38">
        <v>0</v>
      </c>
      <c r="I86" s="38">
        <v>0</v>
      </c>
    </row>
    <row r="87" spans="1:9" ht="12.75" customHeight="1" x14ac:dyDescent="0.25">
      <c r="A87" s="39" t="s">
        <v>263</v>
      </c>
      <c r="B87" s="39" t="s">
        <v>345</v>
      </c>
      <c r="C87" s="39" t="s">
        <v>304</v>
      </c>
      <c r="D87" s="42">
        <v>3900000</v>
      </c>
      <c r="E87" s="42">
        <v>6476703</v>
      </c>
      <c r="F87" s="42">
        <v>0</v>
      </c>
      <c r="G87" s="42">
        <v>0</v>
      </c>
      <c r="H87" s="42">
        <v>0</v>
      </c>
      <c r="I87" s="42">
        <v>0</v>
      </c>
    </row>
    <row r="88" spans="1:9" ht="12.75" customHeight="1" x14ac:dyDescent="0.25">
      <c r="A88" s="39" t="s">
        <v>263</v>
      </c>
      <c r="B88" s="39" t="s">
        <v>345</v>
      </c>
      <c r="C88" s="39" t="s">
        <v>347</v>
      </c>
      <c r="D88" s="38"/>
      <c r="E88" s="38"/>
      <c r="F88" s="38"/>
      <c r="G88" s="38"/>
      <c r="H88" s="38"/>
      <c r="I88" s="38"/>
    </row>
    <row r="89" spans="1:9" ht="12.75" customHeight="1" x14ac:dyDescent="0.25">
      <c r="A89" s="39" t="s">
        <v>263</v>
      </c>
      <c r="B89" s="39" t="s">
        <v>345</v>
      </c>
      <c r="C89" s="39" t="s">
        <v>348</v>
      </c>
      <c r="D89" s="38">
        <v>68371.360000000001</v>
      </c>
      <c r="E89" s="38">
        <v>40176</v>
      </c>
      <c r="F89" s="38">
        <v>0</v>
      </c>
      <c r="G89" s="38">
        <v>0</v>
      </c>
      <c r="H89" s="38">
        <v>0</v>
      </c>
      <c r="I89" s="38">
        <v>0</v>
      </c>
    </row>
    <row r="90" spans="1:9" ht="12.75" customHeight="1" x14ac:dyDescent="0.25">
      <c r="A90" s="39" t="s">
        <v>263</v>
      </c>
      <c r="B90" s="39" t="s">
        <v>345</v>
      </c>
      <c r="C90" s="39" t="s">
        <v>349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</row>
    <row r="91" spans="1:9" ht="12.75" customHeight="1" x14ac:dyDescent="0.25">
      <c r="A91" s="39" t="s">
        <v>263</v>
      </c>
      <c r="B91" s="39" t="s">
        <v>345</v>
      </c>
      <c r="C91" s="39" t="s">
        <v>350</v>
      </c>
      <c r="D91" s="42">
        <v>68371.360000000001</v>
      </c>
      <c r="E91" s="42">
        <v>40176</v>
      </c>
      <c r="F91" s="42">
        <v>0</v>
      </c>
      <c r="G91" s="42">
        <v>0</v>
      </c>
      <c r="H91" s="42">
        <v>0</v>
      </c>
      <c r="I91" s="42">
        <v>0</v>
      </c>
    </row>
    <row r="92" spans="1:9" ht="12.75" customHeight="1" x14ac:dyDescent="0.25">
      <c r="A92" s="39" t="s">
        <v>263</v>
      </c>
      <c r="B92" s="39" t="s">
        <v>345</v>
      </c>
      <c r="C92" s="39" t="s">
        <v>351</v>
      </c>
      <c r="D92" s="38"/>
      <c r="E92" s="38"/>
      <c r="F92" s="38"/>
      <c r="G92" s="38"/>
      <c r="H92" s="38"/>
      <c r="I92" s="38"/>
    </row>
    <row r="93" spans="1:9" ht="12.75" customHeight="1" x14ac:dyDescent="0.25">
      <c r="A93" s="39" t="s">
        <v>263</v>
      </c>
      <c r="B93" s="39" t="s">
        <v>345</v>
      </c>
      <c r="C93" s="39" t="s">
        <v>352</v>
      </c>
      <c r="D93" s="38">
        <v>54000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</row>
    <row r="94" spans="1:9" ht="12.75" customHeight="1" x14ac:dyDescent="0.25">
      <c r="A94" s="39" t="s">
        <v>263</v>
      </c>
      <c r="B94" s="39" t="s">
        <v>345</v>
      </c>
      <c r="C94" s="39" t="s">
        <v>353</v>
      </c>
      <c r="D94" s="38">
        <v>139288.56</v>
      </c>
      <c r="E94" s="38">
        <v>18000</v>
      </c>
      <c r="F94" s="38">
        <v>0</v>
      </c>
      <c r="G94" s="38">
        <v>0</v>
      </c>
      <c r="H94" s="38">
        <v>0</v>
      </c>
      <c r="I94" s="38">
        <v>0</v>
      </c>
    </row>
    <row r="95" spans="1:9" ht="12.75" customHeight="1" x14ac:dyDescent="0.25">
      <c r="A95" s="39" t="s">
        <v>263</v>
      </c>
      <c r="B95" s="39" t="s">
        <v>345</v>
      </c>
      <c r="C95" s="39" t="s">
        <v>354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</row>
    <row r="96" spans="1:9" ht="12.75" customHeight="1" x14ac:dyDescent="0.25">
      <c r="A96" s="39" t="s">
        <v>263</v>
      </c>
      <c r="B96" s="39" t="s">
        <v>345</v>
      </c>
      <c r="C96" s="39" t="s">
        <v>355</v>
      </c>
      <c r="D96" s="42">
        <v>193288.56</v>
      </c>
      <c r="E96" s="42">
        <v>18000</v>
      </c>
      <c r="F96" s="42">
        <v>0</v>
      </c>
      <c r="G96" s="42">
        <v>0</v>
      </c>
      <c r="H96" s="42">
        <v>0</v>
      </c>
      <c r="I96" s="42">
        <v>0</v>
      </c>
    </row>
    <row r="97" spans="1:9" ht="12.75" customHeight="1" x14ac:dyDescent="0.25">
      <c r="A97" s="39" t="s">
        <v>263</v>
      </c>
      <c r="B97" s="39" t="s">
        <v>345</v>
      </c>
      <c r="C97" s="39" t="s">
        <v>309</v>
      </c>
      <c r="D97" s="38"/>
      <c r="E97" s="38"/>
      <c r="F97" s="38"/>
      <c r="G97" s="38"/>
      <c r="H97" s="38"/>
      <c r="I97" s="38"/>
    </row>
    <row r="98" spans="1:9" ht="12.75" customHeight="1" x14ac:dyDescent="0.25">
      <c r="A98" s="39" t="s">
        <v>263</v>
      </c>
      <c r="B98" s="39" t="s">
        <v>345</v>
      </c>
      <c r="C98" s="39" t="s">
        <v>356</v>
      </c>
      <c r="D98" s="38">
        <v>14299112.179999998</v>
      </c>
      <c r="E98" s="38">
        <v>14744616</v>
      </c>
      <c r="F98" s="38">
        <v>19623500</v>
      </c>
      <c r="G98" s="38">
        <v>19828444.000000004</v>
      </c>
      <c r="H98" s="38">
        <v>19828444.000000004</v>
      </c>
      <c r="I98" s="38">
        <v>17643487.000000004</v>
      </c>
    </row>
    <row r="99" spans="1:9" ht="12.75" customHeight="1" x14ac:dyDescent="0.25">
      <c r="A99" s="39" t="s">
        <v>263</v>
      </c>
      <c r="B99" s="39" t="s">
        <v>345</v>
      </c>
      <c r="C99" s="39" t="s">
        <v>357</v>
      </c>
      <c r="D99" s="38">
        <v>974458.04</v>
      </c>
      <c r="E99" s="38">
        <v>2094371</v>
      </c>
      <c r="F99" s="38">
        <v>811629.00000000012</v>
      </c>
      <c r="G99" s="38">
        <v>69667.000000000015</v>
      </c>
      <c r="H99" s="38">
        <v>69667.000000000015</v>
      </c>
      <c r="I99" s="38">
        <v>1821788.0000000002</v>
      </c>
    </row>
    <row r="100" spans="1:9" ht="12.75" customHeight="1" x14ac:dyDescent="0.25">
      <c r="A100" s="39" t="s">
        <v>263</v>
      </c>
      <c r="B100" s="39" t="s">
        <v>345</v>
      </c>
      <c r="C100" s="39" t="s">
        <v>100</v>
      </c>
      <c r="D100" s="38">
        <v>170458.83</v>
      </c>
      <c r="E100" s="38">
        <v>32786</v>
      </c>
      <c r="F100" s="38">
        <v>272389.99999999994</v>
      </c>
      <c r="G100" s="38">
        <v>99999.999999999985</v>
      </c>
      <c r="H100" s="38">
        <v>578717</v>
      </c>
      <c r="I100" s="38">
        <v>317662</v>
      </c>
    </row>
    <row r="101" spans="1:9" ht="12.75" customHeight="1" x14ac:dyDescent="0.25">
      <c r="A101" s="39" t="s">
        <v>263</v>
      </c>
      <c r="B101" s="39" t="s">
        <v>345</v>
      </c>
      <c r="C101" s="39" t="s">
        <v>358</v>
      </c>
      <c r="D101" s="38">
        <v>17000</v>
      </c>
      <c r="E101" s="38">
        <v>226639.99999999991</v>
      </c>
      <c r="F101" s="38">
        <v>5.8207660913467407E-11</v>
      </c>
      <c r="G101" s="38">
        <v>497538.99999999983</v>
      </c>
      <c r="H101" s="38">
        <v>201298.99999999991</v>
      </c>
      <c r="I101" s="38">
        <v>0</v>
      </c>
    </row>
    <row r="102" spans="1:9" ht="12.75" customHeight="1" x14ac:dyDescent="0.25">
      <c r="A102" s="39" t="s">
        <v>263</v>
      </c>
      <c r="B102" s="39" t="s">
        <v>345</v>
      </c>
      <c r="C102" s="39" t="s">
        <v>359</v>
      </c>
      <c r="D102" s="38">
        <v>32986</v>
      </c>
      <c r="E102" s="38">
        <v>16160403</v>
      </c>
      <c r="F102" s="38">
        <v>23458949.43</v>
      </c>
      <c r="G102" s="38">
        <v>0</v>
      </c>
      <c r="H102" s="38">
        <v>0</v>
      </c>
      <c r="I102" s="38">
        <v>0</v>
      </c>
    </row>
    <row r="103" spans="1:9" ht="12.75" customHeight="1" x14ac:dyDescent="0.25">
      <c r="A103" s="39" t="s">
        <v>263</v>
      </c>
      <c r="B103" s="39" t="s">
        <v>345</v>
      </c>
      <c r="C103" s="39" t="s">
        <v>360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</row>
    <row r="104" spans="1:9" ht="12.75" customHeight="1" x14ac:dyDescent="0.25">
      <c r="A104" s="39" t="s">
        <v>263</v>
      </c>
      <c r="B104" s="39" t="s">
        <v>345</v>
      </c>
      <c r="C104" s="39" t="s">
        <v>361</v>
      </c>
      <c r="D104" s="38">
        <v>0</v>
      </c>
      <c r="E104" s="38">
        <v>0</v>
      </c>
      <c r="F104" s="38">
        <v>3360439.9999999995</v>
      </c>
      <c r="G104" s="38">
        <v>3060850.0000000005</v>
      </c>
      <c r="H104" s="38">
        <v>3060850.0000000005</v>
      </c>
      <c r="I104" s="38">
        <v>2599717</v>
      </c>
    </row>
    <row r="105" spans="1:9" ht="12.75" customHeight="1" x14ac:dyDescent="0.25">
      <c r="A105" s="39" t="s">
        <v>263</v>
      </c>
      <c r="B105" s="39" t="s">
        <v>345</v>
      </c>
      <c r="C105" s="39" t="s">
        <v>316</v>
      </c>
      <c r="D105" s="42">
        <v>15494015.049999999</v>
      </c>
      <c r="E105" s="42">
        <v>33258816</v>
      </c>
      <c r="F105" s="42">
        <v>47526908.43</v>
      </c>
      <c r="G105" s="42">
        <v>23556500.000000004</v>
      </c>
      <c r="H105" s="42">
        <v>23738977.000000004</v>
      </c>
      <c r="I105" s="42">
        <v>22382654.000000004</v>
      </c>
    </row>
    <row r="106" spans="1:9" ht="12.75" customHeight="1" x14ac:dyDescent="0.25">
      <c r="A106" s="39" t="s">
        <v>263</v>
      </c>
      <c r="B106" s="39" t="s">
        <v>345</v>
      </c>
      <c r="C106" s="39" t="s">
        <v>317</v>
      </c>
      <c r="D106" s="38"/>
      <c r="E106" s="38"/>
      <c r="F106" s="38"/>
      <c r="G106" s="38"/>
      <c r="H106" s="38"/>
      <c r="I106" s="38"/>
    </row>
    <row r="107" spans="1:9" ht="12.75" customHeight="1" x14ac:dyDescent="0.25">
      <c r="A107" s="39" t="s">
        <v>263</v>
      </c>
      <c r="B107" s="39" t="s">
        <v>345</v>
      </c>
      <c r="C107" s="39" t="s">
        <v>362</v>
      </c>
      <c r="D107" s="38">
        <v>0</v>
      </c>
      <c r="E107" s="38">
        <v>15945256.000000006</v>
      </c>
      <c r="F107" s="38">
        <v>-22328733.149999999</v>
      </c>
      <c r="G107" s="38">
        <v>0</v>
      </c>
      <c r="H107" s="38">
        <v>0</v>
      </c>
      <c r="I107" s="38">
        <v>0</v>
      </c>
    </row>
    <row r="108" spans="1:9" ht="12.75" customHeight="1" x14ac:dyDescent="0.25">
      <c r="A108" s="39" t="s">
        <v>263</v>
      </c>
      <c r="B108" s="39" t="s">
        <v>345</v>
      </c>
      <c r="C108" s="39" t="s">
        <v>118</v>
      </c>
      <c r="D108" s="42">
        <v>0</v>
      </c>
      <c r="E108" s="42">
        <v>15945256.000000006</v>
      </c>
      <c r="F108" s="42">
        <v>-22328733.149999999</v>
      </c>
      <c r="G108" s="42">
        <v>0</v>
      </c>
      <c r="H108" s="42">
        <v>0</v>
      </c>
      <c r="I108" s="42">
        <v>0</v>
      </c>
    </row>
    <row r="109" spans="1:9" ht="12.75" customHeight="1" x14ac:dyDescent="0.25">
      <c r="A109" s="39" t="s">
        <v>263</v>
      </c>
      <c r="B109" s="39" t="s">
        <v>345</v>
      </c>
      <c r="C109" s="39" t="s">
        <v>363</v>
      </c>
      <c r="D109" s="38"/>
      <c r="E109" s="38"/>
      <c r="F109" s="38"/>
      <c r="G109" s="38"/>
      <c r="H109" s="38"/>
      <c r="I109" s="38"/>
    </row>
    <row r="110" spans="1:9" ht="12.75" customHeight="1" x14ac:dyDescent="0.25">
      <c r="A110" s="39" t="s">
        <v>263</v>
      </c>
      <c r="B110" s="39" t="s">
        <v>345</v>
      </c>
      <c r="C110" s="39" t="s">
        <v>364</v>
      </c>
      <c r="D110" s="38">
        <v>8346023.7199999979</v>
      </c>
      <c r="E110" s="38">
        <v>8225855</v>
      </c>
      <c r="F110" s="38">
        <v>8185684</v>
      </c>
      <c r="G110" s="38">
        <v>8059973.0000000009</v>
      </c>
      <c r="H110" s="38">
        <v>8059973.0000000009</v>
      </c>
      <c r="I110" s="38">
        <v>8191655.0000000009</v>
      </c>
    </row>
    <row r="111" spans="1:9" ht="12.75" customHeight="1" x14ac:dyDescent="0.25">
      <c r="A111" s="39" t="s">
        <v>263</v>
      </c>
      <c r="B111" s="39" t="s">
        <v>345</v>
      </c>
      <c r="C111" s="39" t="s">
        <v>365</v>
      </c>
      <c r="D111" s="38">
        <v>0</v>
      </c>
      <c r="E111" s="38">
        <v>0</v>
      </c>
      <c r="F111" s="38">
        <v>0</v>
      </c>
      <c r="G111" s="38">
        <v>3745930.0000000005</v>
      </c>
      <c r="H111" s="38">
        <v>0</v>
      </c>
      <c r="I111" s="38">
        <v>0</v>
      </c>
    </row>
    <row r="112" spans="1:9" ht="12.75" customHeight="1" x14ac:dyDescent="0.25">
      <c r="A112" s="39" t="s">
        <v>263</v>
      </c>
      <c r="B112" s="39" t="s">
        <v>345</v>
      </c>
      <c r="C112" s="39" t="s">
        <v>366</v>
      </c>
      <c r="D112" s="38">
        <v>2806528.0200000005</v>
      </c>
      <c r="E112" s="38">
        <v>2594036</v>
      </c>
      <c r="F112" s="38">
        <v>2297813</v>
      </c>
      <c r="G112" s="38">
        <v>1734948.9999999998</v>
      </c>
      <c r="H112" s="38">
        <v>1734948.9999999998</v>
      </c>
      <c r="I112" s="38">
        <v>494951.00000000006</v>
      </c>
    </row>
    <row r="113" spans="1:9" ht="12.75" customHeight="1" x14ac:dyDescent="0.25">
      <c r="A113" s="39" t="s">
        <v>263</v>
      </c>
      <c r="B113" s="39" t="s">
        <v>345</v>
      </c>
      <c r="C113" s="39" t="s">
        <v>367</v>
      </c>
      <c r="D113" s="38">
        <v>0</v>
      </c>
      <c r="E113" s="38">
        <v>0</v>
      </c>
      <c r="F113" s="38">
        <v>0</v>
      </c>
      <c r="G113" s="38">
        <v>261000</v>
      </c>
      <c r="H113" s="38">
        <v>261000</v>
      </c>
      <c r="I113" s="38">
        <v>274050</v>
      </c>
    </row>
    <row r="114" spans="1:9" ht="12.75" customHeight="1" x14ac:dyDescent="0.25">
      <c r="A114" s="39" t="s">
        <v>263</v>
      </c>
      <c r="B114" s="39" t="s">
        <v>345</v>
      </c>
      <c r="C114" s="39" t="s">
        <v>368</v>
      </c>
      <c r="D114" s="38">
        <v>0</v>
      </c>
      <c r="E114" s="38">
        <v>0</v>
      </c>
      <c r="F114" s="38">
        <v>0</v>
      </c>
      <c r="G114" s="38">
        <v>31299.999999999996</v>
      </c>
      <c r="H114" s="38">
        <v>31299.999999999996</v>
      </c>
      <c r="I114" s="38">
        <v>32060.000000000004</v>
      </c>
    </row>
    <row r="115" spans="1:9" ht="12.75" customHeight="1" x14ac:dyDescent="0.25">
      <c r="A115" s="39" t="s">
        <v>263</v>
      </c>
      <c r="B115" s="39" t="s">
        <v>345</v>
      </c>
      <c r="C115" s="39" t="s">
        <v>369</v>
      </c>
      <c r="D115" s="38">
        <v>0</v>
      </c>
      <c r="E115" s="38">
        <v>0</v>
      </c>
      <c r="F115" s="38">
        <v>0</v>
      </c>
      <c r="G115" s="38">
        <v>25800</v>
      </c>
      <c r="H115" s="38">
        <v>25800</v>
      </c>
      <c r="I115" s="38">
        <v>38071</v>
      </c>
    </row>
    <row r="116" spans="1:9" ht="12.75" customHeight="1" x14ac:dyDescent="0.25">
      <c r="A116" s="39" t="s">
        <v>263</v>
      </c>
      <c r="B116" s="39" t="s">
        <v>345</v>
      </c>
      <c r="C116" s="39" t="s">
        <v>370</v>
      </c>
      <c r="D116" s="38">
        <v>0</v>
      </c>
      <c r="E116" s="38">
        <v>0</v>
      </c>
      <c r="F116" s="38">
        <v>0</v>
      </c>
      <c r="G116" s="38">
        <v>50775</v>
      </c>
      <c r="H116" s="38">
        <v>50775</v>
      </c>
      <c r="I116" s="38">
        <v>53064</v>
      </c>
    </row>
    <row r="117" spans="1:9" ht="12.75" customHeight="1" x14ac:dyDescent="0.25">
      <c r="A117" s="39" t="s">
        <v>263</v>
      </c>
      <c r="B117" s="39" t="s">
        <v>345</v>
      </c>
      <c r="C117" s="39" t="s">
        <v>320</v>
      </c>
      <c r="D117" s="38">
        <v>1253755.79</v>
      </c>
      <c r="E117" s="38">
        <v>1223241.9999999995</v>
      </c>
      <c r="F117" s="38">
        <v>1194534</v>
      </c>
      <c r="G117" s="38">
        <v>881987.99999999988</v>
      </c>
      <c r="H117" s="38">
        <v>981988.00000000035</v>
      </c>
      <c r="I117" s="38">
        <v>873555</v>
      </c>
    </row>
    <row r="118" spans="1:9" ht="12.75" customHeight="1" x14ac:dyDescent="0.25">
      <c r="A118" s="39" t="s">
        <v>263</v>
      </c>
      <c r="B118" s="39" t="s">
        <v>345</v>
      </c>
      <c r="C118" s="39" t="s">
        <v>371</v>
      </c>
      <c r="D118" s="38">
        <v>1637953.98</v>
      </c>
      <c r="E118" s="38">
        <v>1565412.9999999998</v>
      </c>
      <c r="F118" s="38">
        <v>1935631.0000000005</v>
      </c>
      <c r="G118" s="38">
        <v>0</v>
      </c>
      <c r="H118" s="38">
        <v>3845929.9999999995</v>
      </c>
      <c r="I118" s="38">
        <v>4327954.9999999991</v>
      </c>
    </row>
    <row r="119" spans="1:9" ht="12.75" customHeight="1" x14ac:dyDescent="0.25">
      <c r="A119" s="39" t="s">
        <v>263</v>
      </c>
      <c r="B119" s="39" t="s">
        <v>345</v>
      </c>
      <c r="C119" s="39" t="s">
        <v>372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</row>
    <row r="120" spans="1:9" ht="12.75" customHeight="1" x14ac:dyDescent="0.25">
      <c r="A120" s="39" t="s">
        <v>263</v>
      </c>
      <c r="B120" s="39" t="s">
        <v>345</v>
      </c>
      <c r="C120" s="39" t="s">
        <v>373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</row>
    <row r="121" spans="1:9" ht="12.75" customHeight="1" x14ac:dyDescent="0.25">
      <c r="A121" s="39" t="s">
        <v>263</v>
      </c>
      <c r="B121" s="39" t="s">
        <v>345</v>
      </c>
      <c r="C121" s="39" t="s">
        <v>374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</row>
    <row r="122" spans="1:9" ht="12.75" customHeight="1" x14ac:dyDescent="0.25">
      <c r="A122" s="39" t="s">
        <v>263</v>
      </c>
      <c r="B122" s="39" t="s">
        <v>345</v>
      </c>
      <c r="C122" s="39" t="s">
        <v>375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</row>
    <row r="123" spans="1:9" ht="12.75" customHeight="1" x14ac:dyDescent="0.25">
      <c r="A123" s="39" t="s">
        <v>263</v>
      </c>
      <c r="B123" s="39" t="s">
        <v>345</v>
      </c>
      <c r="C123" s="39" t="s">
        <v>376</v>
      </c>
      <c r="D123" s="42">
        <v>14044261.509999998</v>
      </c>
      <c r="E123" s="42">
        <v>13608546</v>
      </c>
      <c r="F123" s="42">
        <v>13613662</v>
      </c>
      <c r="G123" s="42">
        <v>14791715.000000002</v>
      </c>
      <c r="H123" s="42">
        <v>14991715</v>
      </c>
      <c r="I123" s="42">
        <v>14285361</v>
      </c>
    </row>
    <row r="124" spans="1:9" ht="12.75" customHeight="1" x14ac:dyDescent="0.25">
      <c r="A124" s="39" t="s">
        <v>263</v>
      </c>
      <c r="B124" s="39" t="s">
        <v>345</v>
      </c>
      <c r="C124" s="39" t="s">
        <v>321</v>
      </c>
      <c r="D124" s="38"/>
      <c r="E124" s="38"/>
      <c r="F124" s="38"/>
      <c r="G124" s="38"/>
      <c r="H124" s="38"/>
      <c r="I124" s="38"/>
    </row>
    <row r="125" spans="1:9" ht="12.75" customHeight="1" x14ac:dyDescent="0.25">
      <c r="A125" s="39" t="s">
        <v>263</v>
      </c>
      <c r="B125" s="39" t="s">
        <v>345</v>
      </c>
      <c r="C125" s="39" t="s">
        <v>323</v>
      </c>
      <c r="D125" s="38">
        <v>0</v>
      </c>
      <c r="E125" s="38">
        <v>2268485.0000000005</v>
      </c>
      <c r="F125" s="38">
        <v>2204468.0000000005</v>
      </c>
      <c r="G125" s="38">
        <v>0</v>
      </c>
      <c r="H125" s="38">
        <v>0</v>
      </c>
      <c r="I125" s="38">
        <v>0</v>
      </c>
    </row>
    <row r="126" spans="1:9" ht="12.75" customHeight="1" x14ac:dyDescent="0.25">
      <c r="A126" s="39" t="s">
        <v>263</v>
      </c>
      <c r="B126" s="39" t="s">
        <v>345</v>
      </c>
      <c r="C126" s="39" t="s">
        <v>325</v>
      </c>
      <c r="D126" s="38">
        <v>0</v>
      </c>
      <c r="E126" s="38">
        <v>5381750</v>
      </c>
      <c r="F126" s="38">
        <v>3940051.9999999995</v>
      </c>
      <c r="G126" s="38">
        <v>0</v>
      </c>
      <c r="H126" s="38">
        <v>0</v>
      </c>
      <c r="I126" s="38">
        <v>0</v>
      </c>
    </row>
    <row r="127" spans="1:9" ht="12.75" customHeight="1" x14ac:dyDescent="0.25">
      <c r="A127" s="39" t="s">
        <v>263</v>
      </c>
      <c r="B127" s="39" t="s">
        <v>345</v>
      </c>
      <c r="C127" s="39" t="s">
        <v>377</v>
      </c>
      <c r="D127" s="38">
        <v>5157012.95</v>
      </c>
      <c r="E127" s="38">
        <v>2180475</v>
      </c>
      <c r="F127" s="38">
        <v>1529936</v>
      </c>
      <c r="G127" s="38">
        <v>0</v>
      </c>
      <c r="H127" s="38">
        <v>3856.9999999999995</v>
      </c>
      <c r="I127" s="38">
        <v>0</v>
      </c>
    </row>
    <row r="128" spans="1:9" ht="12.75" customHeight="1" x14ac:dyDescent="0.25">
      <c r="A128" s="39" t="s">
        <v>263</v>
      </c>
      <c r="B128" s="39" t="s">
        <v>345</v>
      </c>
      <c r="C128" s="39" t="s">
        <v>326</v>
      </c>
      <c r="D128" s="38">
        <v>0</v>
      </c>
      <c r="E128" s="38">
        <v>637166</v>
      </c>
      <c r="F128" s="38">
        <v>750070.99999999988</v>
      </c>
      <c r="G128" s="38">
        <v>1617513</v>
      </c>
      <c r="H128" s="38">
        <v>1617513</v>
      </c>
      <c r="I128" s="38">
        <v>505829.00000000006</v>
      </c>
    </row>
    <row r="129" spans="1:9" ht="12.75" customHeight="1" x14ac:dyDescent="0.25">
      <c r="A129" s="39" t="s">
        <v>263</v>
      </c>
      <c r="B129" s="39" t="s">
        <v>345</v>
      </c>
      <c r="C129" s="39" t="s">
        <v>378</v>
      </c>
      <c r="D129" s="38">
        <v>173087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</row>
    <row r="130" spans="1:9" ht="12.75" customHeight="1" x14ac:dyDescent="0.25">
      <c r="A130" s="39" t="s">
        <v>263</v>
      </c>
      <c r="B130" s="39" t="s">
        <v>345</v>
      </c>
      <c r="C130" s="39" t="s">
        <v>379</v>
      </c>
      <c r="D130" s="38">
        <v>0</v>
      </c>
      <c r="E130" s="38">
        <v>89883</v>
      </c>
      <c r="F130" s="38">
        <v>34521</v>
      </c>
      <c r="G130" s="38">
        <v>0</v>
      </c>
      <c r="H130" s="38">
        <v>0</v>
      </c>
      <c r="I130" s="38">
        <v>0</v>
      </c>
    </row>
    <row r="131" spans="1:9" ht="12.75" customHeight="1" x14ac:dyDescent="0.25">
      <c r="A131" s="39" t="s">
        <v>263</v>
      </c>
      <c r="B131" s="39" t="s">
        <v>345</v>
      </c>
      <c r="C131" s="39" t="s">
        <v>380</v>
      </c>
      <c r="D131" s="38">
        <v>232029</v>
      </c>
      <c r="E131" s="38">
        <v>211735.00000000003</v>
      </c>
      <c r="F131" s="38">
        <v>204485.00000000003</v>
      </c>
      <c r="G131" s="38">
        <v>145366.00000000009</v>
      </c>
      <c r="H131" s="38">
        <v>145366.00000000009</v>
      </c>
      <c r="I131" s="38">
        <v>68161.999999999985</v>
      </c>
    </row>
    <row r="132" spans="1:9" ht="12.75" customHeight="1" x14ac:dyDescent="0.25">
      <c r="A132" s="39" t="s">
        <v>263</v>
      </c>
      <c r="B132" s="39" t="s">
        <v>345</v>
      </c>
      <c r="C132" s="39" t="s">
        <v>381</v>
      </c>
      <c r="D132" s="38">
        <v>411051</v>
      </c>
      <c r="E132" s="38">
        <v>508125</v>
      </c>
      <c r="F132" s="38">
        <v>420980</v>
      </c>
      <c r="G132" s="38">
        <v>399000</v>
      </c>
      <c r="H132" s="38">
        <v>399000</v>
      </c>
      <c r="I132" s="38">
        <v>399000</v>
      </c>
    </row>
    <row r="133" spans="1:9" ht="12.75" customHeight="1" x14ac:dyDescent="0.25">
      <c r="A133" s="39" t="s">
        <v>263</v>
      </c>
      <c r="B133" s="39" t="s">
        <v>345</v>
      </c>
      <c r="C133" s="39" t="s">
        <v>382</v>
      </c>
      <c r="D133" s="38">
        <v>356756.57</v>
      </c>
      <c r="E133" s="38">
        <v>109672</v>
      </c>
      <c r="F133" s="38">
        <v>23166</v>
      </c>
      <c r="G133" s="38">
        <v>0</v>
      </c>
      <c r="H133" s="38">
        <v>0</v>
      </c>
      <c r="I133" s="38">
        <v>0</v>
      </c>
    </row>
    <row r="134" spans="1:9" ht="12.75" customHeight="1" x14ac:dyDescent="0.25">
      <c r="A134" s="39" t="s">
        <v>263</v>
      </c>
      <c r="B134" s="39" t="s">
        <v>345</v>
      </c>
      <c r="C134" s="39" t="s">
        <v>383</v>
      </c>
      <c r="D134" s="38">
        <v>0</v>
      </c>
      <c r="E134" s="38">
        <v>107460</v>
      </c>
      <c r="F134" s="38">
        <v>64553</v>
      </c>
      <c r="G134" s="38">
        <v>1638140.0000000002</v>
      </c>
      <c r="H134" s="38">
        <v>1438140</v>
      </c>
      <c r="I134" s="38">
        <v>1671726.9999999998</v>
      </c>
    </row>
    <row r="135" spans="1:9" ht="12.75" customHeight="1" x14ac:dyDescent="0.25">
      <c r="A135" s="39" t="s">
        <v>263</v>
      </c>
      <c r="B135" s="39" t="s">
        <v>345</v>
      </c>
      <c r="C135" s="39" t="s">
        <v>384</v>
      </c>
      <c r="D135" s="38">
        <v>376068.19000000006</v>
      </c>
      <c r="E135" s="38">
        <v>123456</v>
      </c>
      <c r="F135" s="38">
        <v>54236</v>
      </c>
      <c r="G135" s="38">
        <v>69667.000000000015</v>
      </c>
      <c r="H135" s="38">
        <v>69667.000000000015</v>
      </c>
      <c r="I135" s="38">
        <v>0</v>
      </c>
    </row>
    <row r="136" spans="1:9" ht="12.75" customHeight="1" x14ac:dyDescent="0.25">
      <c r="A136" s="39" t="s">
        <v>263</v>
      </c>
      <c r="B136" s="39" t="s">
        <v>345</v>
      </c>
      <c r="C136" s="39" t="s">
        <v>385</v>
      </c>
      <c r="D136" s="38">
        <v>17000</v>
      </c>
      <c r="E136" s="38">
        <v>3000.0000000000005</v>
      </c>
      <c r="F136" s="38">
        <v>6000</v>
      </c>
      <c r="G136" s="38">
        <v>296240</v>
      </c>
      <c r="H136" s="38">
        <v>0</v>
      </c>
      <c r="I136" s="38">
        <v>0</v>
      </c>
    </row>
    <row r="137" spans="1:9" ht="12.75" customHeight="1" x14ac:dyDescent="0.25">
      <c r="A137" s="39" t="s">
        <v>263</v>
      </c>
      <c r="B137" s="39" t="s">
        <v>345</v>
      </c>
      <c r="C137" s="39" t="s">
        <v>342</v>
      </c>
      <c r="D137" s="38">
        <v>0</v>
      </c>
      <c r="E137" s="38">
        <v>0</v>
      </c>
      <c r="F137" s="38">
        <v>0</v>
      </c>
      <c r="G137" s="38">
        <v>3481870.9999999986</v>
      </c>
      <c r="H137" s="38">
        <v>3481870.9999999986</v>
      </c>
      <c r="I137" s="38">
        <v>3784885.9999999995</v>
      </c>
    </row>
    <row r="138" spans="1:9" ht="12.75" customHeight="1" x14ac:dyDescent="0.25">
      <c r="A138" s="39" t="s">
        <v>263</v>
      </c>
      <c r="B138" s="39" t="s">
        <v>345</v>
      </c>
      <c r="C138" s="39" t="s">
        <v>343</v>
      </c>
      <c r="D138" s="38">
        <v>0</v>
      </c>
      <c r="E138" s="38">
        <v>0</v>
      </c>
      <c r="F138" s="38">
        <v>0</v>
      </c>
      <c r="G138" s="38">
        <v>765689</v>
      </c>
      <c r="H138" s="38">
        <v>765689</v>
      </c>
      <c r="I138" s="38">
        <v>1467690</v>
      </c>
    </row>
    <row r="139" spans="1:9" ht="12.75" customHeight="1" x14ac:dyDescent="0.25">
      <c r="A139" s="39" t="s">
        <v>263</v>
      </c>
      <c r="B139" s="39" t="s">
        <v>345</v>
      </c>
      <c r="C139" s="39" t="s">
        <v>386</v>
      </c>
      <c r="D139" s="38">
        <v>0</v>
      </c>
      <c r="E139" s="38">
        <v>2046.9999999999998</v>
      </c>
      <c r="F139" s="38">
        <v>1732.0000000000002</v>
      </c>
      <c r="G139" s="38">
        <v>150000</v>
      </c>
      <c r="H139" s="38">
        <v>150000</v>
      </c>
      <c r="I139" s="38">
        <v>0</v>
      </c>
    </row>
    <row r="140" spans="1:9" ht="12.75" customHeight="1" x14ac:dyDescent="0.25">
      <c r="A140" s="39" t="s">
        <v>263</v>
      </c>
      <c r="B140" s="39" t="s">
        <v>345</v>
      </c>
      <c r="C140" s="39" t="s">
        <v>387</v>
      </c>
      <c r="D140" s="38">
        <v>0</v>
      </c>
      <c r="E140" s="38">
        <v>0</v>
      </c>
      <c r="F140" s="38">
        <v>0</v>
      </c>
      <c r="G140" s="38">
        <v>201298.99999999997</v>
      </c>
      <c r="H140" s="38">
        <v>201299.00000000012</v>
      </c>
      <c r="I140" s="38">
        <v>0</v>
      </c>
    </row>
    <row r="141" spans="1:9" ht="12.75" customHeight="1" x14ac:dyDescent="0.25">
      <c r="A141" s="39" t="s">
        <v>263</v>
      </c>
      <c r="B141" s="39" t="s">
        <v>345</v>
      </c>
      <c r="C141" s="39" t="s">
        <v>388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199999.99999999997</v>
      </c>
    </row>
    <row r="142" spans="1:9" ht="12.75" customHeight="1" x14ac:dyDescent="0.25">
      <c r="A142" s="39" t="s">
        <v>263</v>
      </c>
      <c r="B142" s="39" t="s">
        <v>345</v>
      </c>
      <c r="C142" s="39" t="s">
        <v>344</v>
      </c>
      <c r="D142" s="42">
        <v>6723004.7100000009</v>
      </c>
      <c r="E142" s="42">
        <v>11623254</v>
      </c>
      <c r="F142" s="42">
        <v>9234200</v>
      </c>
      <c r="G142" s="42">
        <v>8764784.9999999981</v>
      </c>
      <c r="H142" s="42">
        <v>8272401.9999999981</v>
      </c>
      <c r="I142" s="42">
        <v>8097294</v>
      </c>
    </row>
    <row r="143" spans="1:9" ht="12.75" customHeight="1" x14ac:dyDescent="0.25">
      <c r="A143" s="39" t="s">
        <v>263</v>
      </c>
      <c r="B143" s="39" t="s">
        <v>389</v>
      </c>
      <c r="C143" s="39" t="s">
        <v>267</v>
      </c>
      <c r="D143" s="38"/>
      <c r="E143" s="38"/>
      <c r="F143" s="38"/>
      <c r="G143" s="38"/>
      <c r="H143" s="38"/>
      <c r="I143" s="38"/>
    </row>
    <row r="144" spans="1:9" ht="12.75" customHeight="1" x14ac:dyDescent="0.25">
      <c r="A144" s="39" t="s">
        <v>263</v>
      </c>
      <c r="B144" s="39" t="s">
        <v>389</v>
      </c>
      <c r="C144" s="39" t="s">
        <v>268</v>
      </c>
      <c r="D144" s="42">
        <v>197138059.84000009</v>
      </c>
      <c r="E144" s="42">
        <v>506166822</v>
      </c>
      <c r="F144" s="42">
        <v>209517142.00000003</v>
      </c>
      <c r="G144" s="42">
        <v>248955317.00000012</v>
      </c>
      <c r="H144" s="42">
        <v>248955317.00000012</v>
      </c>
      <c r="I144" s="42">
        <v>277121086.99999994</v>
      </c>
    </row>
    <row r="145" spans="1:9" ht="12.75" customHeight="1" x14ac:dyDescent="0.25">
      <c r="A145" s="39" t="s">
        <v>263</v>
      </c>
      <c r="B145" s="39" t="s">
        <v>389</v>
      </c>
      <c r="C145" s="39" t="s">
        <v>269</v>
      </c>
      <c r="D145" s="42">
        <v>8401657.9199999999</v>
      </c>
      <c r="E145" s="42">
        <v>8767133</v>
      </c>
      <c r="F145" s="42">
        <v>9073982</v>
      </c>
      <c r="G145" s="42">
        <v>9545916</v>
      </c>
      <c r="H145" s="42">
        <v>9545916</v>
      </c>
      <c r="I145" s="42">
        <v>9954481</v>
      </c>
    </row>
    <row r="146" spans="1:9" ht="12.75" customHeight="1" x14ac:dyDescent="0.25">
      <c r="A146" s="39" t="s">
        <v>263</v>
      </c>
      <c r="B146" s="39" t="s">
        <v>389</v>
      </c>
      <c r="C146" s="39" t="s">
        <v>270</v>
      </c>
      <c r="D146" s="42">
        <v>125220756.78485376</v>
      </c>
      <c r="E146" s="42">
        <v>226137451</v>
      </c>
      <c r="F146" s="42">
        <v>123065865.00000003</v>
      </c>
      <c r="G146" s="42">
        <v>148804460.99999997</v>
      </c>
      <c r="H146" s="42">
        <v>148804460.99999997</v>
      </c>
      <c r="I146" s="42">
        <v>116419598.00000001</v>
      </c>
    </row>
    <row r="147" spans="1:9" ht="12.75" customHeight="1" x14ac:dyDescent="0.25">
      <c r="A147" s="39" t="s">
        <v>263</v>
      </c>
      <c r="B147" s="39" t="s">
        <v>389</v>
      </c>
      <c r="C147" s="39" t="s">
        <v>271</v>
      </c>
      <c r="D147" s="42">
        <v>13655489.212200016</v>
      </c>
      <c r="E147" s="42">
        <v>46159831</v>
      </c>
      <c r="F147" s="42">
        <v>19707278</v>
      </c>
      <c r="G147" s="42">
        <v>0</v>
      </c>
      <c r="H147" s="42">
        <v>0</v>
      </c>
      <c r="I147" s="42">
        <v>0</v>
      </c>
    </row>
    <row r="148" spans="1:9" ht="12.75" customHeight="1" x14ac:dyDescent="0.25">
      <c r="A148" s="39" t="s">
        <v>263</v>
      </c>
      <c r="B148" s="39" t="s">
        <v>389</v>
      </c>
      <c r="C148" s="39" t="s">
        <v>272</v>
      </c>
      <c r="D148" s="42">
        <v>95509602.069999993</v>
      </c>
      <c r="E148" s="42">
        <v>114012634</v>
      </c>
      <c r="F148" s="42">
        <v>135585514</v>
      </c>
      <c r="G148" s="42">
        <v>0</v>
      </c>
      <c r="H148" s="42">
        <v>0</v>
      </c>
      <c r="I148" s="42">
        <v>0</v>
      </c>
    </row>
    <row r="149" spans="1:9" ht="12.75" customHeight="1" x14ac:dyDescent="0.25">
      <c r="A149" s="39" t="s">
        <v>263</v>
      </c>
      <c r="B149" s="39" t="s">
        <v>389</v>
      </c>
      <c r="C149" s="39" t="s">
        <v>273</v>
      </c>
      <c r="D149" s="42">
        <v>190757414</v>
      </c>
      <c r="E149" s="42">
        <v>240578913</v>
      </c>
      <c r="F149" s="42">
        <v>254107633.00000006</v>
      </c>
      <c r="G149" s="42">
        <v>0</v>
      </c>
      <c r="H149" s="42">
        <v>0</v>
      </c>
      <c r="I149" s="42">
        <v>0</v>
      </c>
    </row>
    <row r="150" spans="1:9" ht="12.75" customHeight="1" x14ac:dyDescent="0.25">
      <c r="A150" s="39" t="s">
        <v>263</v>
      </c>
      <c r="B150" s="39" t="s">
        <v>389</v>
      </c>
      <c r="C150" s="39" t="s">
        <v>274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 customHeight="1" x14ac:dyDescent="0.25">
      <c r="A151" s="39" t="s">
        <v>263</v>
      </c>
      <c r="B151" s="39" t="s">
        <v>389</v>
      </c>
      <c r="C151" s="39" t="s">
        <v>275</v>
      </c>
      <c r="D151" s="42">
        <v>0</v>
      </c>
      <c r="E151" s="42">
        <v>0</v>
      </c>
      <c r="F151" s="42">
        <v>0</v>
      </c>
      <c r="G151" s="42">
        <v>62752576.000000007</v>
      </c>
      <c r="H151" s="42">
        <v>62752576.000000007</v>
      </c>
      <c r="I151" s="42">
        <v>67482472.999999985</v>
      </c>
    </row>
    <row r="152" spans="1:9" ht="12.75" customHeight="1" x14ac:dyDescent="0.25">
      <c r="A152" s="39" t="s">
        <v>263</v>
      </c>
      <c r="B152" s="39" t="s">
        <v>389</v>
      </c>
      <c r="C152" s="39" t="s">
        <v>276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12.75" customHeight="1" x14ac:dyDescent="0.25">
      <c r="A153" s="39" t="s">
        <v>263</v>
      </c>
      <c r="B153" s="39" t="s">
        <v>389</v>
      </c>
      <c r="C153" s="39" t="s">
        <v>277</v>
      </c>
      <c r="D153" s="42">
        <v>47265999</v>
      </c>
      <c r="E153" s="42">
        <v>46285745</v>
      </c>
      <c r="F153" s="42">
        <v>55617009</v>
      </c>
      <c r="G153" s="42">
        <v>55946414.999999993</v>
      </c>
      <c r="H153" s="42">
        <v>55946414.999999993</v>
      </c>
      <c r="I153" s="42">
        <v>72726909</v>
      </c>
    </row>
    <row r="154" spans="1:9" ht="12.75" customHeight="1" x14ac:dyDescent="0.25">
      <c r="A154" s="39" t="s">
        <v>263</v>
      </c>
      <c r="B154" s="39" t="s">
        <v>389</v>
      </c>
      <c r="C154" s="39" t="s">
        <v>278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 customHeight="1" x14ac:dyDescent="0.25">
      <c r="A155" s="39" t="s">
        <v>263</v>
      </c>
      <c r="B155" s="39" t="s">
        <v>389</v>
      </c>
      <c r="C155" s="39" t="s">
        <v>279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12.75" customHeight="1" x14ac:dyDescent="0.25">
      <c r="A156" s="39" t="s">
        <v>263</v>
      </c>
      <c r="B156" s="39" t="s">
        <v>389</v>
      </c>
      <c r="C156" s="39" t="s">
        <v>280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 customHeight="1" x14ac:dyDescent="0.25">
      <c r="A157" s="39" t="s">
        <v>263</v>
      </c>
      <c r="B157" s="39" t="s">
        <v>389</v>
      </c>
      <c r="C157" s="39" t="s">
        <v>281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 customHeight="1" x14ac:dyDescent="0.25">
      <c r="A158" s="39" t="s">
        <v>263</v>
      </c>
      <c r="B158" s="39" t="s">
        <v>389</v>
      </c>
      <c r="C158" s="39" t="s">
        <v>282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 customHeight="1" x14ac:dyDescent="0.25">
      <c r="A159" s="39" t="s">
        <v>263</v>
      </c>
      <c r="B159" s="39" t="s">
        <v>389</v>
      </c>
      <c r="C159" s="39" t="s">
        <v>283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 customHeight="1" x14ac:dyDescent="0.25">
      <c r="A160" s="39" t="s">
        <v>263</v>
      </c>
      <c r="B160" s="39" t="s">
        <v>389</v>
      </c>
      <c r="C160" s="39" t="s">
        <v>284</v>
      </c>
      <c r="D160" s="42">
        <v>677948978.82705379</v>
      </c>
      <c r="E160" s="42">
        <v>1188108529</v>
      </c>
      <c r="F160" s="42">
        <v>806674423.00000012</v>
      </c>
      <c r="G160" s="42">
        <v>526004685.00000012</v>
      </c>
      <c r="H160" s="42">
        <v>526004685.00000012</v>
      </c>
      <c r="I160" s="42">
        <v>543704548</v>
      </c>
    </row>
    <row r="161" spans="1:9" ht="12.75" customHeight="1" x14ac:dyDescent="0.25">
      <c r="A161" s="39" t="s">
        <v>263</v>
      </c>
      <c r="B161" s="39" t="s">
        <v>389</v>
      </c>
      <c r="C161" s="39" t="s">
        <v>285</v>
      </c>
      <c r="D161" s="38"/>
      <c r="E161" s="38"/>
      <c r="F161" s="38"/>
      <c r="G161" s="38"/>
      <c r="H161" s="38"/>
      <c r="I161" s="38"/>
    </row>
    <row r="162" spans="1:9" ht="12.75" customHeight="1" x14ac:dyDescent="0.25">
      <c r="A162" s="39" t="s">
        <v>263</v>
      </c>
      <c r="B162" s="39" t="s">
        <v>389</v>
      </c>
      <c r="C162" s="39" t="s">
        <v>286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 customHeight="1" x14ac:dyDescent="0.25">
      <c r="A163" s="39" t="s">
        <v>263</v>
      </c>
      <c r="B163" s="39" t="s">
        <v>389</v>
      </c>
      <c r="C163" s="39" t="s">
        <v>287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 customHeight="1" x14ac:dyDescent="0.25">
      <c r="A164" s="39" t="s">
        <v>263</v>
      </c>
      <c r="B164" s="39" t="s">
        <v>389</v>
      </c>
      <c r="C164" s="39" t="s">
        <v>288</v>
      </c>
      <c r="D164" s="42">
        <v>4194712.0000000009</v>
      </c>
      <c r="E164" s="42">
        <v>2826885</v>
      </c>
      <c r="F164" s="42">
        <v>0</v>
      </c>
      <c r="G164" s="42">
        <v>0</v>
      </c>
      <c r="H164" s="42">
        <v>0</v>
      </c>
      <c r="I164" s="42">
        <v>0</v>
      </c>
    </row>
    <row r="165" spans="1:9" ht="12.75" customHeight="1" x14ac:dyDescent="0.25">
      <c r="A165" s="39" t="s">
        <v>263</v>
      </c>
      <c r="B165" s="39" t="s">
        <v>389</v>
      </c>
      <c r="C165" s="39" t="s">
        <v>289</v>
      </c>
      <c r="D165" s="42">
        <v>696663.5</v>
      </c>
      <c r="E165" s="42">
        <v>596794</v>
      </c>
      <c r="F165" s="42">
        <v>747652.99999999988</v>
      </c>
      <c r="G165" s="42">
        <v>0</v>
      </c>
      <c r="H165" s="42">
        <v>0</v>
      </c>
      <c r="I165" s="42">
        <v>0</v>
      </c>
    </row>
    <row r="166" spans="1:9" ht="12.75" customHeight="1" x14ac:dyDescent="0.25">
      <c r="A166" s="39" t="s">
        <v>263</v>
      </c>
      <c r="B166" s="39" t="s">
        <v>389</v>
      </c>
      <c r="C166" s="39" t="s">
        <v>346</v>
      </c>
      <c r="D166" s="42">
        <v>3900000</v>
      </c>
      <c r="E166" s="42">
        <v>2697686.9999999995</v>
      </c>
      <c r="F166" s="42">
        <v>0</v>
      </c>
      <c r="G166" s="42">
        <v>0</v>
      </c>
      <c r="H166" s="42">
        <v>0</v>
      </c>
      <c r="I166" s="42">
        <v>0</v>
      </c>
    </row>
    <row r="167" spans="1:9" ht="12.75" customHeight="1" x14ac:dyDescent="0.25">
      <c r="A167" s="39" t="s">
        <v>263</v>
      </c>
      <c r="B167" s="39" t="s">
        <v>389</v>
      </c>
      <c r="C167" s="39" t="s">
        <v>290</v>
      </c>
      <c r="D167" s="42">
        <v>0</v>
      </c>
      <c r="E167" s="42">
        <v>0</v>
      </c>
      <c r="F167" s="42">
        <v>0</v>
      </c>
      <c r="G167" s="42">
        <v>413868</v>
      </c>
      <c r="H167" s="42">
        <v>413868</v>
      </c>
      <c r="I167" s="42">
        <v>456807</v>
      </c>
    </row>
    <row r="168" spans="1:9" ht="12.75" customHeight="1" x14ac:dyDescent="0.25">
      <c r="A168" s="39" t="s">
        <v>263</v>
      </c>
      <c r="B168" s="39" t="s">
        <v>389</v>
      </c>
      <c r="C168" s="39" t="s">
        <v>291</v>
      </c>
      <c r="D168" s="42">
        <v>300000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 customHeight="1" x14ac:dyDescent="0.25">
      <c r="A169" s="39" t="s">
        <v>263</v>
      </c>
      <c r="B169" s="39" t="s">
        <v>389</v>
      </c>
      <c r="C169" s="39" t="s">
        <v>292</v>
      </c>
      <c r="D169" s="42">
        <v>6224426</v>
      </c>
      <c r="E169" s="42">
        <v>6346542</v>
      </c>
      <c r="F169" s="42">
        <v>6454361.9999999991</v>
      </c>
      <c r="G169" s="42">
        <v>0</v>
      </c>
      <c r="H169" s="42">
        <v>0</v>
      </c>
      <c r="I169" s="42">
        <v>0</v>
      </c>
    </row>
    <row r="170" spans="1:9" ht="12.75" customHeight="1" x14ac:dyDescent="0.25">
      <c r="A170" s="39" t="s">
        <v>263</v>
      </c>
      <c r="B170" s="39" t="s">
        <v>389</v>
      </c>
      <c r="C170" s="39" t="s">
        <v>293</v>
      </c>
      <c r="D170" s="42">
        <v>1207835</v>
      </c>
      <c r="E170" s="42">
        <v>1211490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 customHeight="1" x14ac:dyDescent="0.25">
      <c r="A171" s="39" t="s">
        <v>263</v>
      </c>
      <c r="B171" s="39" t="s">
        <v>389</v>
      </c>
      <c r="C171" s="39" t="s">
        <v>294</v>
      </c>
      <c r="D171" s="42">
        <v>2900621.7499999995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 customHeight="1" x14ac:dyDescent="0.25">
      <c r="A172" s="39" t="s">
        <v>263</v>
      </c>
      <c r="B172" s="39" t="s">
        <v>389</v>
      </c>
      <c r="C172" s="39" t="s">
        <v>295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</row>
    <row r="173" spans="1:9" ht="12.75" customHeight="1" x14ac:dyDescent="0.25">
      <c r="A173" s="39" t="s">
        <v>263</v>
      </c>
      <c r="B173" s="39" t="s">
        <v>389</v>
      </c>
      <c r="C173" s="39" t="s">
        <v>296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 customHeight="1" x14ac:dyDescent="0.25">
      <c r="A174" s="39" t="s">
        <v>263</v>
      </c>
      <c r="B174" s="39" t="s">
        <v>389</v>
      </c>
      <c r="C174" s="39" t="s">
        <v>297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2000000.0000000002</v>
      </c>
    </row>
    <row r="175" spans="1:9" ht="12.75" customHeight="1" x14ac:dyDescent="0.25">
      <c r="A175" s="39" t="s">
        <v>263</v>
      </c>
      <c r="B175" s="39" t="s">
        <v>389</v>
      </c>
      <c r="C175" s="39" t="s">
        <v>298</v>
      </c>
      <c r="D175" s="42">
        <v>363668.49999999994</v>
      </c>
      <c r="E175" s="42">
        <v>365963</v>
      </c>
      <c r="F175" s="42">
        <v>347802</v>
      </c>
      <c r="G175" s="42">
        <v>297999</v>
      </c>
      <c r="H175" s="42">
        <v>297999</v>
      </c>
      <c r="I175" s="42">
        <v>283647</v>
      </c>
    </row>
    <row r="176" spans="1:9" ht="12.75" customHeight="1" x14ac:dyDescent="0.25">
      <c r="A176" s="39" t="s">
        <v>263</v>
      </c>
      <c r="B176" s="39" t="s">
        <v>389</v>
      </c>
      <c r="C176" s="39" t="s">
        <v>299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12.75" customHeight="1" x14ac:dyDescent="0.25">
      <c r="A177" s="39" t="s">
        <v>263</v>
      </c>
      <c r="B177" s="39" t="s">
        <v>389</v>
      </c>
      <c r="C177" s="39" t="s">
        <v>300</v>
      </c>
      <c r="D177" s="42">
        <v>402406905</v>
      </c>
      <c r="E177" s="42">
        <v>408150867.99999994</v>
      </c>
      <c r="F177" s="42">
        <v>444914921</v>
      </c>
      <c r="G177" s="42">
        <v>443189489.00000006</v>
      </c>
      <c r="H177" s="42">
        <v>443189489.00000006</v>
      </c>
      <c r="I177" s="42">
        <v>430080207.99999994</v>
      </c>
    </row>
    <row r="178" spans="1:9" ht="12.75" customHeight="1" x14ac:dyDescent="0.25">
      <c r="A178" s="39" t="s">
        <v>263</v>
      </c>
      <c r="B178" s="39" t="s">
        <v>389</v>
      </c>
      <c r="C178" s="39" t="s">
        <v>301</v>
      </c>
      <c r="D178" s="42">
        <v>0</v>
      </c>
      <c r="E178" s="42">
        <v>0</v>
      </c>
      <c r="F178" s="42">
        <v>0</v>
      </c>
      <c r="G178" s="42">
        <v>7232160</v>
      </c>
      <c r="H178" s="42">
        <v>7232160</v>
      </c>
      <c r="I178" s="42">
        <v>4909353</v>
      </c>
    </row>
    <row r="179" spans="1:9" ht="12.75" customHeight="1" x14ac:dyDescent="0.25">
      <c r="A179" s="39" t="s">
        <v>263</v>
      </c>
      <c r="B179" s="39" t="s">
        <v>389</v>
      </c>
      <c r="C179" s="39" t="s">
        <v>302</v>
      </c>
      <c r="D179" s="42">
        <v>0</v>
      </c>
      <c r="E179" s="42">
        <v>1529322</v>
      </c>
      <c r="F179" s="42">
        <v>1503709.9999999998</v>
      </c>
      <c r="G179" s="42">
        <v>0</v>
      </c>
      <c r="H179" s="42">
        <v>-143</v>
      </c>
      <c r="I179" s="42">
        <v>0</v>
      </c>
    </row>
    <row r="180" spans="1:9" ht="12.75" customHeight="1" x14ac:dyDescent="0.25">
      <c r="A180" s="39" t="s">
        <v>263</v>
      </c>
      <c r="B180" s="39" t="s">
        <v>389</v>
      </c>
      <c r="C180" s="39" t="s">
        <v>303</v>
      </c>
      <c r="D180" s="42">
        <v>0</v>
      </c>
      <c r="E180" s="42">
        <v>1018372.9999999999</v>
      </c>
      <c r="F180" s="42">
        <v>1068480</v>
      </c>
      <c r="G180" s="42">
        <v>0</v>
      </c>
      <c r="H180" s="42">
        <v>0</v>
      </c>
      <c r="I180" s="42">
        <v>0</v>
      </c>
    </row>
    <row r="181" spans="1:9" ht="12.75" customHeight="1" x14ac:dyDescent="0.25">
      <c r="A181" s="39" t="s">
        <v>263</v>
      </c>
      <c r="B181" s="39" t="s">
        <v>389</v>
      </c>
      <c r="C181" s="39" t="s">
        <v>304</v>
      </c>
      <c r="D181" s="42">
        <v>422194831.75</v>
      </c>
      <c r="E181" s="42">
        <v>424743923.99999994</v>
      </c>
      <c r="F181" s="42">
        <v>455036928</v>
      </c>
      <c r="G181" s="42">
        <v>451133516.00000006</v>
      </c>
      <c r="H181" s="42">
        <v>451133373.00000006</v>
      </c>
      <c r="I181" s="42">
        <v>437730014.99999994</v>
      </c>
    </row>
    <row r="182" spans="1:9" ht="12.75" customHeight="1" x14ac:dyDescent="0.25">
      <c r="A182" s="39" t="s">
        <v>263</v>
      </c>
      <c r="B182" s="39" t="s">
        <v>389</v>
      </c>
      <c r="C182" s="39" t="s">
        <v>305</v>
      </c>
      <c r="D182" s="38"/>
      <c r="E182" s="38"/>
      <c r="F182" s="38"/>
      <c r="G182" s="38"/>
      <c r="H182" s="38"/>
      <c r="I182" s="38"/>
    </row>
    <row r="183" spans="1:9" ht="12.75" customHeight="1" x14ac:dyDescent="0.25">
      <c r="A183" s="39" t="s">
        <v>263</v>
      </c>
      <c r="B183" s="39" t="s">
        <v>389</v>
      </c>
      <c r="C183" s="39" t="s">
        <v>306</v>
      </c>
      <c r="D183" s="42">
        <v>2800000</v>
      </c>
      <c r="E183" s="42">
        <v>924617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 customHeight="1" x14ac:dyDescent="0.25">
      <c r="A184" s="39" t="s">
        <v>263</v>
      </c>
      <c r="B184" s="39" t="s">
        <v>389</v>
      </c>
      <c r="C184" s="39" t="s">
        <v>307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 customHeight="1" x14ac:dyDescent="0.25">
      <c r="A185" s="39" t="s">
        <v>263</v>
      </c>
      <c r="B185" s="39" t="s">
        <v>389</v>
      </c>
      <c r="C185" s="39" t="s">
        <v>308</v>
      </c>
      <c r="D185" s="42">
        <v>2800000</v>
      </c>
      <c r="E185" s="42">
        <v>924617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 customHeight="1" x14ac:dyDescent="0.25">
      <c r="A186" s="39" t="s">
        <v>263</v>
      </c>
      <c r="B186" s="39" t="s">
        <v>389</v>
      </c>
      <c r="C186" s="39" t="s">
        <v>347</v>
      </c>
      <c r="D186" s="38"/>
      <c r="E186" s="38"/>
      <c r="F186" s="38"/>
      <c r="G186" s="38"/>
      <c r="H186" s="38"/>
      <c r="I186" s="38"/>
    </row>
    <row r="187" spans="1:9" ht="12.75" customHeight="1" x14ac:dyDescent="0.25">
      <c r="A187" s="39" t="s">
        <v>263</v>
      </c>
      <c r="B187" s="39" t="s">
        <v>389</v>
      </c>
      <c r="C187" s="39" t="s">
        <v>348</v>
      </c>
      <c r="D187" s="42">
        <v>68371.360000000001</v>
      </c>
      <c r="E187" s="42">
        <v>40176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 customHeight="1" x14ac:dyDescent="0.25">
      <c r="A188" s="39" t="s">
        <v>263</v>
      </c>
      <c r="B188" s="39" t="s">
        <v>389</v>
      </c>
      <c r="C188" s="39" t="s">
        <v>349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 customHeight="1" x14ac:dyDescent="0.25">
      <c r="A189" s="39" t="s">
        <v>263</v>
      </c>
      <c r="B189" s="39" t="s">
        <v>389</v>
      </c>
      <c r="C189" s="39" t="s">
        <v>350</v>
      </c>
      <c r="D189" s="42">
        <v>68371.360000000001</v>
      </c>
      <c r="E189" s="42">
        <v>40176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 customHeight="1" x14ac:dyDescent="0.25">
      <c r="A190" s="39" t="s">
        <v>263</v>
      </c>
      <c r="B190" s="39" t="s">
        <v>389</v>
      </c>
      <c r="C190" s="39" t="s">
        <v>351</v>
      </c>
      <c r="D190" s="38"/>
      <c r="E190" s="38"/>
      <c r="F190" s="38"/>
      <c r="G190" s="38"/>
      <c r="H190" s="38"/>
      <c r="I190" s="38"/>
    </row>
    <row r="191" spans="1:9" ht="12.75" customHeight="1" x14ac:dyDescent="0.25">
      <c r="A191" s="39" t="s">
        <v>263</v>
      </c>
      <c r="B191" s="39" t="s">
        <v>389</v>
      </c>
      <c r="C191" s="39" t="s">
        <v>352</v>
      </c>
      <c r="D191" s="42">
        <v>54000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 customHeight="1" x14ac:dyDescent="0.25">
      <c r="A192" s="39" t="s">
        <v>263</v>
      </c>
      <c r="B192" s="39" t="s">
        <v>389</v>
      </c>
      <c r="C192" s="39" t="s">
        <v>353</v>
      </c>
      <c r="D192" s="42">
        <v>139288.56</v>
      </c>
      <c r="E192" s="42">
        <v>18000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 customHeight="1" x14ac:dyDescent="0.25">
      <c r="A193" s="39" t="s">
        <v>263</v>
      </c>
      <c r="B193" s="39" t="s">
        <v>389</v>
      </c>
      <c r="C193" s="39" t="s">
        <v>354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 customHeight="1" x14ac:dyDescent="0.25">
      <c r="A194" s="39" t="s">
        <v>263</v>
      </c>
      <c r="B194" s="39" t="s">
        <v>389</v>
      </c>
      <c r="C194" s="39" t="s">
        <v>355</v>
      </c>
      <c r="D194" s="42">
        <v>193288.56</v>
      </c>
      <c r="E194" s="42">
        <v>18000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 customHeight="1" x14ac:dyDescent="0.25">
      <c r="A195" s="39" t="s">
        <v>263</v>
      </c>
      <c r="B195" s="39" t="s">
        <v>389</v>
      </c>
      <c r="C195" s="39" t="s">
        <v>309</v>
      </c>
      <c r="D195" s="38"/>
      <c r="E195" s="38"/>
      <c r="F195" s="38"/>
      <c r="G195" s="38"/>
      <c r="H195" s="38"/>
      <c r="I195" s="38"/>
    </row>
    <row r="196" spans="1:9" ht="12.75" customHeight="1" x14ac:dyDescent="0.25">
      <c r="A196" s="39" t="s">
        <v>263</v>
      </c>
      <c r="B196" s="39" t="s">
        <v>389</v>
      </c>
      <c r="C196" s="39" t="s">
        <v>310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 customHeight="1" x14ac:dyDescent="0.25">
      <c r="A197" s="39" t="s">
        <v>263</v>
      </c>
      <c r="B197" s="39" t="s">
        <v>389</v>
      </c>
      <c r="C197" s="39" t="s">
        <v>356</v>
      </c>
      <c r="D197" s="42">
        <v>14299112.179999998</v>
      </c>
      <c r="E197" s="42">
        <v>14744616</v>
      </c>
      <c r="F197" s="42">
        <v>19623500</v>
      </c>
      <c r="G197" s="42">
        <v>19828444.000000004</v>
      </c>
      <c r="H197" s="42">
        <v>19828444.000000004</v>
      </c>
      <c r="I197" s="42">
        <v>17643487.000000004</v>
      </c>
    </row>
    <row r="198" spans="1:9" ht="12.75" customHeight="1" x14ac:dyDescent="0.25">
      <c r="A198" s="39" t="s">
        <v>263</v>
      </c>
      <c r="B198" s="39" t="s">
        <v>389</v>
      </c>
      <c r="C198" s="39" t="s">
        <v>357</v>
      </c>
      <c r="D198" s="42">
        <v>974458.04</v>
      </c>
      <c r="E198" s="42">
        <v>2094371</v>
      </c>
      <c r="F198" s="42">
        <v>811629.00000000012</v>
      </c>
      <c r="G198" s="42">
        <v>69667.000000000015</v>
      </c>
      <c r="H198" s="42">
        <v>69667.000000000015</v>
      </c>
      <c r="I198" s="42">
        <v>1821788.0000000002</v>
      </c>
    </row>
    <row r="199" spans="1:9" ht="12.75" customHeight="1" x14ac:dyDescent="0.25">
      <c r="A199" s="39" t="s">
        <v>263</v>
      </c>
      <c r="B199" s="39" t="s">
        <v>389</v>
      </c>
      <c r="C199" s="39" t="s">
        <v>311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 customHeight="1" x14ac:dyDescent="0.25">
      <c r="A200" s="39" t="s">
        <v>263</v>
      </c>
      <c r="B200" s="39" t="s">
        <v>389</v>
      </c>
      <c r="C200" s="39" t="s">
        <v>312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 customHeight="1" x14ac:dyDescent="0.25">
      <c r="A201" s="39" t="s">
        <v>263</v>
      </c>
      <c r="B201" s="39" t="s">
        <v>389</v>
      </c>
      <c r="C201" s="39" t="s">
        <v>100</v>
      </c>
      <c r="D201" s="42">
        <v>170458.83</v>
      </c>
      <c r="E201" s="42">
        <v>32786</v>
      </c>
      <c r="F201" s="42">
        <v>272389.99999999994</v>
      </c>
      <c r="G201" s="42">
        <v>99999.999999999985</v>
      </c>
      <c r="H201" s="42">
        <v>578717</v>
      </c>
      <c r="I201" s="42">
        <v>317662</v>
      </c>
    </row>
    <row r="202" spans="1:9" ht="12.75" customHeight="1" x14ac:dyDescent="0.25">
      <c r="A202" s="39" t="s">
        <v>263</v>
      </c>
      <c r="B202" s="39" t="s">
        <v>389</v>
      </c>
      <c r="C202" s="39" t="s">
        <v>313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 customHeight="1" x14ac:dyDescent="0.25">
      <c r="A203" s="39" t="s">
        <v>263</v>
      </c>
      <c r="B203" s="39" t="s">
        <v>389</v>
      </c>
      <c r="C203" s="39" t="s">
        <v>314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2.75" customHeight="1" x14ac:dyDescent="0.25">
      <c r="A204" s="39" t="s">
        <v>263</v>
      </c>
      <c r="B204" s="39" t="s">
        <v>389</v>
      </c>
      <c r="C204" s="39" t="s">
        <v>315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</row>
    <row r="205" spans="1:9" ht="12.75" customHeight="1" x14ac:dyDescent="0.25">
      <c r="A205" s="39" t="s">
        <v>263</v>
      </c>
      <c r="B205" s="39" t="s">
        <v>389</v>
      </c>
      <c r="C205" s="39" t="s">
        <v>358</v>
      </c>
      <c r="D205" s="42">
        <v>17000</v>
      </c>
      <c r="E205" s="42">
        <v>226639.99999999991</v>
      </c>
      <c r="F205" s="42">
        <v>5.8207660913467407E-11</v>
      </c>
      <c r="G205" s="42">
        <v>497538.99999999983</v>
      </c>
      <c r="H205" s="42">
        <v>201298.99999999991</v>
      </c>
      <c r="I205" s="42">
        <v>0</v>
      </c>
    </row>
    <row r="206" spans="1:9" ht="12.75" customHeight="1" x14ac:dyDescent="0.25">
      <c r="A206" s="39" t="s">
        <v>263</v>
      </c>
      <c r="B206" s="39" t="s">
        <v>389</v>
      </c>
      <c r="C206" s="39" t="s">
        <v>359</v>
      </c>
      <c r="D206" s="42">
        <v>32986</v>
      </c>
      <c r="E206" s="42">
        <v>16160403</v>
      </c>
      <c r="F206" s="42">
        <v>23458949.43</v>
      </c>
      <c r="G206" s="42">
        <v>0</v>
      </c>
      <c r="H206" s="42">
        <v>0</v>
      </c>
      <c r="I206" s="42">
        <v>0</v>
      </c>
    </row>
    <row r="207" spans="1:9" ht="12.75" customHeight="1" x14ac:dyDescent="0.25">
      <c r="A207" s="39" t="s">
        <v>263</v>
      </c>
      <c r="B207" s="39" t="s">
        <v>389</v>
      </c>
      <c r="C207" s="39" t="s">
        <v>360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 customHeight="1" x14ac:dyDescent="0.25">
      <c r="A208" s="39" t="s">
        <v>263</v>
      </c>
      <c r="B208" s="39" t="s">
        <v>389</v>
      </c>
      <c r="C208" s="39" t="s">
        <v>361</v>
      </c>
      <c r="D208" s="42">
        <v>0</v>
      </c>
      <c r="E208" s="42">
        <v>0</v>
      </c>
      <c r="F208" s="42">
        <v>3360439.9999999995</v>
      </c>
      <c r="G208" s="42">
        <v>3060850.0000000005</v>
      </c>
      <c r="H208" s="42">
        <v>3060850.0000000005</v>
      </c>
      <c r="I208" s="42">
        <v>2599717</v>
      </c>
    </row>
    <row r="209" spans="1:9" ht="12.75" customHeight="1" x14ac:dyDescent="0.25">
      <c r="A209" s="39" t="s">
        <v>263</v>
      </c>
      <c r="B209" s="39" t="s">
        <v>389</v>
      </c>
      <c r="C209" s="39" t="s">
        <v>316</v>
      </c>
      <c r="D209" s="42">
        <v>15494015.049999999</v>
      </c>
      <c r="E209" s="42">
        <v>33258816</v>
      </c>
      <c r="F209" s="42">
        <v>47526908.43</v>
      </c>
      <c r="G209" s="42">
        <v>23556500.000000004</v>
      </c>
      <c r="H209" s="42">
        <v>23738977.000000004</v>
      </c>
      <c r="I209" s="42">
        <v>22382654.000000004</v>
      </c>
    </row>
    <row r="210" spans="1:9" ht="12.75" customHeight="1" x14ac:dyDescent="0.25">
      <c r="A210" s="39" t="s">
        <v>263</v>
      </c>
      <c r="B210" s="39" t="s">
        <v>389</v>
      </c>
      <c r="C210" s="39" t="s">
        <v>317</v>
      </c>
      <c r="D210" s="38"/>
      <c r="E210" s="38"/>
      <c r="F210" s="38"/>
      <c r="G210" s="38"/>
      <c r="H210" s="38"/>
      <c r="I210" s="38"/>
    </row>
    <row r="211" spans="1:9" ht="12.75" customHeight="1" x14ac:dyDescent="0.25">
      <c r="A211" s="39" t="s">
        <v>263</v>
      </c>
      <c r="B211" s="39" t="s">
        <v>389</v>
      </c>
      <c r="C211" s="39" t="s">
        <v>318</v>
      </c>
      <c r="D211" s="42">
        <v>669547321</v>
      </c>
      <c r="E211" s="42">
        <v>1157902671.9999995</v>
      </c>
      <c r="F211" s="42">
        <v>813568172</v>
      </c>
      <c r="G211" s="42">
        <v>0</v>
      </c>
      <c r="H211" s="42">
        <v>516458769</v>
      </c>
      <c r="I211" s="42">
        <v>533750067</v>
      </c>
    </row>
    <row r="212" spans="1:9" ht="12.75" customHeight="1" x14ac:dyDescent="0.25">
      <c r="A212" s="39" t="s">
        <v>263</v>
      </c>
      <c r="B212" s="39" t="s">
        <v>389</v>
      </c>
      <c r="C212" s="39" t="s">
        <v>319</v>
      </c>
      <c r="D212" s="42">
        <v>0</v>
      </c>
      <c r="E212" s="42">
        <v>0</v>
      </c>
      <c r="F212" s="42">
        <v>0</v>
      </c>
      <c r="G212" s="42">
        <v>516458769</v>
      </c>
      <c r="H212" s="42">
        <v>0</v>
      </c>
      <c r="I212" s="42">
        <v>0</v>
      </c>
    </row>
    <row r="213" spans="1:9" ht="12.75" customHeight="1" x14ac:dyDescent="0.25">
      <c r="A213" s="39" t="s">
        <v>263</v>
      </c>
      <c r="B213" s="39" t="s">
        <v>389</v>
      </c>
      <c r="C213" s="39" t="s">
        <v>362</v>
      </c>
      <c r="D213" s="42">
        <v>0</v>
      </c>
      <c r="E213" s="42">
        <v>15945256.000000006</v>
      </c>
      <c r="F213" s="42">
        <v>-22328733.149999999</v>
      </c>
      <c r="G213" s="42">
        <v>0</v>
      </c>
      <c r="H213" s="42">
        <v>0</v>
      </c>
      <c r="I213" s="42">
        <v>0</v>
      </c>
    </row>
    <row r="214" spans="1:9" ht="12.75" customHeight="1" x14ac:dyDescent="0.25">
      <c r="A214" s="39" t="s">
        <v>263</v>
      </c>
      <c r="B214" s="39" t="s">
        <v>389</v>
      </c>
      <c r="C214" s="39" t="s">
        <v>320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 customHeight="1" x14ac:dyDescent="0.25">
      <c r="A215" s="39" t="s">
        <v>263</v>
      </c>
      <c r="B215" s="39" t="s">
        <v>389</v>
      </c>
      <c r="C215" s="39" t="s">
        <v>118</v>
      </c>
      <c r="D215" s="42">
        <v>669547321</v>
      </c>
      <c r="E215" s="42">
        <v>1173847927.9999995</v>
      </c>
      <c r="F215" s="42">
        <v>791239438.85000002</v>
      </c>
      <c r="G215" s="42">
        <v>516458769</v>
      </c>
      <c r="H215" s="42">
        <v>516458769</v>
      </c>
      <c r="I215" s="42">
        <v>533750067</v>
      </c>
    </row>
    <row r="216" spans="1:9" ht="12.75" customHeight="1" x14ac:dyDescent="0.25">
      <c r="A216" s="39" t="s">
        <v>263</v>
      </c>
      <c r="B216" s="39" t="s">
        <v>389</v>
      </c>
      <c r="C216" s="39" t="s">
        <v>363</v>
      </c>
      <c r="D216" s="38"/>
      <c r="E216" s="38"/>
      <c r="F216" s="38"/>
      <c r="G216" s="38"/>
      <c r="H216" s="38"/>
      <c r="I216" s="38"/>
    </row>
    <row r="217" spans="1:9" ht="12.75" customHeight="1" x14ac:dyDescent="0.25">
      <c r="A217" s="39" t="s">
        <v>263</v>
      </c>
      <c r="B217" s="39" t="s">
        <v>389</v>
      </c>
      <c r="C217" s="39" t="s">
        <v>364</v>
      </c>
      <c r="D217" s="42">
        <v>8346023.7199999979</v>
      </c>
      <c r="E217" s="42">
        <v>8225855</v>
      </c>
      <c r="F217" s="42">
        <v>8185684</v>
      </c>
      <c r="G217" s="42">
        <v>8059973.0000000009</v>
      </c>
      <c r="H217" s="42">
        <v>8059973.0000000009</v>
      </c>
      <c r="I217" s="42">
        <v>8191655.0000000009</v>
      </c>
    </row>
    <row r="218" spans="1:9" ht="12.75" customHeight="1" x14ac:dyDescent="0.25">
      <c r="A218" s="39" t="s">
        <v>263</v>
      </c>
      <c r="B218" s="39" t="s">
        <v>389</v>
      </c>
      <c r="C218" s="39" t="s">
        <v>365</v>
      </c>
      <c r="D218" s="42">
        <v>0</v>
      </c>
      <c r="E218" s="42">
        <v>0</v>
      </c>
      <c r="F218" s="42">
        <v>0</v>
      </c>
      <c r="G218" s="42">
        <v>3745930.0000000005</v>
      </c>
      <c r="H218" s="42">
        <v>0</v>
      </c>
      <c r="I218" s="42">
        <v>0</v>
      </c>
    </row>
    <row r="219" spans="1:9" ht="12.75" customHeight="1" x14ac:dyDescent="0.25">
      <c r="A219" s="39" t="s">
        <v>263</v>
      </c>
      <c r="B219" s="39" t="s">
        <v>389</v>
      </c>
      <c r="C219" s="39" t="s">
        <v>366</v>
      </c>
      <c r="D219" s="42">
        <v>2806528.0200000005</v>
      </c>
      <c r="E219" s="42">
        <v>2594036</v>
      </c>
      <c r="F219" s="42">
        <v>2297813</v>
      </c>
      <c r="G219" s="42">
        <v>1734948.9999999998</v>
      </c>
      <c r="H219" s="42">
        <v>1734948.9999999998</v>
      </c>
      <c r="I219" s="42">
        <v>494951.00000000006</v>
      </c>
    </row>
    <row r="220" spans="1:9" ht="12.75" customHeight="1" x14ac:dyDescent="0.25">
      <c r="A220" s="39" t="s">
        <v>263</v>
      </c>
      <c r="B220" s="39" t="s">
        <v>389</v>
      </c>
      <c r="C220" s="39" t="s">
        <v>367</v>
      </c>
      <c r="D220" s="42">
        <v>0</v>
      </c>
      <c r="E220" s="42">
        <v>0</v>
      </c>
      <c r="F220" s="42">
        <v>0</v>
      </c>
      <c r="G220" s="42">
        <v>261000</v>
      </c>
      <c r="H220" s="42">
        <v>261000</v>
      </c>
      <c r="I220" s="42">
        <v>274050</v>
      </c>
    </row>
    <row r="221" spans="1:9" ht="12.75" customHeight="1" x14ac:dyDescent="0.25">
      <c r="A221" s="39" t="s">
        <v>263</v>
      </c>
      <c r="B221" s="39" t="s">
        <v>389</v>
      </c>
      <c r="C221" s="39" t="s">
        <v>368</v>
      </c>
      <c r="D221" s="42">
        <v>0</v>
      </c>
      <c r="E221" s="42">
        <v>0</v>
      </c>
      <c r="F221" s="42">
        <v>0</v>
      </c>
      <c r="G221" s="42">
        <v>31299.999999999996</v>
      </c>
      <c r="H221" s="42">
        <v>31299.999999999996</v>
      </c>
      <c r="I221" s="42">
        <v>32060.000000000004</v>
      </c>
    </row>
    <row r="222" spans="1:9" ht="12.75" customHeight="1" x14ac:dyDescent="0.25">
      <c r="A222" s="39" t="s">
        <v>263</v>
      </c>
      <c r="B222" s="39" t="s">
        <v>389</v>
      </c>
      <c r="C222" s="39" t="s">
        <v>369</v>
      </c>
      <c r="D222" s="42">
        <v>0</v>
      </c>
      <c r="E222" s="42">
        <v>0</v>
      </c>
      <c r="F222" s="42">
        <v>0</v>
      </c>
      <c r="G222" s="42">
        <v>25800</v>
      </c>
      <c r="H222" s="42">
        <v>25800</v>
      </c>
      <c r="I222" s="42">
        <v>38071</v>
      </c>
    </row>
    <row r="223" spans="1:9" ht="12.75" customHeight="1" x14ac:dyDescent="0.25">
      <c r="A223" s="39" t="s">
        <v>263</v>
      </c>
      <c r="B223" s="39" t="s">
        <v>389</v>
      </c>
      <c r="C223" s="39" t="s">
        <v>370</v>
      </c>
      <c r="D223" s="42">
        <v>0</v>
      </c>
      <c r="E223" s="42">
        <v>0</v>
      </c>
      <c r="F223" s="42">
        <v>0</v>
      </c>
      <c r="G223" s="42">
        <v>50775</v>
      </c>
      <c r="H223" s="42">
        <v>50775</v>
      </c>
      <c r="I223" s="42">
        <v>53064</v>
      </c>
    </row>
    <row r="224" spans="1:9" ht="12.75" customHeight="1" x14ac:dyDescent="0.25">
      <c r="A224" s="39" t="s">
        <v>263</v>
      </c>
      <c r="B224" s="39" t="s">
        <v>389</v>
      </c>
      <c r="C224" s="39" t="s">
        <v>320</v>
      </c>
      <c r="D224" s="42">
        <v>1253755.79</v>
      </c>
      <c r="E224" s="42">
        <v>1223241.9999999995</v>
      </c>
      <c r="F224" s="42">
        <v>1194534</v>
      </c>
      <c r="G224" s="42">
        <v>881987.99999999988</v>
      </c>
      <c r="H224" s="42">
        <v>981988.00000000035</v>
      </c>
      <c r="I224" s="42">
        <v>873555</v>
      </c>
    </row>
    <row r="225" spans="1:9" ht="12.75" customHeight="1" x14ac:dyDescent="0.25">
      <c r="A225" s="39" t="s">
        <v>263</v>
      </c>
      <c r="B225" s="39" t="s">
        <v>389</v>
      </c>
      <c r="C225" s="39" t="s">
        <v>371</v>
      </c>
      <c r="D225" s="42">
        <v>1637953.98</v>
      </c>
      <c r="E225" s="42">
        <v>1565412.9999999998</v>
      </c>
      <c r="F225" s="42">
        <v>1935631.0000000005</v>
      </c>
      <c r="G225" s="42">
        <v>0</v>
      </c>
      <c r="H225" s="42">
        <v>3845929.9999999995</v>
      </c>
      <c r="I225" s="42">
        <v>4327954.9999999991</v>
      </c>
    </row>
    <row r="226" spans="1:9" ht="12.75" customHeight="1" x14ac:dyDescent="0.25">
      <c r="A226" s="39" t="s">
        <v>263</v>
      </c>
      <c r="B226" s="39" t="s">
        <v>389</v>
      </c>
      <c r="C226" s="39" t="s">
        <v>372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 customHeight="1" x14ac:dyDescent="0.25">
      <c r="A227" s="39" t="s">
        <v>263</v>
      </c>
      <c r="B227" s="39" t="s">
        <v>389</v>
      </c>
      <c r="C227" s="39" t="s">
        <v>373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 customHeight="1" x14ac:dyDescent="0.25">
      <c r="A228" s="39" t="s">
        <v>263</v>
      </c>
      <c r="B228" s="39" t="s">
        <v>389</v>
      </c>
      <c r="C228" s="39" t="s">
        <v>374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 customHeight="1" x14ac:dyDescent="0.25">
      <c r="A229" s="39" t="s">
        <v>263</v>
      </c>
      <c r="B229" s="39" t="s">
        <v>389</v>
      </c>
      <c r="C229" s="39" t="s">
        <v>375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 customHeight="1" x14ac:dyDescent="0.25">
      <c r="A230" s="39" t="s">
        <v>263</v>
      </c>
      <c r="B230" s="39" t="s">
        <v>389</v>
      </c>
      <c r="C230" s="39" t="s">
        <v>376</v>
      </c>
      <c r="D230" s="42">
        <v>14044261.509999998</v>
      </c>
      <c r="E230" s="42">
        <v>13608546</v>
      </c>
      <c r="F230" s="42">
        <v>13613662</v>
      </c>
      <c r="G230" s="42">
        <v>14791715.000000002</v>
      </c>
      <c r="H230" s="42">
        <v>14991715</v>
      </c>
      <c r="I230" s="42">
        <v>14285361</v>
      </c>
    </row>
    <row r="231" spans="1:9" ht="12.75" customHeight="1" x14ac:dyDescent="0.25">
      <c r="A231" s="39" t="s">
        <v>263</v>
      </c>
      <c r="B231" s="39" t="s">
        <v>389</v>
      </c>
      <c r="C231" s="39" t="s">
        <v>321</v>
      </c>
      <c r="D231" s="38"/>
      <c r="E231" s="38"/>
      <c r="F231" s="38"/>
      <c r="G231" s="38"/>
      <c r="H231" s="38"/>
      <c r="I231" s="38"/>
    </row>
    <row r="232" spans="1:9" ht="12.75" customHeight="1" x14ac:dyDescent="0.25">
      <c r="A232" s="39" t="s">
        <v>263</v>
      </c>
      <c r="B232" s="39" t="s">
        <v>389</v>
      </c>
      <c r="C232" s="39" t="s">
        <v>322</v>
      </c>
      <c r="D232" s="42">
        <v>402406905</v>
      </c>
      <c r="E232" s="42">
        <v>408156421.00000024</v>
      </c>
      <c r="F232" s="42">
        <v>444914921.15999997</v>
      </c>
      <c r="G232" s="42">
        <v>443189489.00000018</v>
      </c>
      <c r="H232" s="42">
        <v>443189490</v>
      </c>
      <c r="I232" s="42">
        <v>430080207.99999994</v>
      </c>
    </row>
    <row r="233" spans="1:9" ht="12.75" customHeight="1" x14ac:dyDescent="0.25">
      <c r="A233" s="39" t="s">
        <v>263</v>
      </c>
      <c r="B233" s="39" t="s">
        <v>389</v>
      </c>
      <c r="C233" s="39" t="s">
        <v>323</v>
      </c>
      <c r="D233" s="42">
        <v>8562786.5800000001</v>
      </c>
      <c r="E233" s="42">
        <v>8952207</v>
      </c>
      <c r="F233" s="42">
        <v>9469593</v>
      </c>
      <c r="G233" s="42">
        <v>0</v>
      </c>
      <c r="H233" s="42">
        <v>0</v>
      </c>
      <c r="I233" s="42">
        <v>0</v>
      </c>
    </row>
    <row r="234" spans="1:9" ht="12.75" customHeight="1" x14ac:dyDescent="0.25">
      <c r="A234" s="39" t="s">
        <v>263</v>
      </c>
      <c r="B234" s="39" t="s">
        <v>389</v>
      </c>
      <c r="C234" s="39" t="s">
        <v>324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 customHeight="1" x14ac:dyDescent="0.25">
      <c r="A235" s="39" t="s">
        <v>263</v>
      </c>
      <c r="B235" s="39" t="s">
        <v>389</v>
      </c>
      <c r="C235" s="39" t="s">
        <v>325</v>
      </c>
      <c r="D235" s="42">
        <v>7271848</v>
      </c>
      <c r="E235" s="42">
        <v>5381750</v>
      </c>
      <c r="F235" s="42">
        <v>5815633.9999999991</v>
      </c>
      <c r="G235" s="42">
        <v>0</v>
      </c>
      <c r="H235" s="42">
        <v>0</v>
      </c>
      <c r="I235" s="42">
        <v>0</v>
      </c>
    </row>
    <row r="236" spans="1:9" ht="12.75" customHeight="1" x14ac:dyDescent="0.25">
      <c r="A236" s="39" t="s">
        <v>263</v>
      </c>
      <c r="B236" s="39" t="s">
        <v>389</v>
      </c>
      <c r="C236" s="39" t="s">
        <v>377</v>
      </c>
      <c r="D236" s="42">
        <v>5157012.95</v>
      </c>
      <c r="E236" s="42">
        <v>2180475</v>
      </c>
      <c r="F236" s="42">
        <v>1529936</v>
      </c>
      <c r="G236" s="42">
        <v>0</v>
      </c>
      <c r="H236" s="42">
        <v>3856.9999999999995</v>
      </c>
      <c r="I236" s="42">
        <v>0</v>
      </c>
    </row>
    <row r="237" spans="1:9" ht="12.75" customHeight="1" x14ac:dyDescent="0.25">
      <c r="A237" s="39" t="s">
        <v>263</v>
      </c>
      <c r="B237" s="39" t="s">
        <v>389</v>
      </c>
      <c r="C237" s="39" t="s">
        <v>326</v>
      </c>
      <c r="D237" s="42">
        <v>1179831.3</v>
      </c>
      <c r="E237" s="42">
        <v>773611</v>
      </c>
      <c r="F237" s="42">
        <v>1731371</v>
      </c>
      <c r="G237" s="42">
        <v>1617513</v>
      </c>
      <c r="H237" s="42">
        <v>1617513</v>
      </c>
      <c r="I237" s="42">
        <v>1323900.0000000002</v>
      </c>
    </row>
    <row r="238" spans="1:9" ht="12.75" customHeight="1" x14ac:dyDescent="0.25">
      <c r="A238" s="39" t="s">
        <v>263</v>
      </c>
      <c r="B238" s="39" t="s">
        <v>389</v>
      </c>
      <c r="C238" s="39" t="s">
        <v>378</v>
      </c>
      <c r="D238" s="42">
        <v>173087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 customHeight="1" x14ac:dyDescent="0.25">
      <c r="A239" s="39" t="s">
        <v>263</v>
      </c>
      <c r="B239" s="39" t="s">
        <v>389</v>
      </c>
      <c r="C239" s="39" t="s">
        <v>379</v>
      </c>
      <c r="D239" s="42">
        <v>0</v>
      </c>
      <c r="E239" s="42">
        <v>89883</v>
      </c>
      <c r="F239" s="42">
        <v>34521</v>
      </c>
      <c r="G239" s="42">
        <v>0</v>
      </c>
      <c r="H239" s="42">
        <v>0</v>
      </c>
      <c r="I239" s="42">
        <v>0</v>
      </c>
    </row>
    <row r="240" spans="1:9" ht="12.75" customHeight="1" x14ac:dyDescent="0.25">
      <c r="A240" s="39" t="s">
        <v>263</v>
      </c>
      <c r="B240" s="39" t="s">
        <v>389</v>
      </c>
      <c r="C240" s="39" t="s">
        <v>380</v>
      </c>
      <c r="D240" s="42">
        <v>232029</v>
      </c>
      <c r="E240" s="42">
        <v>211735.00000000003</v>
      </c>
      <c r="F240" s="42">
        <v>204485.00000000003</v>
      </c>
      <c r="G240" s="42">
        <v>145366.00000000009</v>
      </c>
      <c r="H240" s="42">
        <v>145366.00000000009</v>
      </c>
      <c r="I240" s="42">
        <v>68161.999999999985</v>
      </c>
    </row>
    <row r="241" spans="1:9" ht="12.75" customHeight="1" x14ac:dyDescent="0.25">
      <c r="A241" s="39" t="s">
        <v>263</v>
      </c>
      <c r="B241" s="39" t="s">
        <v>389</v>
      </c>
      <c r="C241" s="39" t="s">
        <v>381</v>
      </c>
      <c r="D241" s="42">
        <v>411051</v>
      </c>
      <c r="E241" s="42">
        <v>508125</v>
      </c>
      <c r="F241" s="42">
        <v>420980</v>
      </c>
      <c r="G241" s="42">
        <v>399000</v>
      </c>
      <c r="H241" s="42">
        <v>399000</v>
      </c>
      <c r="I241" s="42">
        <v>399000</v>
      </c>
    </row>
    <row r="242" spans="1:9" ht="12.75" customHeight="1" x14ac:dyDescent="0.25">
      <c r="A242" s="39" t="s">
        <v>263</v>
      </c>
      <c r="B242" s="39" t="s">
        <v>389</v>
      </c>
      <c r="C242" s="39" t="s">
        <v>382</v>
      </c>
      <c r="D242" s="42">
        <v>356756.57</v>
      </c>
      <c r="E242" s="42">
        <v>109672</v>
      </c>
      <c r="F242" s="42">
        <v>23166</v>
      </c>
      <c r="G242" s="42">
        <v>0</v>
      </c>
      <c r="H242" s="42">
        <v>0</v>
      </c>
      <c r="I242" s="42">
        <v>0</v>
      </c>
    </row>
    <row r="243" spans="1:9" ht="12.75" customHeight="1" x14ac:dyDescent="0.25">
      <c r="A243" s="39" t="s">
        <v>263</v>
      </c>
      <c r="B243" s="39" t="s">
        <v>389</v>
      </c>
      <c r="C243" s="39" t="s">
        <v>383</v>
      </c>
      <c r="D243" s="42">
        <v>0</v>
      </c>
      <c r="E243" s="42">
        <v>107460</v>
      </c>
      <c r="F243" s="42">
        <v>64553</v>
      </c>
      <c r="G243" s="42">
        <v>1638140.0000000002</v>
      </c>
      <c r="H243" s="42">
        <v>1438140</v>
      </c>
      <c r="I243" s="42">
        <v>1671726.9999999998</v>
      </c>
    </row>
    <row r="244" spans="1:9" ht="12.75" customHeight="1" x14ac:dyDescent="0.25">
      <c r="A244" s="39" t="s">
        <v>263</v>
      </c>
      <c r="B244" s="39" t="s">
        <v>389</v>
      </c>
      <c r="C244" s="39" t="s">
        <v>384</v>
      </c>
      <c r="D244" s="42">
        <v>376068.19000000006</v>
      </c>
      <c r="E244" s="42">
        <v>123456</v>
      </c>
      <c r="F244" s="42">
        <v>54236</v>
      </c>
      <c r="G244" s="42">
        <v>69667.000000000015</v>
      </c>
      <c r="H244" s="42">
        <v>69667.000000000015</v>
      </c>
      <c r="I244" s="42">
        <v>0</v>
      </c>
    </row>
    <row r="245" spans="1:9" ht="12.75" customHeight="1" x14ac:dyDescent="0.25">
      <c r="A245" s="39" t="s">
        <v>263</v>
      </c>
      <c r="B245" s="39" t="s">
        <v>389</v>
      </c>
      <c r="C245" s="39" t="s">
        <v>327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 customHeight="1" x14ac:dyDescent="0.25">
      <c r="A246" s="39" t="s">
        <v>263</v>
      </c>
      <c r="B246" s="39" t="s">
        <v>389</v>
      </c>
      <c r="C246" s="39" t="s">
        <v>328</v>
      </c>
      <c r="D246" s="42">
        <v>1993092</v>
      </c>
      <c r="E246" s="42">
        <v>1993091.9999999995</v>
      </c>
      <c r="F246" s="42">
        <v>2048319</v>
      </c>
      <c r="G246" s="42">
        <v>2062850.0000000002</v>
      </c>
      <c r="H246" s="42">
        <v>2062850.0000000002</v>
      </c>
      <c r="I246" s="42">
        <v>2223276</v>
      </c>
    </row>
    <row r="247" spans="1:9" ht="12.75" customHeight="1" x14ac:dyDescent="0.25">
      <c r="A247" s="39" t="s">
        <v>263</v>
      </c>
      <c r="B247" s="39" t="s">
        <v>389</v>
      </c>
      <c r="C247" s="39" t="s">
        <v>329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 customHeight="1" x14ac:dyDescent="0.25">
      <c r="A248" s="39" t="s">
        <v>263</v>
      </c>
      <c r="B248" s="39" t="s">
        <v>389</v>
      </c>
      <c r="C248" s="39" t="s">
        <v>330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 customHeight="1" x14ac:dyDescent="0.25">
      <c r="A249" s="39" t="s">
        <v>263</v>
      </c>
      <c r="B249" s="39" t="s">
        <v>389</v>
      </c>
      <c r="C249" s="39" t="s">
        <v>331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 customHeight="1" x14ac:dyDescent="0.25">
      <c r="A250" s="39" t="s">
        <v>263</v>
      </c>
      <c r="B250" s="39" t="s">
        <v>389</v>
      </c>
      <c r="C250" s="39" t="s">
        <v>332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 customHeight="1" x14ac:dyDescent="0.25">
      <c r="A251" s="39" t="s">
        <v>263</v>
      </c>
      <c r="B251" s="39" t="s">
        <v>389</v>
      </c>
      <c r="C251" s="39" t="s">
        <v>333</v>
      </c>
      <c r="D251" s="42">
        <v>2440322</v>
      </c>
      <c r="E251" s="42">
        <v>2633176</v>
      </c>
      <c r="F251" s="42">
        <v>2743259.0000000005</v>
      </c>
      <c r="G251" s="42">
        <v>2974369.9999999986</v>
      </c>
      <c r="H251" s="42">
        <v>2974369.9999999986</v>
      </c>
      <c r="I251" s="42">
        <v>3029536.9999999995</v>
      </c>
    </row>
    <row r="252" spans="1:9" ht="12.75" customHeight="1" x14ac:dyDescent="0.25">
      <c r="A252" s="39" t="s">
        <v>263</v>
      </c>
      <c r="B252" s="39" t="s">
        <v>389</v>
      </c>
      <c r="C252" s="39" t="s">
        <v>334</v>
      </c>
      <c r="D252" s="42">
        <v>3968245.0000000005</v>
      </c>
      <c r="E252" s="42">
        <v>4140865.0000000005</v>
      </c>
      <c r="F252" s="42">
        <v>4285795</v>
      </c>
      <c r="G252" s="42">
        <v>4508695.9999999991</v>
      </c>
      <c r="H252" s="42">
        <v>4508695.9999999991</v>
      </c>
      <c r="I252" s="42">
        <v>4701668</v>
      </c>
    </row>
    <row r="253" spans="1:9" ht="12.75" customHeight="1" x14ac:dyDescent="0.25">
      <c r="A253" s="39" t="s">
        <v>263</v>
      </c>
      <c r="B253" s="39" t="s">
        <v>389</v>
      </c>
      <c r="C253" s="39" t="s">
        <v>335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12.75" customHeight="1" x14ac:dyDescent="0.25">
      <c r="A254" s="39" t="s">
        <v>263</v>
      </c>
      <c r="B254" s="39" t="s">
        <v>389</v>
      </c>
      <c r="C254" s="39" t="s">
        <v>336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12.75" customHeight="1" x14ac:dyDescent="0.25">
      <c r="A255" s="39" t="s">
        <v>263</v>
      </c>
      <c r="B255" s="39" t="s">
        <v>389</v>
      </c>
      <c r="C255" s="39" t="s">
        <v>337</v>
      </c>
      <c r="D255" s="42">
        <v>525199.82000000007</v>
      </c>
      <c r="E255" s="42">
        <v>476999.99999999994</v>
      </c>
      <c r="F255" s="42">
        <v>-12499.999999999998</v>
      </c>
      <c r="G255" s="42">
        <v>0</v>
      </c>
      <c r="H255" s="42">
        <v>0</v>
      </c>
      <c r="I255" s="42">
        <v>0</v>
      </c>
    </row>
    <row r="256" spans="1:9" ht="12.75" customHeight="1" x14ac:dyDescent="0.25">
      <c r="A256" s="39" t="s">
        <v>263</v>
      </c>
      <c r="B256" s="39" t="s">
        <v>389</v>
      </c>
      <c r="C256" s="39" t="s">
        <v>338</v>
      </c>
      <c r="D256" s="42">
        <v>0</v>
      </c>
      <c r="E256" s="42">
        <v>523100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 customHeight="1" x14ac:dyDescent="0.25">
      <c r="A257" s="39" t="s">
        <v>263</v>
      </c>
      <c r="B257" s="39" t="s">
        <v>389</v>
      </c>
      <c r="C257" s="39" t="s">
        <v>385</v>
      </c>
      <c r="D257" s="42">
        <v>17000</v>
      </c>
      <c r="E257" s="42">
        <v>3000.0000000000005</v>
      </c>
      <c r="F257" s="42">
        <v>6000</v>
      </c>
      <c r="G257" s="42">
        <v>296240</v>
      </c>
      <c r="H257" s="42">
        <v>0</v>
      </c>
      <c r="I257" s="42">
        <v>0</v>
      </c>
    </row>
    <row r="258" spans="1:9" ht="12.75" customHeight="1" x14ac:dyDescent="0.25">
      <c r="A258" s="39" t="s">
        <v>263</v>
      </c>
      <c r="B258" s="39" t="s">
        <v>389</v>
      </c>
      <c r="C258" s="39" t="s">
        <v>339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 customHeight="1" x14ac:dyDescent="0.25">
      <c r="A259" s="39" t="s">
        <v>263</v>
      </c>
      <c r="B259" s="39" t="s">
        <v>389</v>
      </c>
      <c r="C259" s="39" t="s">
        <v>340</v>
      </c>
      <c r="D259" s="42">
        <v>36667.660000000003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 customHeight="1" x14ac:dyDescent="0.25">
      <c r="A260" s="39" t="s">
        <v>263</v>
      </c>
      <c r="B260" s="39" t="s">
        <v>389</v>
      </c>
      <c r="C260" s="39" t="s">
        <v>341</v>
      </c>
      <c r="D260" s="42">
        <v>0</v>
      </c>
      <c r="E260" s="42">
        <v>21977095</v>
      </c>
      <c r="F260" s="42">
        <v>30148352</v>
      </c>
      <c r="G260" s="42">
        <v>0</v>
      </c>
      <c r="H260" s="42">
        <v>0</v>
      </c>
      <c r="I260" s="42">
        <v>0</v>
      </c>
    </row>
    <row r="261" spans="1:9" ht="12.75" customHeight="1" x14ac:dyDescent="0.25">
      <c r="A261" s="39" t="s">
        <v>263</v>
      </c>
      <c r="B261" s="39" t="s">
        <v>389</v>
      </c>
      <c r="C261" s="39" t="s">
        <v>342</v>
      </c>
      <c r="D261" s="42">
        <v>0</v>
      </c>
      <c r="E261" s="42">
        <v>0</v>
      </c>
      <c r="F261" s="42">
        <v>0</v>
      </c>
      <c r="G261" s="42">
        <v>11425898</v>
      </c>
      <c r="H261" s="42">
        <v>11425898</v>
      </c>
      <c r="I261" s="42">
        <v>8731119</v>
      </c>
    </row>
    <row r="262" spans="1:9" ht="12.75" customHeight="1" x14ac:dyDescent="0.25">
      <c r="A262" s="39" t="s">
        <v>263</v>
      </c>
      <c r="B262" s="39" t="s">
        <v>389</v>
      </c>
      <c r="C262" s="39" t="s">
        <v>343</v>
      </c>
      <c r="D262" s="42">
        <v>0</v>
      </c>
      <c r="E262" s="42">
        <v>0</v>
      </c>
      <c r="F262" s="42">
        <v>0</v>
      </c>
      <c r="G262" s="42">
        <v>765689</v>
      </c>
      <c r="H262" s="42">
        <v>765689</v>
      </c>
      <c r="I262" s="42">
        <v>3353192</v>
      </c>
    </row>
    <row r="263" spans="1:9" ht="12.75" customHeight="1" x14ac:dyDescent="0.25">
      <c r="A263" s="39" t="s">
        <v>263</v>
      </c>
      <c r="B263" s="39" t="s">
        <v>389</v>
      </c>
      <c r="C263" s="39" t="s">
        <v>386</v>
      </c>
      <c r="D263" s="42">
        <v>0</v>
      </c>
      <c r="E263" s="42">
        <v>2046.9999999999998</v>
      </c>
      <c r="F263" s="42">
        <v>1732.0000000000002</v>
      </c>
      <c r="G263" s="42">
        <v>150000</v>
      </c>
      <c r="H263" s="42">
        <v>150000</v>
      </c>
      <c r="I263" s="42">
        <v>0</v>
      </c>
    </row>
    <row r="264" spans="1:9" ht="12.75" customHeight="1" x14ac:dyDescent="0.25">
      <c r="A264" s="39" t="s">
        <v>263</v>
      </c>
      <c r="B264" s="39" t="s">
        <v>389</v>
      </c>
      <c r="C264" s="39" t="s">
        <v>387</v>
      </c>
      <c r="D264" s="42">
        <v>0</v>
      </c>
      <c r="E264" s="42">
        <v>0</v>
      </c>
      <c r="F264" s="42">
        <v>0</v>
      </c>
      <c r="G264" s="42">
        <v>201298.99999999997</v>
      </c>
      <c r="H264" s="42">
        <v>201299.00000000012</v>
      </c>
      <c r="I264" s="42">
        <v>0</v>
      </c>
    </row>
    <row r="265" spans="1:9" ht="12.75" customHeight="1" x14ac:dyDescent="0.25">
      <c r="A265" s="39" t="s">
        <v>263</v>
      </c>
      <c r="B265" s="39" t="s">
        <v>389</v>
      </c>
      <c r="C265" s="39" t="s">
        <v>388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199999.99999999997</v>
      </c>
    </row>
    <row r="266" spans="1:9" ht="12.75" customHeight="1" x14ac:dyDescent="0.25">
      <c r="A266" s="39" t="s">
        <v>263</v>
      </c>
      <c r="B266" s="39" t="s">
        <v>389</v>
      </c>
      <c r="C266" s="39" t="s">
        <v>344</v>
      </c>
      <c r="D266" s="42">
        <v>435107902.06999999</v>
      </c>
      <c r="E266" s="42">
        <v>458344170.00000024</v>
      </c>
      <c r="F266" s="42">
        <v>503484353.15999997</v>
      </c>
      <c r="G266" s="42">
        <v>469444217.00000018</v>
      </c>
      <c r="H266" s="42">
        <v>468951835</v>
      </c>
      <c r="I266" s="42">
        <v>455781788.99999994</v>
      </c>
    </row>
  </sheetData>
  <mergeCells count="5">
    <mergeCell ref="D1:F1"/>
    <mergeCell ref="H1:I1"/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c214e8-5deb-4ef5-be25-532b35702f95" xsi:nil="true"/>
    <Month xmlns="ac59f2af-9849-46dc-a232-67604c44e1be">Mar</Month>
    <Tags xmlns="ac59f2af-9849-46dc-a232-67604c44e1be">
      <Value>Budget Workbook</Value>
    </Tags>
    <lcf76f155ced4ddcb4097134ff3c332f xmlns="ac59f2af-9849-46dc-a232-67604c44e1be">
      <Terms xmlns="http://schemas.microsoft.com/office/infopath/2007/PartnerControls"/>
    </lcf76f155ced4ddcb4097134ff3c332f>
    <PY xmlns="ac59f2af-9849-46dc-a232-67604c44e1be">2024</PY>
    <Category xmlns="ac59f2af-9849-46dc-a232-67604c44e1be">Revised Budget</Category>
    <Section xmlns="ac59f2af-9849-46dc-a232-67604c44e1be">Budget</Section>
    <Year xmlns="ac59f2af-9849-46dc-a232-67604c44e1be">2024</Year>
    <Assigned_x0020_Reviewers xmlns="ac59f2af-9849-46dc-a232-67604c44e1be">
      <UserInfo>
        <DisplayName>i:0#.f|membership|rachel.pilcher@onecarevt.org,#i:0#.f|membership|rachel.pilcher@onecarevt.org,#Rachel.Pilcher@OneCareVT.org,#,#Pilcher, Rachel,#,#OCV- Member Services,#Manager, ACO Business Operations</DisplayName>
        <AccountId>45</AccountId>
        <AccountType/>
      </UserInfo>
      <UserInfo>
        <DisplayName>i:0#.f|membership|abe.berman@onecarevt.org,#i:0#.f|membership|abe.berman@onecarevt.org,#Abe.Berman@onecarevt.org,#,#Berman, Abe,#,#OCV Executive Leadership,#Interim CEO, OneCare VT</DisplayName>
        <AccountId>343</AccountId>
        <AccountType/>
      </UserInfo>
      <UserInfo>
        <DisplayName>i:0#.f|membership|sara.barry@onecarevt.org,#i:0#.f|membership|sara.barry@onecarevt.org,#Sara.Barry@onecarevt.org,#,#Barry, Sara,#,#OCV Executive Leadership,#VP and COO - OneCare</DisplayName>
        <AccountId>35</AccountId>
        <AccountType/>
      </UserInfo>
      <UserInfo>
        <DisplayName>i:0#.f|membership|thomas.borys@onecarevt.org,#i:0#.f|membership|thomas.borys@onecarevt.org,#Thomas.Borys@OneCareVT.org,#,#Borys, Thomas J.,#,#OCV Executive Leadership,#VP/CFO Finance ACO</DisplayName>
        <AccountId>76</AccountId>
        <AccountType/>
      </UserInfo>
      <UserInfo>
        <DisplayName>i:0#.f|membership|carrie.wulfman@onecarevt.org,#i:0#.f|membership|carrie.wulfman@onecarevt.org,#Carrie.Wulfman@onecarevt.org,#,#Wulfman, Carrie,#,#OCV Executive Leadership,#CMO Accountable Care</DisplayName>
        <AccountId>77</AccountId>
        <AccountType/>
      </UserInfo>
      <UserInfo>
        <DisplayName>i:0#.f|membership|aaron.perry@onecarevt.org,#i:0#.f|membership|aaron.perry@onecarevt.org,#Aaron.Perry@onecarevt.org,#,#Perry, Aaron,#,#OCV Executive Leadership,#Chief Legal Counsel OneCare</DisplayName>
        <AccountId>255</AccountId>
        <AccountType/>
      </UserInfo>
      <UserInfo>
        <DisplayName>i:0#.f|membership|kimberley.douglas@onecarevt.org,#i:0#.f|membership|kimberley.douglas@onecarevt.org,#Kimberley.Douglas@OneCareVT.org,#,#Douglas, Kimberley,#,#OCV - Finance,#Director of ACO Finance &amp; Accounting</DisplayName>
        <AccountId>71</AccountId>
        <AccountType/>
      </UserInfo>
    </Assigned_x0020_Review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A6FFF7DFAD346B318D620E95C1563" ma:contentTypeVersion="23" ma:contentTypeDescription="Create a new document." ma:contentTypeScope="" ma:versionID="5d379417541a50dbac60ac23e74f3ab3">
  <xsd:schema xmlns:xsd="http://www.w3.org/2001/XMLSchema" xmlns:xs="http://www.w3.org/2001/XMLSchema" xmlns:p="http://schemas.microsoft.com/office/2006/metadata/properties" xmlns:ns2="ac59f2af-9849-46dc-a232-67604c44e1be" xmlns:ns3="ffc214e8-5deb-4ef5-be25-532b35702f95" targetNamespace="http://schemas.microsoft.com/office/2006/metadata/properties" ma:root="true" ma:fieldsID="de3d27effe8980c6e62fb6c6bea27248" ns2:_="" ns3:_="">
    <xsd:import namespace="ac59f2af-9849-46dc-a232-67604c44e1be"/>
    <xsd:import namespace="ffc214e8-5deb-4ef5-be25-532b35702f95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2:Category" minOccurs="0"/>
                <xsd:element ref="ns2:PY" minOccurs="0"/>
                <xsd:element ref="ns2:Year" minOccurs="0"/>
                <xsd:element ref="ns2:Month" minOccurs="0"/>
                <xsd:element ref="ns2:Tags" minOccurs="0"/>
                <xsd:element ref="ns2:Assigned_x0020_Reviewer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9f2af-9849-46dc-a232-67604c44e1be" elementFormDefault="qualified">
    <xsd:import namespace="http://schemas.microsoft.com/office/2006/documentManagement/types"/>
    <xsd:import namespace="http://schemas.microsoft.com/office/infopath/2007/PartnerControls"/>
    <xsd:element name="Section" ma:index="2" nillable="true" ma:displayName="Section" ma:format="Dropdown" ma:internalName="Section">
      <xsd:simpleType>
        <xsd:restriction base="dms:Choice">
          <xsd:enumeration value="Budget"/>
          <xsd:enumeration value="Certification"/>
          <xsd:enumeration value="Planning"/>
        </xsd:restriction>
      </xsd:simpleType>
    </xsd:element>
    <xsd:element name="Category" ma:index="3" nillable="true" ma:displayName="Category" ma:format="Dropdown" ma:internalName="Category">
      <xsd:simpleType>
        <xsd:restriction base="dms:Choice">
          <xsd:enumeration value="Attachment A"/>
          <xsd:enumeration value="Budget Resubmission"/>
          <xsd:enumeration value="Deliverable"/>
          <xsd:enumeration value="Follow-Up"/>
          <xsd:enumeration value="General"/>
          <xsd:enumeration value="Guidance"/>
          <xsd:enumeration value="Meetings"/>
          <xsd:enumeration value="Other Attachments"/>
          <xsd:enumeration value="Planning"/>
          <xsd:enumeration value="Resources"/>
          <xsd:enumeration value="Revised Budget"/>
          <xsd:enumeration value="Submission"/>
        </xsd:restriction>
      </xsd:simpleType>
    </xsd:element>
    <xsd:element name="PY" ma:index="4" nillable="true" ma:displayName="Performance Year" ma:description="Performance Year the document pertains to." ma:format="Dropdown" ma:internalName="PY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</xsd:restriction>
      </xsd:simpleType>
    </xsd:element>
    <xsd:element name="Year" ma:index="5" nillable="true" ma:displayName="Year" ma:default="2023" ma:format="Dropdown" ma:internalName="Yea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Tags" ma:index="7" nillable="true" ma:displayName="Tags" ma:internalName="Tag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das"/>
                    <xsd:enumeration value="Analytics Transition"/>
                    <xsd:enumeration value="Appendix"/>
                    <xsd:enumeration value="Approval"/>
                    <xsd:enumeration value="Assignments"/>
                    <xsd:enumeration value="Attachments"/>
                    <xsd:enumeration value="Attachment A"/>
                    <xsd:enumeration value="Benchmarking"/>
                    <xsd:enumeration value="Budget Order"/>
                    <xsd:enumeration value="Budget Workbook"/>
                    <xsd:enumeration value="Comparisons"/>
                    <xsd:enumeration value="Confidential"/>
                    <xsd:enumeration value="Confidentiality"/>
                    <xsd:enumeration value="Draft"/>
                    <xsd:enumeration value="Executive Comp"/>
                    <xsd:enumeration value="Extension"/>
                    <xsd:enumeration value="Follow-up"/>
                    <xsd:enumeration value="Guidance"/>
                    <xsd:enumeration value="Hospital Attestations"/>
                    <xsd:enumeration value="Medicare"/>
                    <xsd:enumeration value="Memo"/>
                    <xsd:enumeration value="Minutes"/>
                    <xsd:enumeration value="Narrative"/>
                    <xsd:enumeration value="Oath"/>
                    <xsd:enumeration value="Policies"/>
                    <xsd:enumeration value="Presentation"/>
                    <xsd:enumeration value="Redacted"/>
                    <xsd:enumeration value="Reporting Manual"/>
                    <xsd:enumeration value="Scale Targets"/>
                    <xsd:enumeration value="Source File"/>
                    <xsd:enumeration value="Submitted Version"/>
                    <xsd:enumeration value="Tracker"/>
                  </xsd:restriction>
                </xsd:simpleType>
              </xsd:element>
            </xsd:sequence>
          </xsd:extension>
        </xsd:complexContent>
      </xsd:complexType>
    </xsd:element>
    <xsd:element name="Assigned_x0020_Reviewers" ma:index="8" nillable="true" ma:displayName="Assigned Reviewers" ma:list="UserInfo" ma:SearchPeopleOnly="false" ma:SharePointGroup="0" ma:internalName="Assigned_x0020_Review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d94f418-c63a-49d9-813b-504fd6c0a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214e8-5deb-4ef5-be25-532b35702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d45be29-938f-4268-9900-ba2ceacd3844}" ma:internalName="TaxCatchAll" ma:showField="CatchAllData" ma:web="ffc214e8-5deb-4ef5-be25-532b35702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AAA9A1-7D1D-43B5-8FEE-6D2D1F6B4A44}">
  <ds:schemaRefs>
    <ds:schemaRef ds:uri="http://schemas.microsoft.com/office/2006/metadata/properties"/>
    <ds:schemaRef ds:uri="http://schemas.microsoft.com/office/infopath/2007/PartnerControls"/>
    <ds:schemaRef ds:uri="ffc214e8-5deb-4ef5-be25-532b35702f95"/>
    <ds:schemaRef ds:uri="ac59f2af-9849-46dc-a232-67604c44e1be"/>
  </ds:schemaRefs>
</ds:datastoreItem>
</file>

<file path=customXml/itemProps2.xml><?xml version="1.0" encoding="utf-8"?>
<ds:datastoreItem xmlns:ds="http://schemas.openxmlformats.org/officeDocument/2006/customXml" ds:itemID="{DD1E6C13-1D01-4B86-B0CB-FA0F5CA4D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69B17-9F22-443C-8B3C-6A01D8488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9f2af-9849-46dc-a232-67604c44e1be"/>
    <ds:schemaRef ds:uri="ffc214e8-5deb-4ef5-be25-532b35702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A2- Balance Sheet</vt:lpstr>
      <vt:lpstr>A1- Income Statement</vt:lpstr>
      <vt:lpstr>A3- Cash Flow</vt:lpstr>
      <vt:lpstr>A4- Staffing FTEs</vt:lpstr>
      <vt:lpstr>A4- Staffing $</vt:lpstr>
      <vt:lpstr>6.5 SourceFY24 Submitted Budget</vt:lpstr>
      <vt:lpstr>6.6 Hosp Part_Formatted</vt:lpstr>
      <vt:lpstr>6.8 PHM Rpt</vt:lpstr>
      <vt:lpstr>GAAP NonGAAP Report Data</vt:lpstr>
      <vt:lpstr>A2 Information about this Sheet</vt:lpstr>
      <vt:lpstr>A1 Information about this Sheet</vt:lpstr>
      <vt:lpstr>A3 Information about this Sheet</vt:lpstr>
      <vt:lpstr>A4 Information about this Sheet</vt:lpstr>
      <vt:lpstr>A4 $ Inrmation about this Sheet</vt:lpstr>
      <vt:lpstr>6.5 Report Data</vt:lpstr>
      <vt:lpstr>6.5 Report Info</vt:lpstr>
      <vt:lpstr>6.6 Report Data</vt:lpstr>
      <vt:lpstr>6.6 Report Info</vt:lpstr>
      <vt:lpstr>6.8 Report Data</vt:lpstr>
      <vt:lpstr>6.8 Report Info</vt:lpstr>
      <vt:lpstr>GAAP NonGAAP Report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2008-12-12T22:09:54Z</dcterms:created>
  <dcterms:modified xsi:type="dcterms:W3CDTF">2024-04-01T21:16:37Z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12</vt:i4>
  </property>
  <property fmtid="{D5CDD505-2E9C-101B-9397-08002B2CF9AE}" pid="3" name="ContentTypeId">
    <vt:lpwstr>0x0101003A7A6FFF7DFAD346B318D620E95C1563</vt:lpwstr>
  </property>
  <property fmtid="{D5CDD505-2E9C-101B-9397-08002B2CF9AE}" pid="4" name="MediaServiceImageTags">
    <vt:lpwstr/>
  </property>
</Properties>
</file>