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roups\Budget\2023 Budget\10_GMCB\Appendices\WithRobUpdatesforTable6\"/>
    </mc:Choice>
  </mc:AlternateContent>
  <bookViews>
    <workbookView xWindow="0" yWindow="0" windowWidth="28800" windowHeight="11175" firstSheet="1" activeTab="1"/>
  </bookViews>
  <sheets>
    <sheet name="Overview" sheetId="17" r:id="rId1"/>
    <sheet name="1. Reconciliation" sheetId="15" r:id="rId2"/>
    <sheet name="2. Charge and NPR Detail" sheetId="13" r:id="rId3"/>
    <sheet name="3. Utilization" sheetId="7" r:id="rId4"/>
    <sheet name="4. Inflation" sheetId="16" r:id="rId5"/>
    <sheet name="5. Value Based Care Participati" sheetId="8" r:id="rId6"/>
    <sheet name="6. COVID-19 Advances, Relief Fu" sheetId="20" r:id="rId7"/>
    <sheet name="Edit of Request Summary" sheetId="4" state="hidden" r:id="rId8"/>
    <sheet name="Non-Financial- Reimb. Ratio"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Reconciliation'!$B$6:$O$102</definedName>
    <definedName name="_xlnm.Print_Area" localSheetId="2">'2. Charge and NPR Detail'!$A$2:$H$69</definedName>
    <definedName name="_xlnm.Print_Area" localSheetId="3">'3. Utilization'!$B$1:$D$17</definedName>
    <definedName name="_xlnm.Print_Area" localSheetId="4">'4. Inflation'!$B$1:$D$23</definedName>
    <definedName name="_xlnm.Print_Area" localSheetId="5">'5. Value Based Care Participati'!$B$2:$F$17</definedName>
    <definedName name="_xlnm.Print_Area" localSheetId="0">Overview!$A$1:$B$11</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8" l="1"/>
  <c r="E16" i="8"/>
  <c r="D16" i="8"/>
  <c r="D29" i="20" l="1"/>
  <c r="C27" i="20"/>
  <c r="C26" i="20"/>
  <c r="C25" i="20"/>
  <c r="H24" i="20"/>
  <c r="G24" i="20"/>
  <c r="E24" i="20"/>
  <c r="D24" i="20"/>
  <c r="C24" i="20"/>
  <c r="C23" i="20"/>
  <c r="C22" i="20"/>
  <c r="C21" i="20"/>
  <c r="C20" i="20"/>
  <c r="C19" i="20"/>
  <c r="C18" i="20"/>
  <c r="C17" i="20"/>
  <c r="C16" i="20"/>
  <c r="C15" i="20"/>
  <c r="C14" i="20"/>
  <c r="C13" i="20"/>
  <c r="C12" i="20"/>
  <c r="C29" i="20" s="1"/>
  <c r="D48" i="15" l="1"/>
  <c r="D47" i="15"/>
  <c r="D46" i="15"/>
  <c r="D45" i="15"/>
  <c r="D44" i="15"/>
  <c r="D43" i="15"/>
  <c r="D42" i="15"/>
  <c r="D41" i="15"/>
  <c r="D40" i="15"/>
  <c r="D39" i="15"/>
  <c r="D38" i="15"/>
  <c r="D37" i="15"/>
  <c r="D36" i="15"/>
  <c r="D35" i="15"/>
  <c r="C32" i="20" l="1"/>
  <c r="D18" i="7"/>
  <c r="D68" i="13"/>
  <c r="D67" i="13"/>
  <c r="D66" i="13"/>
  <c r="D65" i="13"/>
  <c r="D64" i="13"/>
  <c r="E57" i="13"/>
  <c r="D57" i="13"/>
  <c r="E56" i="13"/>
  <c r="D56" i="13"/>
  <c r="D55" i="13"/>
  <c r="D54" i="13"/>
  <c r="D53" i="13"/>
  <c r="D52" i="13"/>
  <c r="D45" i="13"/>
  <c r="C71" i="15"/>
  <c r="C23" i="15"/>
  <c r="C22" i="15"/>
  <c r="C21" i="15"/>
  <c r="C24" i="15"/>
  <c r="C20" i="15"/>
  <c r="C16" i="7" l="1"/>
  <c r="D16" i="7"/>
  <c r="E19" i="16"/>
  <c r="E29" i="20"/>
  <c r="F29" i="20"/>
  <c r="E35" i="13"/>
  <c r="C35" i="13"/>
  <c r="E25" i="13"/>
  <c r="C25" i="13"/>
  <c r="G84" i="13"/>
  <c r="D19" i="16" l="1"/>
  <c r="F7" i="16"/>
  <c r="D34" i="15"/>
  <c r="G74" i="15"/>
  <c r="G76" i="15" s="1"/>
  <c r="G77" i="15" s="1"/>
  <c r="G25" i="15"/>
  <c r="G27" i="15" s="1"/>
  <c r="G28" i="15" s="1"/>
  <c r="C64" i="15"/>
  <c r="C63" i="15"/>
  <c r="C62" i="15"/>
  <c r="C13" i="15"/>
  <c r="C12" i="15"/>
  <c r="B10" i="4" s="1"/>
  <c r="F74" i="15"/>
  <c r="F76" i="15" s="1"/>
  <c r="F77" i="15" s="1"/>
  <c r="F25" i="15"/>
  <c r="F27" i="15" s="1"/>
  <c r="F28" i="15" s="1"/>
  <c r="C19" i="15"/>
  <c r="C18" i="15"/>
  <c r="B14" i="4" s="1"/>
  <c r="C17" i="15"/>
  <c r="B13" i="4" s="1"/>
  <c r="C16" i="15"/>
  <c r="B12" i="4" s="1"/>
  <c r="C15" i="15"/>
  <c r="C14" i="15"/>
  <c r="B11" i="4" s="1"/>
  <c r="K29" i="20"/>
  <c r="J29" i="20"/>
  <c r="G29" i="20"/>
  <c r="H29" i="20"/>
  <c r="I29" i="20"/>
  <c r="F19" i="16"/>
  <c r="D41" i="13"/>
  <c r="D69" i="13"/>
  <c r="C69" i="13"/>
  <c r="C59" i="13"/>
  <c r="D59" i="13"/>
  <c r="H69" i="13"/>
  <c r="G69" i="13"/>
  <c r="F69" i="13"/>
  <c r="J59" i="13"/>
  <c r="I59" i="13"/>
  <c r="H59" i="13"/>
  <c r="G59" i="13"/>
  <c r="F59" i="13"/>
  <c r="E59" i="13"/>
  <c r="D43" i="13"/>
  <c r="D42" i="13"/>
  <c r="C97" i="15"/>
  <c r="D93" i="15"/>
  <c r="D92" i="15"/>
  <c r="D95" i="15"/>
  <c r="C99" i="15" l="1"/>
  <c r="C100" i="15" s="1"/>
  <c r="C73" i="13"/>
  <c r="D73" i="13"/>
  <c r="E69" i="13"/>
  <c r="F73" i="13" s="1"/>
  <c r="D91" i="15"/>
  <c r="D94" i="15"/>
  <c r="D96" i="15"/>
  <c r="H74" i="15"/>
  <c r="H76" i="15" s="1"/>
  <c r="H77" i="15" s="1"/>
  <c r="E74" i="15"/>
  <c r="E76" i="15" s="1"/>
  <c r="E77" i="15" s="1"/>
  <c r="D74" i="15"/>
  <c r="D76" i="15" s="1"/>
  <c r="D77" i="15" s="1"/>
  <c r="C73" i="15"/>
  <c r="C72" i="15"/>
  <c r="C70" i="15"/>
  <c r="C69" i="15"/>
  <c r="C68" i="15"/>
  <c r="C67" i="15"/>
  <c r="C66" i="15"/>
  <c r="C65" i="15"/>
  <c r="C61" i="15"/>
  <c r="E25" i="15"/>
  <c r="E27" i="15" s="1"/>
  <c r="E28" i="15" s="1"/>
  <c r="H25" i="15"/>
  <c r="H27" i="15" s="1"/>
  <c r="H28" i="15" s="1"/>
  <c r="D25" i="15"/>
  <c r="D27" i="15" s="1"/>
  <c r="D28" i="15" s="1"/>
  <c r="C11" i="15"/>
  <c r="C74" i="13" s="1"/>
  <c r="C75" i="13" l="1"/>
  <c r="E73" i="13"/>
  <c r="B15" i="4"/>
  <c r="C74" i="15"/>
  <c r="C76" i="15" l="1"/>
  <c r="C25" i="15"/>
  <c r="F74" i="13" l="1"/>
  <c r="F75" i="13" s="1"/>
  <c r="C27" i="15"/>
  <c r="C28" i="15" s="1"/>
  <c r="C77" i="15"/>
  <c r="B7" i="4" s="1"/>
  <c r="B5" i="4"/>
  <c r="D90" i="15"/>
  <c r="D89" i="15"/>
  <c r="D88" i="15"/>
  <c r="D87" i="15"/>
  <c r="D86" i="15"/>
  <c r="D85" i="15"/>
  <c r="D84" i="15"/>
  <c r="D83" i="15"/>
  <c r="D97" i="15" l="1"/>
  <c r="D74" i="13" l="1"/>
  <c r="D75" i="13" s="1"/>
  <c r="C49" i="15"/>
  <c r="D49" i="15"/>
  <c r="B6" i="4" l="1"/>
  <c r="E74" i="13"/>
  <c r="E75" i="13" s="1"/>
  <c r="C51" i="15"/>
  <c r="C52" i="15" s="1"/>
</calcChain>
</file>

<file path=xl/sharedStrings.xml><?xml version="1.0" encoding="utf-8"?>
<sst xmlns="http://schemas.openxmlformats.org/spreadsheetml/2006/main" count="367" uniqueCount="258">
  <si>
    <t>Appendices 1-7</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</si>
  <si>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</si>
  <si>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Do not Modify</t>
  </si>
  <si>
    <t>Appendix 1: Reconciliation Tables</t>
  </si>
  <si>
    <t>Appendix 2: Change in Charge</t>
  </si>
  <si>
    <t>Modify</t>
  </si>
  <si>
    <t>Appendix 3: Utilization</t>
  </si>
  <si>
    <t>Appendix 4: Inflation</t>
  </si>
  <si>
    <t>Appendix 1</t>
  </si>
  <si>
    <t>Do not Modify, except for cells labeled "Other"</t>
  </si>
  <si>
    <t>Reconciliation Tables</t>
  </si>
  <si>
    <t>Budget-to-Budget</t>
  </si>
  <si>
    <t>NPR</t>
  </si>
  <si>
    <t>Total</t>
  </si>
  <si>
    <t>Total Medicare</t>
  </si>
  <si>
    <t>Total Medicaid</t>
  </si>
  <si>
    <t>Total Commercial</t>
  </si>
  <si>
    <t>Total Self-Pay/Other</t>
  </si>
  <si>
    <t>DSH</t>
  </si>
  <si>
    <t>Disproportionate Share Payments (DSH)</t>
  </si>
  <si>
    <t>Fixed Prospective Payments</t>
  </si>
  <si>
    <t>Provider Acquisitions/Transfers</t>
  </si>
  <si>
    <t>Changes in Accounting</t>
  </si>
  <si>
    <t>Reimbursement/Payer Mix</t>
  </si>
  <si>
    <t>Bad Debt/Free Care</t>
  </si>
  <si>
    <t>Other (specify)</t>
  </si>
  <si>
    <t>Expenses</t>
  </si>
  <si>
    <t>Amount</t>
  </si>
  <si>
    <t>% over/under</t>
  </si>
  <si>
    <t>Salaries</t>
  </si>
  <si>
    <t>Fringe</t>
  </si>
  <si>
    <t>Travelers (nurses)</t>
  </si>
  <si>
    <t>Locum tenans (MDs)</t>
  </si>
  <si>
    <t>Drugs</t>
  </si>
  <si>
    <t>Health Care Provider Tax</t>
  </si>
  <si>
    <t>Cost Savings</t>
  </si>
  <si>
    <t>Projection-to-Budget</t>
  </si>
  <si>
    <t>Projection derived as of:</t>
  </si>
  <si>
    <t>Appendix 2</t>
  </si>
  <si>
    <t>Charge and NPR Detail</t>
  </si>
  <si>
    <t>The following tables demonstrate the hospital's charges by payer from your requested charge master increase.</t>
  </si>
  <si>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</si>
  <si>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</si>
  <si>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</si>
  <si>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</si>
  <si>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</si>
  <si>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</si>
  <si>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</si>
  <si>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</si>
  <si>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</si>
  <si>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Gross Revenue ($) Analysis by Payer</t>
  </si>
  <si>
    <t>Budget-to-Budget Variance (%)</t>
  </si>
  <si>
    <t xml:space="preserve">Gross Revenue by Commercial Payer 
</t>
  </si>
  <si>
    <t xml:space="preserve">Gross Revenue by Self-Pay/Other      </t>
  </si>
  <si>
    <t xml:space="preserve">Gross Revenue by Medicaid
</t>
  </si>
  <si>
    <t xml:space="preserve">Gross Revenue by Medicare
</t>
  </si>
  <si>
    <t>In State</t>
  </si>
  <si>
    <t>Other</t>
  </si>
  <si>
    <t>Total Gross Revenues Across All Categories</t>
  </si>
  <si>
    <t>tie to income statement</t>
  </si>
  <si>
    <t>NPR ($) Analysis by Payer</t>
  </si>
  <si>
    <t>Areas of Service</t>
  </si>
  <si>
    <t>Budget-to-Budget Variance ($)</t>
  </si>
  <si>
    <t>FY22 Budget NPR</t>
  </si>
  <si>
    <t xml:space="preserve"> NPR by Commercial Payer</t>
  </si>
  <si>
    <t xml:space="preserve"> NPR by Self-Pay/Other</t>
  </si>
  <si>
    <t>NPR by Medicaid</t>
  </si>
  <si>
    <t>NPR by Medicare</t>
  </si>
  <si>
    <t>Total NPR Across All Categories</t>
  </si>
  <si>
    <t>FPP ($) Analysis by Payer</t>
  </si>
  <si>
    <t xml:space="preserve"> FPP by Commercial Payer (in state only)*</t>
  </si>
  <si>
    <t>FPP by Medicaid</t>
  </si>
  <si>
    <t>FPP by Medicare</t>
  </si>
  <si>
    <t>Reserves</t>
  </si>
  <si>
    <t>Other Reform Payments</t>
  </si>
  <si>
    <t>Total FPP Across All Categories</t>
  </si>
  <si>
    <t>*if possible</t>
  </si>
  <si>
    <t>Total Overall NPR/FPP</t>
  </si>
  <si>
    <t>From 1. Reconciliation tab</t>
  </si>
  <si>
    <t>Variance (should be 0)</t>
  </si>
  <si>
    <t>NPR/FPP value of 1% Overall Change in Charge</t>
  </si>
  <si>
    <t>Appendix 3</t>
  </si>
  <si>
    <t>Utilization</t>
  </si>
  <si>
    <t>Category of Service</t>
  </si>
  <si>
    <t>Total increase in Gross Revenues (%)</t>
  </si>
  <si>
    <t>Total increase in Gross Revenues ($)</t>
  </si>
  <si>
    <t>Does not need to tie to P&amp;L</t>
  </si>
  <si>
    <t>Appendix 4</t>
  </si>
  <si>
    <t>Inflation</t>
  </si>
  <si>
    <t>Expense Category</t>
  </si>
  <si>
    <t>Estimated Inflation</t>
  </si>
  <si>
    <t>Comment</t>
  </si>
  <si>
    <t>% Increase</t>
  </si>
  <si>
    <t>$ Increase</t>
  </si>
  <si>
    <t>Weighted Average 
(Column C * Column E)</t>
  </si>
  <si>
    <t>Example: Wages/Compensation- Medical Staff</t>
  </si>
  <si>
    <t>This is inflation price effect only, does not account for new hires (volume).</t>
  </si>
  <si>
    <t>Non-Medical Supplies</t>
  </si>
  <si>
    <t>%</t>
  </si>
  <si>
    <t>Not intended for systemwide look or comparative analysis</t>
  </si>
  <si>
    <t>Appendix 6</t>
  </si>
  <si>
    <t>Value-Based Care Participation</t>
  </si>
  <si>
    <t>Value-Based Care Program</t>
  </si>
  <si>
    <t xml:space="preserve">Budgeted Number of Attributed Lives (monthly average </t>
  </si>
  <si>
    <t xml:space="preserve">Budgeted Amount of FPP (monthly average </t>
  </si>
  <si>
    <t xml:space="preserve">Budgeted Maximum Upside/Downside Risk </t>
  </si>
  <si>
    <t>(Yes/No)</t>
  </si>
  <si>
    <t>Medicaid</t>
  </si>
  <si>
    <t>Medicare</t>
  </si>
  <si>
    <t>Self-Insured</t>
  </si>
  <si>
    <t>TOTAL</t>
  </si>
  <si>
    <t>Appendix 7</t>
  </si>
  <si>
    <t>Do not Modify, except cells labeled "Other"</t>
  </si>
  <si>
    <t>COVID-19 Advances, Relief Funds, and Other Grants</t>
  </si>
  <si>
    <t>Description</t>
  </si>
  <si>
    <t>Amounts Received</t>
  </si>
  <si>
    <t>Recognized in Revenues</t>
  </si>
  <si>
    <t>Grand Total</t>
  </si>
  <si>
    <t>As of Sept. 30, 2022</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</si>
  <si>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</si>
  <si>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</si>
  <si>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</si>
  <si>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</si>
  <si>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</si>
  <si>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</si>
  <si>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</si>
  <si>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</si>
  <si>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NPR/FPP Rate Impact</t>
  </si>
  <si>
    <t>Utilization (not factored into change in charge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</si>
  <si>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</si>
  <si>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</si>
  <si>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</si>
  <si>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</si>
  <si>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</si>
  <si>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</si>
  <si>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</si>
  <si>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</si>
  <si>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</si>
  <si>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</si>
  <si>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</si>
  <si>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</si>
  <si>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</si>
  <si>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</si>
  <si>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</si>
  <si>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</si>
  <si>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</si>
  <si>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</si>
  <si>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</si>
  <si>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t>Table 1: NPR Variance - FY 2022 Approved Budget to FY 2023 Proposed Budget</t>
  </si>
  <si>
    <t>FY 2022 Approved Budget</t>
  </si>
  <si>
    <t>FY 2023 Proposed Budget</t>
  </si>
  <si>
    <t>$ Change from FY 2022 Approved Budget</t>
  </si>
  <si>
    <t>% Change from FY 2022 Approved Budget</t>
  </si>
  <si>
    <t>Table 2: FY 2022 Approved Expenses to FY 2023 Proposed Budget</t>
  </si>
  <si>
    <t>Table 3: NPR Variance - FY 2022 Projection to FY 2023 Proposed Budget</t>
  </si>
  <si>
    <t>(ex. May 2022 year-to-date)</t>
  </si>
  <si>
    <t>FY 2022 Projection</t>
  </si>
  <si>
    <t>Table 4: FY 2022 Projected Expenses to FY 2023 Proposed Budget</t>
  </si>
  <si>
    <t>% Change from FY 2022 Projection</t>
  </si>
  <si>
    <t>$ Change from FY 2022 Projection</t>
  </si>
  <si>
    <t>FY 23 Budget Total Charge Master Increase ($)</t>
  </si>
  <si>
    <t>FY 23 Budget Total Charge Master Increase (%)</t>
  </si>
  <si>
    <t>FY22 Budget Gross Revenue</t>
  </si>
  <si>
    <t>FY 23 Budget Gross Revenue</t>
  </si>
  <si>
    <t>FY23 Budget NPR</t>
  </si>
  <si>
    <t>FY22 Budget FPP</t>
  </si>
  <si>
    <t>FY23 Total Budget FPP</t>
  </si>
  <si>
    <t>FY23 Budget NPR/FPP</t>
  </si>
  <si>
    <t>$ Change from FY 2022 Approved budget</t>
  </si>
  <si>
    <t>% Change from FY 2022 Approved budget</t>
  </si>
  <si>
    <t xml:space="preserve">Participating in Program in Calendar Year (CY) 2023? </t>
  </si>
  <si>
    <t xml:space="preserve"> for CY 2023)</t>
  </si>
  <si>
    <t xml:space="preserve"> for CY 2023</t>
  </si>
  <si>
    <r>
      <rPr>
        <b/>
        <sz val="11"/>
        <color theme="1"/>
        <rFont val="Calibri"/>
        <family val="2"/>
      </rPr>
      <t>Table 1:</t>
    </r>
    <r>
      <rPr>
        <sz val="11"/>
        <color theme="1"/>
        <rFont val="Calibri"/>
        <family val="2"/>
      </rPr>
      <t xml:space="preserve">  Please provide the requested charge master increase by area of service without utilization and acuity. </t>
    </r>
  </si>
  <si>
    <r>
      <rPr>
        <b/>
        <sz val="11"/>
        <color theme="1"/>
        <rFont val="Calibri"/>
        <family val="2"/>
      </rPr>
      <t>Table 3:</t>
    </r>
    <r>
      <rPr>
        <sz val="11"/>
        <color theme="1"/>
        <rFont val="Calibri"/>
        <family val="2"/>
      </rPr>
      <t xml:space="preserve">  Please provide FY22 budgeted NPR/FPP and FY23 budgeted NPR/FPP by category of service taking into account the gross revenue assumptions in Table 2. </t>
    </r>
  </si>
  <si>
    <t>Supplies</t>
  </si>
  <si>
    <t>Physician Transfer</t>
  </si>
  <si>
    <t>Equipment / Software / Other  Maintenance</t>
  </si>
  <si>
    <t>Purchased Services</t>
  </si>
  <si>
    <t>Payer</t>
  </si>
  <si>
    <t>Per 1%</t>
  </si>
  <si>
    <t xml:space="preserve">Overall </t>
  </si>
  <si>
    <r>
      <rPr>
        <b/>
        <sz val="11"/>
        <color theme="1"/>
        <rFont val="Calibri"/>
        <family val="2"/>
      </rPr>
      <t>Table 4:</t>
    </r>
    <r>
      <rPr>
        <sz val="11"/>
        <color theme="1"/>
        <rFont val="Calibri"/>
        <family val="2"/>
      </rPr>
      <t xml:space="preserve"> Please indicate the NPR/FPP FY2023 dollar value of 1% overall change in charge.</t>
    </r>
  </si>
  <si>
    <r>
      <rPr>
        <b/>
        <sz val="11"/>
        <color theme="1"/>
        <rFont val="Calibri"/>
        <family val="2"/>
      </rPr>
      <t>Table 1a:</t>
    </r>
    <r>
      <rPr>
        <sz val="11"/>
        <color theme="1"/>
        <rFont val="Calibri"/>
        <family val="2"/>
      </rPr>
      <t xml:space="preserve">  Please provide the requested charge master increase by area of service by quarter without utilization and acuity. </t>
    </r>
  </si>
  <si>
    <t>FY 22 Qtr 1</t>
  </si>
  <si>
    <t>FY 22 Qtr 2</t>
  </si>
  <si>
    <t>FY 22 Qtr 3</t>
  </si>
  <si>
    <t>FY 22 Qtr 4</t>
  </si>
  <si>
    <r>
      <rPr>
        <b/>
        <sz val="11"/>
        <color theme="1"/>
        <rFont val="Calibri"/>
        <family val="2"/>
      </rPr>
      <t>Table 1b:</t>
    </r>
    <r>
      <rPr>
        <sz val="11"/>
        <color theme="1"/>
        <rFont val="Calibri"/>
        <family val="2"/>
      </rPr>
      <t xml:space="preserve">  Please provide the requested charge master increase by area of service by quarter without utilization and acuity. </t>
    </r>
  </si>
  <si>
    <t>FY 23 Qtr 1</t>
  </si>
  <si>
    <t>FY 23 Qtr 2</t>
  </si>
  <si>
    <t>FY 23 Qtr 3</t>
  </si>
  <si>
    <t>FY 23 Qtr 4</t>
  </si>
  <si>
    <t>Charge Master Increase Schedule (Charge Increase) FY22</t>
  </si>
  <si>
    <t>Charge Master Increase Schedule (Charge Increase) FY23</t>
  </si>
  <si>
    <t>BlueCross BlueShield</t>
  </si>
  <si>
    <t>MVP</t>
  </si>
  <si>
    <t>Complete the following table if the hospital is participating in one or more of value-based care programs. If the hospital is not participating in value-based care programs, please indicate in the narrative.  We understand that contracts for participation in CY 2023 may be in the process of being finalized; please use best estimates where necessary.</t>
  </si>
  <si>
    <t>As of Sept. 30, 2023</t>
  </si>
  <si>
    <t>As of Sept. 30, 2021</t>
  </si>
  <si>
    <t>Recorded as a Liability</t>
  </si>
  <si>
    <r>
      <t xml:space="preserve">Please denote the relief funding sources of amounts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2021, September 30, 2022, and September 30, 2023.</t>
    </r>
  </si>
  <si>
    <t>EXAMPLE:</t>
  </si>
  <si>
    <t>**Column E should equal 100%</t>
  </si>
  <si>
    <t>Appendix 5: Value-Based Care Participation</t>
  </si>
  <si>
    <t>Appendix 6: COVID-19 Advances, Relief Funds, and Other Grants</t>
  </si>
  <si>
    <t>Category % of Total Operating Expense Budget</t>
  </si>
  <si>
    <r>
      <t xml:space="preserve">Identify key categories of operating expense inflation and provide the estimated inflation factor. This is not an assessment of overall growth of the category (i.e.-does not need to tie to the P&amp;L). It should </t>
    </r>
    <r>
      <rPr>
        <b/>
        <u/>
        <sz val="11"/>
        <color theme="1"/>
        <rFont val="Calibri"/>
        <family val="2"/>
        <scheme val="minor"/>
      </rPr>
      <t>focus on price effects only (not utilization growth or new hires)</t>
    </r>
    <r>
      <rPr>
        <sz val="11"/>
        <color theme="1"/>
        <rFont val="Calibri"/>
        <family val="2"/>
        <scheme val="minor"/>
      </rPr>
      <t xml:space="preserve">.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r>
    <r>
      <rPr>
        <b/>
        <sz val="11"/>
        <color theme="1"/>
        <rFont val="Calibri"/>
        <family val="2"/>
        <scheme val="minor"/>
      </rPr>
      <t>TOTAL of D16 ($ Increase) will populate C33 of Table 2 on the Reconciliation tab with inflation expenses.</t>
    </r>
  </si>
  <si>
    <r>
      <t xml:space="preserve">NOTE: Unless the tax rate has changed, </t>
    </r>
    <r>
      <rPr>
        <u/>
        <sz val="11"/>
        <color theme="1"/>
        <rFont val="Calibri"/>
        <family val="2"/>
      </rPr>
      <t>DO NOT INCLUDE</t>
    </r>
    <r>
      <rPr>
        <sz val="11"/>
        <color theme="1"/>
        <rFont val="Calibri"/>
        <family val="2"/>
      </rPr>
      <t xml:space="preserve"> Provider Tax.</t>
    </r>
  </si>
  <si>
    <r>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r>
    <r>
      <rPr>
        <u/>
        <sz val="11"/>
        <color theme="1"/>
        <rFont val="Calibri"/>
        <family val="2"/>
      </rPr>
      <t>without</t>
    </r>
    <r>
      <rPr>
        <sz val="11"/>
        <color theme="1"/>
        <rFont val="Calibri"/>
        <family val="2"/>
      </rPr>
      <t xml:space="preserve"> the request Rate change. </t>
    </r>
  </si>
  <si>
    <t>FY2023 Budget Reporting Requirements</t>
  </si>
  <si>
    <t>FY22 Budget NPR/FPP</t>
  </si>
  <si>
    <t>Staff New Positions</t>
  </si>
  <si>
    <t>FY23 Inflation Increases - All Other</t>
  </si>
  <si>
    <t>Vacancy Change</t>
  </si>
  <si>
    <t>All Other</t>
  </si>
  <si>
    <t>NOTE: Prior to Provider Tax and Bad Debt</t>
  </si>
  <si>
    <t>Medical Group</t>
  </si>
  <si>
    <t>Cat Scan</t>
  </si>
  <si>
    <t>Medical/Surgical</t>
  </si>
  <si>
    <t>Other Services</t>
  </si>
  <si>
    <t>Laboratory</t>
  </si>
  <si>
    <t>Gross Charge increase</t>
  </si>
  <si>
    <t>Wages/Compensation - Physicians</t>
  </si>
  <si>
    <t>Wages/Compensation - Staff</t>
  </si>
  <si>
    <t>Drugs - All Other</t>
  </si>
  <si>
    <t>Provider Tax</t>
  </si>
  <si>
    <t>Y</t>
  </si>
  <si>
    <t>CARES Act Funding</t>
  </si>
  <si>
    <t>VT Blue Cross Advance</t>
  </si>
  <si>
    <t>VT Healthcare Stabilization Grant</t>
  </si>
  <si>
    <t>VT Medicaid Retainer Funding</t>
  </si>
  <si>
    <t>VT Hazard Pay Grant</t>
  </si>
  <si>
    <t>VT Unemployment Credit - CARES Act</t>
  </si>
  <si>
    <t>CARES Workforce Retention Credit</t>
  </si>
  <si>
    <t>PPP Funds</t>
  </si>
  <si>
    <t>FEMA Funding</t>
  </si>
  <si>
    <t>HHS Provider Relief</t>
  </si>
  <si>
    <t>State of VT SHIP</t>
  </si>
  <si>
    <t>VH/EPC</t>
  </si>
  <si>
    <t>VAHHS ASPR</t>
  </si>
  <si>
    <t>BALANCE SHEET ONLY ADVANCES</t>
  </si>
  <si>
    <t>Medicare Advanced - Repayment</t>
  </si>
  <si>
    <t>GME</t>
  </si>
  <si>
    <t>FY2023 Cost Inflation in FY2023 Net Revenue Rates - All Payers</t>
  </si>
  <si>
    <t>FY2023 Rate impact on Bad Debt / Free Care</t>
  </si>
  <si>
    <t>FY2023 Rate impact on Payer Administrative Write-Offs</t>
  </si>
  <si>
    <t>Utilization - FY2022 to FY2023 Increased Patient Volume prior to rate impact</t>
  </si>
  <si>
    <t>FY2022 to FY2023 Payer Categorization Shift prior to rate impact</t>
  </si>
  <si>
    <t>FY2022 to FY2023 Reimbursement/Payer Mix prior to rate impact</t>
  </si>
  <si>
    <t>FY2023 Estimated Shift from Medicaid population to Commercial prior to rate impact</t>
  </si>
  <si>
    <t>FY2022 to FY2023 Bad Debt/Free Care Adjustments prior to rate impact</t>
  </si>
  <si>
    <t>FY2022 to FY2023 Payer Administrative Write-Offs Adjustments prior to rate impact</t>
  </si>
  <si>
    <t>FY2022 to FY2023 Budget Collection Rate Difference prior to rate impact</t>
  </si>
  <si>
    <t>FY23 Cost Inflation Increases - All Other</t>
  </si>
  <si>
    <t>State of Vt Ship-Covid Testing</t>
  </si>
  <si>
    <t>HHS Cares Act</t>
  </si>
  <si>
    <t>American Rescue Plan Rural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</si>
</sst>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b/>
      <sz val="20"/>
      <color theme="1"/>
      <name val="Calibri"/>
      <family val="2"/>
      <scheme val="minor"/>
    </font>
    <font>
      <b/>
      <i/>
      <sz val="11"/>
      <color theme="1"/>
      <name val="Calibri"/>
      <family val="2"/>
    </font>
    <font>
      <sz val="11"/>
      <name val="Calibri"/>
      <family val="2"/>
    </font>
    <font>
      <i/>
      <sz val="11"/>
      <color theme="1"/>
      <name val="Calibri"/>
      <family val="2"/>
      <scheme val="minor"/>
    </font>
    <font>
      <sz val="12"/>
      <color theme="1"/>
      <name val="Calibri"/>
      <family val="2"/>
    </font>
    <font>
      <i/>
      <sz val="12"/>
      <color rgb="FFFF0000"/>
      <name val="Calibri"/>
      <family val="2"/>
    </font>
    <font>
      <b/>
      <sz val="11"/>
      <name val="Calibri"/>
      <family val="2"/>
    </font>
    <font>
      <u/>
      <sz val="11"/>
      <color theme="1"/>
      <name val="Calibri"/>
      <family val="2"/>
    </font>
    <font>
      <b/>
      <sz val="11"/>
      <color rgb="FF0000FF"/>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6"/>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rgb="FF000000"/>
      </top>
      <bottom style="medium">
        <color rgb="FF000000"/>
      </bottom>
      <diagonal/>
    </border>
    <border>
      <left style="medium">
        <color indexed="64"/>
      </left>
      <right style="thin">
        <color indexed="64"/>
      </right>
      <top style="thin">
        <color rgb="FF000000"/>
      </top>
      <bottom style="medium">
        <color rgb="FF000000"/>
      </bottom>
      <diagonal/>
    </border>
    <border>
      <left style="thin">
        <color indexed="64"/>
      </left>
      <right style="medium">
        <color indexed="64"/>
      </right>
      <top style="thin">
        <color rgb="FF000000"/>
      </top>
      <bottom style="thin">
        <color rgb="FF000000"/>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xf numFmtId="0" fontId="4" fillId="0" borderId="0"/>
  </cellStyleXfs>
  <cellXfs count="324">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0" fontId="4" fillId="0" borderId="4" xfId="5" applyFont="1" applyFill="1" applyBorder="1"/>
    <xf numFmtId="9" fontId="4" fillId="0" borderId="0" xfId="3" applyFont="1"/>
    <xf numFmtId="0" fontId="0" fillId="5" borderId="0" xfId="0" applyFont="1" applyFill="1" applyBorder="1" applyAlignment="1">
      <alignment horizontal="left"/>
    </xf>
    <xf numFmtId="0" fontId="4" fillId="5" borderId="0" xfId="5" applyFill="1" applyAlignment="1">
      <alignment wrapText="1"/>
    </xf>
    <xf numFmtId="0" fontId="4" fillId="0" borderId="0" xfId="5" applyAlignment="1">
      <alignment horizontal="left" wrapText="1"/>
    </xf>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0" fillId="3" borderId="4" xfId="3" applyNumberFormat="1" applyFont="1" applyFill="1" applyBorder="1"/>
    <xf numFmtId="164" fontId="20" fillId="3" borderId="4" xfId="3" applyNumberFormat="1" applyFont="1" applyFill="1" applyBorder="1"/>
    <xf numFmtId="44" fontId="4" fillId="3" borderId="4" xfId="2" applyFont="1" applyFill="1" applyBorder="1"/>
    <xf numFmtId="44" fontId="4" fillId="5" borderId="0" xfId="2" applyFont="1" applyFill="1" applyBorder="1"/>
    <xf numFmtId="0" fontId="4" fillId="11" borderId="25" xfId="5" applyFill="1" applyBorder="1" applyAlignment="1">
      <alignment wrapText="1"/>
    </xf>
    <xf numFmtId="44" fontId="5" fillId="11" borderId="26" xfId="2" applyFont="1" applyFill="1" applyBorder="1" applyAlignment="1">
      <alignment horizontal="center" wrapText="1"/>
    </xf>
    <xf numFmtId="44" fontId="5" fillId="11" borderId="27"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1" xfId="5" applyFont="1" applyFill="1" applyBorder="1" applyAlignment="1">
      <alignment wrapText="1"/>
    </xf>
    <xf numFmtId="44" fontId="4" fillId="11" borderId="30" xfId="2" applyFont="1" applyFill="1" applyBorder="1"/>
    <xf numFmtId="44" fontId="4" fillId="11" borderId="14" xfId="2" applyFont="1" applyFill="1" applyBorder="1"/>
    <xf numFmtId="9" fontId="4" fillId="11" borderId="14" xfId="2" applyNumberFormat="1" applyFont="1" applyFill="1" applyBorder="1"/>
    <xf numFmtId="44" fontId="4" fillId="11" borderId="31" xfId="2" applyFont="1" applyFill="1" applyBorder="1"/>
    <xf numFmtId="0" fontId="5" fillId="11" borderId="24" xfId="5" applyFont="1" applyFill="1" applyBorder="1" applyAlignment="1">
      <alignment horizontal="left" wrapText="1" indent="3"/>
    </xf>
    <xf numFmtId="44" fontId="4" fillId="14" borderId="28" xfId="2" applyFont="1" applyFill="1" applyBorder="1" applyAlignment="1">
      <alignment horizontal="center" wrapText="1"/>
    </xf>
    <xf numFmtId="44" fontId="4" fillId="14" borderId="29" xfId="2" applyFont="1" applyFill="1" applyBorder="1" applyAlignment="1">
      <alignment horizontal="center" wrapText="1"/>
    </xf>
    <xf numFmtId="44" fontId="0" fillId="0" borderId="4" xfId="2" applyFont="1" applyBorder="1" applyAlignment="1">
      <alignment horizontal="center" wrapText="1"/>
    </xf>
    <xf numFmtId="0" fontId="21" fillId="15" borderId="4" xfId="0" applyFont="1" applyFill="1" applyBorder="1" applyAlignment="1">
      <alignment wrapText="1"/>
    </xf>
    <xf numFmtId="9" fontId="21" fillId="15" borderId="4" xfId="3" applyFont="1" applyFill="1" applyBorder="1" applyAlignment="1">
      <alignment horizontal="center"/>
    </xf>
    <xf numFmtId="44" fontId="21" fillId="15" borderId="4" xfId="2" applyFont="1" applyFill="1" applyBorder="1" applyAlignment="1">
      <alignment horizontal="center"/>
    </xf>
    <xf numFmtId="9" fontId="21" fillId="15" borderId="4" xfId="3" applyFont="1" applyFill="1" applyBorder="1" applyAlignment="1">
      <alignment horizontal="center" wrapText="1"/>
    </xf>
    <xf numFmtId="164" fontId="21" fillId="15" borderId="4" xfId="3" applyNumberFormat="1" applyFont="1" applyFill="1" applyBorder="1" applyAlignment="1">
      <alignment horizontal="center"/>
    </xf>
    <xf numFmtId="0" fontId="17" fillId="0" borderId="0" xfId="0" applyFont="1" applyAlignment="1">
      <alignment horizontal="center"/>
    </xf>
    <xf numFmtId="0" fontId="11" fillId="0" borderId="0" xfId="5"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2" fillId="0" borderId="34" xfId="0" applyFont="1" applyBorder="1" applyAlignment="1">
      <alignment horizontal="left" indent="3"/>
    </xf>
    <xf numFmtId="44" fontId="1" fillId="0" borderId="32" xfId="2" applyFont="1" applyBorder="1"/>
    <xf numFmtId="44" fontId="1" fillId="0" borderId="33" xfId="2" applyFont="1" applyBorder="1"/>
    <xf numFmtId="0" fontId="2" fillId="0" borderId="18" xfId="0" applyFont="1" applyBorder="1" applyAlignment="1">
      <alignment horizontal="center"/>
    </xf>
    <xf numFmtId="0" fontId="2" fillId="0" borderId="7" xfId="0" applyFont="1" applyBorder="1" applyAlignment="1">
      <alignment horizontal="center"/>
    </xf>
    <xf numFmtId="44" fontId="1" fillId="0" borderId="34" xfId="2" applyFont="1" applyBorder="1"/>
    <xf numFmtId="0" fontId="2" fillId="0" borderId="16" xfId="0" applyFont="1" applyBorder="1" applyAlignment="1">
      <alignment horizontal="center" vertical="center"/>
    </xf>
    <xf numFmtId="0" fontId="2" fillId="0" borderId="35" xfId="0" applyFont="1" applyBorder="1" applyAlignment="1">
      <alignment horizontal="center" vertical="center"/>
    </xf>
    <xf numFmtId="166" fontId="0" fillId="2" borderId="4" xfId="1" applyNumberFormat="1" applyFont="1" applyFill="1" applyBorder="1" applyProtection="1"/>
    <xf numFmtId="9" fontId="4" fillId="6" borderId="4" xfId="3" applyFont="1" applyFill="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0" fillId="9" borderId="0" xfId="0" applyFill="1" applyAlignment="1">
      <alignment horizontal="center"/>
    </xf>
    <xf numFmtId="9" fontId="2" fillId="0" borderId="0" xfId="3" applyFont="1" applyFill="1" applyBorder="1"/>
    <xf numFmtId="0" fontId="0" fillId="0" borderId="0" xfId="0" applyFill="1" applyAlignment="1">
      <alignment horizontal="center"/>
    </xf>
    <xf numFmtId="9" fontId="0" fillId="0" borderId="0" xfId="3" applyFont="1" applyFill="1" applyBorder="1" applyAlignment="1">
      <alignment horizontal="center"/>
    </xf>
    <xf numFmtId="0" fontId="0" fillId="0" borderId="0" xfId="0" applyFill="1"/>
    <xf numFmtId="9" fontId="21" fillId="0" borderId="0" xfId="3" applyFont="1" applyFill="1" applyBorder="1" applyAlignment="1">
      <alignment horizontal="left"/>
    </xf>
    <xf numFmtId="0" fontId="5" fillId="0" borderId="4" xfId="8" applyFont="1" applyBorder="1" applyAlignment="1">
      <alignment horizontal="center"/>
    </xf>
    <xf numFmtId="165" fontId="4" fillId="0" borderId="4" xfId="2" applyNumberFormat="1" applyFont="1" applyBorder="1" applyAlignment="1"/>
    <xf numFmtId="9" fontId="4" fillId="9" borderId="0" xfId="3" applyFont="1" applyFill="1" applyBorder="1"/>
    <xf numFmtId="0" fontId="8" fillId="4" borderId="9" xfId="5" applyFont="1" applyFill="1" applyBorder="1"/>
    <xf numFmtId="0" fontId="8" fillId="0" borderId="38" xfId="5" applyFont="1" applyBorder="1"/>
    <xf numFmtId="0" fontId="8" fillId="0" borderId="39" xfId="5" applyFont="1" applyBorder="1"/>
    <xf numFmtId="0" fontId="8" fillId="0" borderId="40" xfId="5" applyFont="1" applyBorder="1"/>
    <xf numFmtId="0" fontId="2" fillId="0" borderId="0" xfId="0" applyFont="1" applyFill="1" applyBorder="1" applyAlignment="1">
      <alignment horizontal="center"/>
    </xf>
    <xf numFmtId="0" fontId="8" fillId="9" borderId="12" xfId="5" applyFont="1" applyFill="1" applyBorder="1"/>
    <xf numFmtId="0" fontId="8" fillId="9" borderId="6" xfId="5" applyFont="1" applyFill="1" applyBorder="1"/>
    <xf numFmtId="0" fontId="2" fillId="0" borderId="19" xfId="0" applyFont="1" applyBorder="1" applyAlignment="1">
      <alignment horizontal="center" vertical="center"/>
    </xf>
    <xf numFmtId="0" fontId="2" fillId="0" borderId="18" xfId="0" applyFont="1" applyBorder="1" applyAlignment="1">
      <alignment horizontal="center" vertical="center"/>
    </xf>
    <xf numFmtId="44" fontId="1" fillId="0" borderId="23" xfId="2" applyFont="1" applyFill="1" applyBorder="1"/>
    <xf numFmtId="0" fontId="8" fillId="9" borderId="11" xfId="5" applyFont="1" applyFill="1" applyBorder="1" applyAlignment="1">
      <alignment horizontal="left" indent="2"/>
    </xf>
    <xf numFmtId="0" fontId="8" fillId="9" borderId="5" xfId="5" applyFont="1" applyFill="1" applyBorder="1" applyAlignment="1">
      <alignment horizontal="left" indent="2"/>
    </xf>
    <xf numFmtId="0" fontId="18" fillId="9" borderId="0" xfId="0" applyFont="1" applyFill="1"/>
    <xf numFmtId="0" fontId="2" fillId="9" borderId="18" xfId="0" applyFont="1" applyFill="1" applyBorder="1" applyAlignment="1">
      <alignment horizontal="center"/>
    </xf>
    <xf numFmtId="0" fontId="2" fillId="9" borderId="7" xfId="0" applyFont="1" applyFill="1" applyBorder="1" applyAlignment="1">
      <alignment horizontal="center"/>
    </xf>
    <xf numFmtId="0" fontId="1" fillId="9" borderId="0" xfId="0" applyFont="1" applyFill="1"/>
    <xf numFmtId="0" fontId="1" fillId="9" borderId="17" xfId="0" applyFont="1" applyFill="1" applyBorder="1"/>
    <xf numFmtId="0" fontId="1" fillId="9" borderId="14" xfId="0" applyFont="1" applyFill="1" applyBorder="1"/>
    <xf numFmtId="0" fontId="1" fillId="9" borderId="10" xfId="0" applyFont="1" applyFill="1" applyBorder="1"/>
    <xf numFmtId="44" fontId="1" fillId="9" borderId="32" xfId="2" applyFont="1" applyFill="1" applyBorder="1"/>
    <xf numFmtId="44" fontId="1" fillId="9" borderId="33" xfId="2" applyFont="1" applyFill="1" applyBorder="1"/>
    <xf numFmtId="0" fontId="8" fillId="0" borderId="0" xfId="0" applyFont="1" applyFill="1" applyAlignment="1">
      <alignment vertical="center"/>
    </xf>
    <xf numFmtId="164" fontId="0" fillId="3" borderId="4" xfId="2" applyNumberFormat="1" applyFont="1" applyFill="1" applyBorder="1" applyAlignment="1">
      <alignment horizontal="center"/>
    </xf>
    <xf numFmtId="9" fontId="0" fillId="3" borderId="4" xfId="2" applyNumberFormat="1" applyFont="1" applyFill="1" applyBorder="1" applyAlignment="1">
      <alignment horizontal="center"/>
    </xf>
    <xf numFmtId="0" fontId="0" fillId="5" borderId="0" xfId="0" applyFill="1" applyBorder="1" applyAlignment="1">
      <alignment horizontal="center" wrapText="1"/>
    </xf>
    <xf numFmtId="165" fontId="0" fillId="0" borderId="4" xfId="2" applyNumberFormat="1" applyFont="1" applyFill="1" applyBorder="1" applyProtection="1">
      <protection locked="0"/>
    </xf>
    <xf numFmtId="165" fontId="0" fillId="0" borderId="4" xfId="2" applyNumberFormat="1" applyFont="1" applyBorder="1" applyProtection="1">
      <protection locked="0"/>
    </xf>
    <xf numFmtId="165" fontId="0" fillId="0" borderId="4" xfId="2" quotePrefix="1" applyNumberFormat="1" applyFont="1" applyBorder="1" applyAlignment="1" applyProtection="1">
      <alignment horizontal="right"/>
      <protection locked="0"/>
    </xf>
    <xf numFmtId="164" fontId="24" fillId="3" borderId="4" xfId="3" applyNumberFormat="1" applyFont="1" applyFill="1" applyBorder="1"/>
    <xf numFmtId="165" fontId="4" fillId="0" borderId="4" xfId="2" applyNumberFormat="1" applyFont="1" applyFill="1" applyBorder="1"/>
    <xf numFmtId="165" fontId="4" fillId="0" borderId="4" xfId="2" applyNumberFormat="1" applyFont="1" applyBorder="1"/>
    <xf numFmtId="0" fontId="4" fillId="0" borderId="0" xfId="8"/>
    <xf numFmtId="164" fontId="5" fillId="0" borderId="4" xfId="3" applyNumberFormat="1" applyFont="1" applyBorder="1"/>
    <xf numFmtId="0" fontId="0" fillId="0" borderId="35" xfId="0" applyBorder="1"/>
    <xf numFmtId="165" fontId="0" fillId="0" borderId="4" xfId="2" applyNumberFormat="1" applyFont="1" applyBorder="1" applyAlignment="1">
      <alignment horizontal="center"/>
    </xf>
    <xf numFmtId="166" fontId="8" fillId="0" borderId="12" xfId="1" applyNumberFormat="1" applyFont="1" applyBorder="1"/>
    <xf numFmtId="166" fontId="8" fillId="0" borderId="13" xfId="1" applyNumberFormat="1" applyFont="1" applyBorder="1"/>
    <xf numFmtId="0" fontId="8" fillId="0" borderId="12" xfId="8" applyFont="1" applyBorder="1"/>
    <xf numFmtId="166" fontId="8" fillId="0" borderId="9" xfId="1" applyNumberFormat="1" applyFont="1" applyBorder="1"/>
    <xf numFmtId="166" fontId="8" fillId="0" borderId="37" xfId="1" applyNumberFormat="1" applyFont="1" applyBorder="1"/>
    <xf numFmtId="0" fontId="0" fillId="0" borderId="15" xfId="0" applyFont="1" applyBorder="1"/>
    <xf numFmtId="165" fontId="0" fillId="0" borderId="22" xfId="0" applyNumberFormat="1" applyFont="1" applyBorder="1"/>
    <xf numFmtId="166" fontId="0" fillId="0" borderId="0" xfId="1" applyNumberFormat="1" applyFont="1" applyBorder="1"/>
    <xf numFmtId="166" fontId="0" fillId="0" borderId="17" xfId="1" applyNumberFormat="1" applyFont="1" applyBorder="1"/>
    <xf numFmtId="0" fontId="17" fillId="0" borderId="0" xfId="0" applyFont="1"/>
    <xf numFmtId="0" fontId="0" fillId="0" borderId="1" xfId="0" applyFont="1" applyBorder="1"/>
    <xf numFmtId="165" fontId="0" fillId="0" borderId="4" xfId="0" applyNumberFormat="1" applyFont="1" applyBorder="1"/>
    <xf numFmtId="166" fontId="0" fillId="0" borderId="2" xfId="1" applyNumberFormat="1" applyFont="1" applyBorder="1"/>
    <xf numFmtId="166" fontId="0" fillId="0" borderId="3" xfId="1" applyNumberFormat="1" applyFont="1" applyBorder="1"/>
    <xf numFmtId="0" fontId="5" fillId="0" borderId="4" xfId="8" applyFont="1" applyBorder="1"/>
    <xf numFmtId="0" fontId="26" fillId="0" borderId="4" xfId="8" applyFont="1" applyBorder="1"/>
    <xf numFmtId="165" fontId="4" fillId="0" borderId="23" xfId="2" applyNumberFormat="1" applyFont="1" applyBorder="1" applyAlignment="1"/>
    <xf numFmtId="164" fontId="4" fillId="0" borderId="4" xfId="3" applyNumberFormat="1" applyFont="1" applyBorder="1"/>
    <xf numFmtId="165" fontId="0" fillId="3" borderId="4" xfId="3" applyNumberFormat="1" applyFont="1" applyFill="1" applyBorder="1" applyProtection="1">
      <protection locked="0"/>
    </xf>
    <xf numFmtId="165" fontId="0" fillId="0" borderId="4" xfId="3" applyNumberFormat="1" applyFont="1" applyFill="1" applyBorder="1" applyProtection="1">
      <protection locked="0"/>
    </xf>
    <xf numFmtId="165" fontId="0" fillId="0" borderId="4" xfId="1" applyNumberFormat="1" applyFont="1" applyBorder="1" applyProtection="1">
      <protection locked="0"/>
    </xf>
    <xf numFmtId="165" fontId="0" fillId="0" borderId="4" xfId="1" quotePrefix="1" applyNumberFormat="1" applyFont="1" applyBorder="1" applyAlignment="1" applyProtection="1">
      <alignment horizontal="right"/>
      <protection locked="0"/>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4" fillId="0" borderId="1" xfId="8" applyBorder="1" applyAlignment="1">
      <alignment horizontal="left"/>
    </xf>
    <xf numFmtId="0" fontId="4" fillId="0" borderId="2" xfId="8" applyBorder="1" applyAlignment="1">
      <alignment horizontal="left"/>
    </xf>
    <xf numFmtId="0" fontId="4" fillId="0" borderId="3" xfId="8" applyBorder="1" applyAlignment="1">
      <alignment horizontal="left"/>
    </xf>
    <xf numFmtId="0" fontId="4" fillId="0" borderId="34" xfId="5" applyBorder="1" applyAlignment="1">
      <alignment horizontal="left"/>
    </xf>
    <xf numFmtId="0" fontId="4" fillId="0" borderId="32" xfId="5" applyBorder="1" applyAlignment="1">
      <alignment horizontal="left"/>
    </xf>
    <xf numFmtId="0" fontId="4" fillId="0" borderId="33" xfId="5" applyBorder="1" applyAlignment="1">
      <alignment horizontal="left"/>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19" xfId="8" applyFont="1" applyBorder="1" applyAlignment="1">
      <alignment horizontal="left"/>
    </xf>
    <xf numFmtId="0" fontId="5" fillId="0" borderId="18" xfId="8" applyFont="1" applyBorder="1" applyAlignment="1">
      <alignment horizontal="left"/>
    </xf>
    <xf numFmtId="0" fontId="5" fillId="0" borderId="7" xfId="8" applyFont="1" applyBorder="1" applyAlignment="1">
      <alignment horizontal="left"/>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0" borderId="1" xfId="5" applyFont="1" applyBorder="1" applyAlignment="1">
      <alignment horizontal="center" wrapText="1"/>
    </xf>
    <xf numFmtId="0" fontId="5" fillId="0" borderId="3" xfId="5" applyFont="1" applyBorder="1" applyAlignment="1">
      <alignment horizontal="center" wrapText="1"/>
    </xf>
    <xf numFmtId="0" fontId="19"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0" fontId="4" fillId="10" borderId="19" xfId="5" applyFill="1" applyBorder="1" applyAlignment="1">
      <alignment horizontal="center" vertical="center" wrapText="1"/>
    </xf>
    <xf numFmtId="0" fontId="4" fillId="10" borderId="18" xfId="5" applyFill="1" applyBorder="1" applyAlignment="1">
      <alignment horizontal="center" vertical="center" wrapText="1"/>
    </xf>
    <xf numFmtId="0" fontId="4" fillId="10" borderId="7" xfId="5" applyFill="1" applyBorder="1" applyAlignment="1">
      <alignment horizontal="center" vertical="center" wrapText="1"/>
    </xf>
    <xf numFmtId="0" fontId="5" fillId="2" borderId="20" xfId="5" applyFont="1" applyFill="1" applyBorder="1" applyAlignment="1">
      <alignment horizontal="center"/>
    </xf>
    <xf numFmtId="0" fontId="5" fillId="2" borderId="14" xfId="5" applyFont="1" applyFill="1" applyBorder="1" applyAlignment="1">
      <alignment horizontal="center"/>
    </xf>
    <xf numFmtId="0" fontId="5" fillId="2" borderId="10" xfId="5" applyFont="1" applyFill="1" applyBorder="1" applyAlignment="1">
      <alignment horizontal="center"/>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2" fillId="5" borderId="0" xfId="5" applyFont="1" applyFill="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2" fillId="0" borderId="1"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xf numFmtId="166" fontId="8" fillId="9" borderId="12" xfId="1" applyNumberFormat="1" applyFont="1" applyFill="1" applyBorder="1"/>
    <xf numFmtId="166" fontId="8" fillId="9" borderId="13" xfId="1" applyNumberFormat="1" applyFont="1" applyFill="1" applyBorder="1"/>
    <xf numFmtId="166" fontId="8" fillId="9" borderId="6" xfId="1" applyNumberFormat="1" applyFont="1" applyFill="1" applyBorder="1"/>
    <xf numFmtId="166" fontId="8" fillId="9" borderId="36" xfId="1" applyNumberFormat="1" applyFont="1" applyFill="1" applyBorder="1"/>
  </cellXfs>
  <cellStyles count="9">
    <cellStyle name="Comma" xfId="1" builtinId="3"/>
    <cellStyle name="Comma 2" xfId="7"/>
    <cellStyle name="Currency" xfId="2" builtinId="4"/>
    <cellStyle name="Hyperlink" xfId="4" builtinId="8"/>
    <cellStyle name="Hyperlink 2" xfId="6"/>
    <cellStyle name="Normal" xfId="0" builtinId="0"/>
    <cellStyle name="Normal 2" xfId="5"/>
    <cellStyle name="Normal 2 2" xfId="8"/>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tyles" Target="styles.xml"/><Relationship Id="rId35"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297571</xdr:colOff>
      <xdr:row>15</xdr:row>
      <xdr:rowOff>139727</xdr:rowOff>
    </xdr:from>
    <xdr:ext cx="2168345" cy="2855356"/>
    <xdr:sp macro="" textlink="">
      <xdr:nvSpPr>
        <xdr:cNvPr id="2" name="Rectangle 1">
          <a:extLst>
            <a:ext uri="{FF2B5EF4-FFF2-40B4-BE49-F238E27FC236}">
              <a16:creationId xmlns:a16="http://schemas.microsoft.com/office/drawing/2014/main" id="{FF30F2DC-1A81-4427-A507-115D92C298F2}"/>
            </a:ext>
          </a:extLst>
        </xdr:cNvPr>
        <xdr:cNvSpPr/>
      </xdr:nvSpPr>
      <xdr:spPr>
        <a:xfrm>
          <a:off x="7906988" y="4066144"/>
          <a:ext cx="2168345" cy="2855356"/>
        </a:xfrm>
        <a:prstGeom prst="rect">
          <a:avLst/>
        </a:prstGeom>
        <a:noFill/>
      </xdr:spPr>
      <xdr:txBody>
        <a:bodyPr wrap="square" lIns="91440" tIns="45720" rIns="91440" bIns="45720">
          <a:noAutofit/>
        </a:bodyPr>
        <a:lstStyle/>
        <a:p>
          <a:pPr algn="ctr"/>
          <a:endParaRPr lang="en-US" sz="239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7</xdr:col>
      <xdr:colOff>76200</xdr:colOff>
      <xdr:row>50</xdr:row>
      <xdr:rowOff>59267</xdr:rowOff>
    </xdr:to>
    <xdr:pic>
      <xdr:nvPicPr>
        <xdr:cNvPr id="2" name="Picture 1">
          <a:extLst>
            <a:ext uri="{FF2B5EF4-FFF2-40B4-BE49-F238E27FC236}">
              <a16:creationId xmlns:a16="http://schemas.microsoft.com/office/drawing/2014/main" id="{45E4F90D-846B-4774-B9F8-CC6FDF7FF150}"/>
            </a:ext>
          </a:extLst>
        </xdr:cNvPr>
        <xdr:cNvPicPr>
          <a:picLocks noChangeAspect="1"/>
        </xdr:cNvPicPr>
      </xdr:nvPicPr>
      <xdr:blipFill>
        <a:blip xmlns:r="http://schemas.openxmlformats.org/officeDocument/2006/relationships" r:embed="rId1"/>
        <a:stretch>
          <a:fillRect/>
        </a:stretch>
      </xdr:blipFill>
      <xdr:spPr>
        <a:xfrm>
          <a:off x="609600" y="6502400"/>
          <a:ext cx="11675533" cy="4902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sheetData sheetId="1"/>
      <sheetData sheetId="2"/>
      <sheetData sheetId="3"/>
      <sheetData sheetId="4"/>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ow r="7">
          <cell r="L7">
            <v>2</v>
          </cell>
        </row>
        <row r="9">
          <cell r="L9">
            <v>0</v>
          </cell>
        </row>
      </sheetData>
      <sheetData sheetId="1"/>
      <sheetData sheetId="2"/>
      <sheetData sheetId="3"/>
      <sheetData sheetId="4"/>
      <sheetData sheetId="5"/>
      <sheetData sheetId="6"/>
      <sheetData sheetId="7"/>
      <sheetData sheetId="8"/>
      <sheetData sheetId="9"/>
      <sheetData sheetId="10"/>
      <sheetData sheetId="1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3"/>
  <sheetViews>
    <sheetView workbookViewId="0">
      <selection activeCell="E5" sqref="E5"/>
    </sheetView>
  </sheetViews>
  <sheetFormatPr defaultRowHeight="15" x14ac:dyDescent="0.25"/>
  <cols>
    <col min="1" max="1" width="16.28515625" customWidth="1"/>
    <col min="2" max="2" width="66.7109375" style="27" customWidth="1"/>
    <col min="3" max="3" width="17.42578125" customWidth="1"/>
  </cols>
  <sheetData>
    <row r="1" spans="1:3" ht="18.75" x14ac:dyDescent="0.3">
      <c r="A1" s="235" t="s">
        <v>210</v>
      </c>
      <c r="B1" s="235"/>
    </row>
    <row r="2" spans="1:3" x14ac:dyDescent="0.25">
      <c r="A2" s="236" t="s">
        <v>0</v>
      </c>
      <c r="B2" s="236"/>
    </row>
    <row r="3" spans="1:3" ht="166.9" customHeight="1" x14ac:dyDescent="0.25">
      <c r="A3" s="234" t="s">
        <v>1</v>
      </c>
      <c r="B3" s="234"/>
    </row>
    <row r="4" spans="1:3" x14ac:dyDescent="0.25">
      <c r="B4" s="44"/>
    </row>
    <row r="5" spans="1:3" ht="15.75" x14ac:dyDescent="0.25">
      <c r="A5" s="108" t="s">
        <v>2</v>
      </c>
      <c r="B5" s="26" t="s">
        <v>3</v>
      </c>
      <c r="C5" s="43"/>
    </row>
    <row r="6" spans="1:3" ht="15.75" x14ac:dyDescent="0.25">
      <c r="A6" s="108" t="s">
        <v>2</v>
      </c>
      <c r="B6" s="43" t="s">
        <v>4</v>
      </c>
      <c r="C6" s="43"/>
    </row>
    <row r="7" spans="1:3" ht="15.75" x14ac:dyDescent="0.25">
      <c r="A7" s="107" t="s">
        <v>5</v>
      </c>
      <c r="B7" s="43" t="s">
        <v>6</v>
      </c>
      <c r="C7" s="43"/>
    </row>
    <row r="8" spans="1:3" ht="15.75" x14ac:dyDescent="0.25">
      <c r="A8" s="108" t="s">
        <v>2</v>
      </c>
      <c r="B8" s="26" t="s">
        <v>7</v>
      </c>
      <c r="C8" s="43"/>
    </row>
    <row r="9" spans="1:3" ht="15.75" x14ac:dyDescent="0.25">
      <c r="A9" s="108" t="s">
        <v>2</v>
      </c>
      <c r="B9" s="26" t="s">
        <v>204</v>
      </c>
      <c r="C9" s="43"/>
    </row>
    <row r="10" spans="1:3" ht="15.75" x14ac:dyDescent="0.25">
      <c r="A10" s="108" t="s">
        <v>2</v>
      </c>
      <c r="B10" s="198" t="s">
        <v>205</v>
      </c>
      <c r="C10" s="43"/>
    </row>
    <row r="11" spans="1:3" x14ac:dyDescent="0.25">
      <c r="C11" s="28"/>
    </row>
    <row r="12" spans="1:3" x14ac:dyDescent="0.25">
      <c r="C12" s="28"/>
    </row>
    <row r="13" spans="1:3" x14ac:dyDescent="0.25">
      <c r="C13"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W101"/>
  <sheetViews>
    <sheetView showGridLines="0" tabSelected="1" zoomScale="115" zoomScaleNormal="115" zoomScaleSheetLayoutView="80" workbookViewId="0">
      <selection activeCell="B3" sqref="B3:O3"/>
    </sheetView>
  </sheetViews>
  <sheetFormatPr defaultRowHeight="15" x14ac:dyDescent="0.25"/>
  <cols>
    <col min="1" max="1" width="14.42578125" customWidth="1"/>
    <col min="2" max="2" width="76.7109375" customWidth="1"/>
    <col min="3" max="5" width="16.42578125" customWidth="1"/>
    <col min="6" max="7" width="18.28515625" customWidth="1"/>
    <col min="8" max="8" width="19.710937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238" t="s">
        <v>8</v>
      </c>
      <c r="C2" s="238"/>
      <c r="D2" s="238"/>
      <c r="E2" s="238"/>
      <c r="F2" s="238"/>
      <c r="G2" s="238"/>
      <c r="H2" s="238"/>
      <c r="I2" s="238"/>
      <c r="J2" s="238"/>
      <c r="K2" s="238"/>
      <c r="L2" s="238"/>
      <c r="M2" s="238"/>
      <c r="N2" s="238"/>
      <c r="O2" s="238"/>
    </row>
    <row r="3" spans="1:15" ht="21" x14ac:dyDescent="0.35">
      <c r="B3" s="239" t="s">
        <v>9</v>
      </c>
      <c r="C3" s="240"/>
      <c r="D3" s="240"/>
      <c r="E3" s="240"/>
      <c r="F3" s="240"/>
      <c r="G3" s="240"/>
      <c r="H3" s="240"/>
      <c r="I3" s="240"/>
      <c r="J3" s="240"/>
      <c r="K3" s="240"/>
      <c r="L3" s="240"/>
      <c r="M3" s="240"/>
      <c r="N3" s="240"/>
      <c r="O3" s="241"/>
    </row>
    <row r="4" spans="1:15" ht="21" x14ac:dyDescent="0.35">
      <c r="B4" s="245" t="s">
        <v>10</v>
      </c>
      <c r="C4" s="246"/>
      <c r="D4" s="246"/>
      <c r="E4" s="246"/>
      <c r="F4" s="246"/>
      <c r="G4" s="246"/>
      <c r="H4" s="246"/>
      <c r="I4" s="246"/>
      <c r="J4" s="246"/>
      <c r="K4" s="246"/>
      <c r="L4" s="246"/>
      <c r="M4" s="246"/>
      <c r="N4" s="246"/>
      <c r="O4" s="247"/>
    </row>
    <row r="6" spans="1:15" ht="18.75" x14ac:dyDescent="0.3">
      <c r="B6" s="242" t="s">
        <v>11</v>
      </c>
      <c r="C6" s="243"/>
      <c r="D6" s="243"/>
      <c r="E6" s="243"/>
      <c r="F6" s="243"/>
      <c r="G6" s="243"/>
      <c r="H6" s="243"/>
      <c r="I6" s="243"/>
      <c r="J6" s="243"/>
      <c r="K6" s="243"/>
      <c r="L6" s="243"/>
      <c r="M6" s="243"/>
      <c r="N6" s="243"/>
      <c r="O6" s="244"/>
    </row>
    <row r="7" spans="1:15" s="54" customFormat="1" ht="18.75" x14ac:dyDescent="0.3">
      <c r="B7" s="53"/>
      <c r="C7" s="53"/>
      <c r="D7" s="53"/>
      <c r="E7" s="53"/>
      <c r="F7" s="53"/>
      <c r="G7" s="53"/>
      <c r="H7" s="53"/>
      <c r="I7" s="53"/>
      <c r="J7" s="53"/>
      <c r="K7" s="53"/>
      <c r="L7" s="53"/>
      <c r="M7" s="53"/>
      <c r="N7" s="53"/>
      <c r="O7" s="53"/>
    </row>
    <row r="8" spans="1:15" ht="18.75" x14ac:dyDescent="0.3">
      <c r="B8" s="92" t="s">
        <v>148</v>
      </c>
      <c r="C8" s="4"/>
    </row>
    <row r="9" spans="1:15" ht="22.15" customHeight="1" x14ac:dyDescent="0.3">
      <c r="B9" s="4"/>
      <c r="C9" s="4"/>
      <c r="E9" s="82"/>
      <c r="F9" s="82"/>
      <c r="G9" s="82"/>
      <c r="H9" s="82"/>
      <c r="I9" s="82"/>
      <c r="K9" s="28"/>
    </row>
    <row r="10" spans="1:15" s="99" customFormat="1" ht="30" x14ac:dyDescent="0.25">
      <c r="B10" s="97" t="s">
        <v>12</v>
      </c>
      <c r="C10" s="97" t="s">
        <v>13</v>
      </c>
      <c r="D10" s="97" t="s">
        <v>14</v>
      </c>
      <c r="E10" s="97" t="s">
        <v>15</v>
      </c>
      <c r="F10" s="97" t="s">
        <v>16</v>
      </c>
      <c r="G10" s="97" t="s">
        <v>17</v>
      </c>
      <c r="H10" s="97" t="s">
        <v>18</v>
      </c>
      <c r="I10" s="98"/>
      <c r="J10" s="100"/>
    </row>
    <row r="11" spans="1:15" x14ac:dyDescent="0.25">
      <c r="B11" s="5" t="s">
        <v>149</v>
      </c>
      <c r="C11" s="87">
        <f>SUM(D11:H11)</f>
        <v>94168034.834523648</v>
      </c>
      <c r="D11" s="87">
        <v>37646707.883129217</v>
      </c>
      <c r="E11" s="87">
        <v>9457707.7485208455</v>
      </c>
      <c r="F11" s="87">
        <v>49680415.795365684</v>
      </c>
      <c r="G11" s="87">
        <v>-3077364.592492098</v>
      </c>
      <c r="H11" s="87">
        <v>460568</v>
      </c>
      <c r="J11" s="28"/>
    </row>
    <row r="12" spans="1:15" ht="14.45" customHeight="1" x14ac:dyDescent="0.25">
      <c r="A12" s="248"/>
      <c r="B12" s="8" t="s">
        <v>244</v>
      </c>
      <c r="C12" s="87">
        <f>SUM(D12:H12)</f>
        <v>5244670.5444693873</v>
      </c>
      <c r="D12" s="202">
        <v>1283278.280794844</v>
      </c>
      <c r="E12" s="202">
        <v>-25.338746640365571</v>
      </c>
      <c r="F12" s="203">
        <v>3972320.3817425817</v>
      </c>
      <c r="G12" s="203">
        <v>-10902.779321397989</v>
      </c>
      <c r="H12" s="203"/>
      <c r="L12" s="22"/>
      <c r="M12" s="23"/>
    </row>
    <row r="13" spans="1:15" x14ac:dyDescent="0.25">
      <c r="A13" s="248"/>
      <c r="B13" s="8" t="s">
        <v>245</v>
      </c>
      <c r="C13" s="87">
        <f>SUM(D13:H13)</f>
        <v>-176571.48727180876</v>
      </c>
      <c r="D13" s="202">
        <v>-2820.5436142163608</v>
      </c>
      <c r="E13" s="202">
        <v>-121.41459315320867</v>
      </c>
      <c r="F13" s="203">
        <v>-1091.7351809742977</v>
      </c>
      <c r="G13" s="203">
        <v>-172537.79388346488</v>
      </c>
      <c r="H13" s="203"/>
      <c r="L13" s="22"/>
      <c r="M13" s="23"/>
    </row>
    <row r="14" spans="1:15" x14ac:dyDescent="0.25">
      <c r="A14" s="248"/>
      <c r="B14" s="8" t="s">
        <v>246</v>
      </c>
      <c r="C14" s="87">
        <f>SUM(D14:H14)</f>
        <v>-91898.798599999995</v>
      </c>
      <c r="D14" s="202">
        <v>0</v>
      </c>
      <c r="E14" s="202">
        <v>0</v>
      </c>
      <c r="F14" s="203">
        <v>0</v>
      </c>
      <c r="G14" s="203">
        <v>-91898.798599999995</v>
      </c>
      <c r="H14" s="203"/>
      <c r="L14" s="22"/>
      <c r="M14" s="23"/>
    </row>
    <row r="15" spans="1:15" x14ac:dyDescent="0.25">
      <c r="A15" s="248"/>
      <c r="B15" s="8" t="s">
        <v>19</v>
      </c>
      <c r="C15" s="87">
        <f t="shared" ref="C15:C24" si="0">SUM(D15:H15)</f>
        <v>-9591</v>
      </c>
      <c r="D15" s="202"/>
      <c r="E15" s="202"/>
      <c r="F15" s="203"/>
      <c r="G15" s="203"/>
      <c r="H15" s="203">
        <v>-9591</v>
      </c>
      <c r="L15" s="22"/>
      <c r="M15" s="23"/>
    </row>
    <row r="16" spans="1:15" x14ac:dyDescent="0.25">
      <c r="A16" s="248"/>
      <c r="B16" s="10" t="s">
        <v>247</v>
      </c>
      <c r="C16" s="87">
        <f t="shared" si="0"/>
        <v>3376291.5927487286</v>
      </c>
      <c r="D16" s="202">
        <v>1307859.5225806355</v>
      </c>
      <c r="E16" s="202">
        <v>318311.84611406614</v>
      </c>
      <c r="F16" s="204">
        <v>1554658.6812874184</v>
      </c>
      <c r="G16" s="204">
        <v>195461.54276660824</v>
      </c>
      <c r="H16" s="204"/>
      <c r="L16" s="22"/>
      <c r="M16" s="23"/>
    </row>
    <row r="17" spans="1:23" x14ac:dyDescent="0.25">
      <c r="A17" s="248"/>
      <c r="B17" s="8" t="s">
        <v>20</v>
      </c>
      <c r="C17" s="87">
        <f t="shared" si="0"/>
        <v>0</v>
      </c>
      <c r="D17" s="202"/>
      <c r="E17" s="202"/>
      <c r="F17" s="203"/>
      <c r="G17" s="203"/>
      <c r="H17" s="203"/>
      <c r="L17" s="22"/>
      <c r="M17" s="23"/>
    </row>
    <row r="18" spans="1:23" x14ac:dyDescent="0.25">
      <c r="A18" s="248"/>
      <c r="B18" s="10" t="s">
        <v>21</v>
      </c>
      <c r="C18" s="87">
        <f t="shared" si="0"/>
        <v>0</v>
      </c>
      <c r="D18" s="202"/>
      <c r="E18" s="202"/>
      <c r="F18" s="203"/>
      <c r="G18" s="203"/>
      <c r="H18" s="203"/>
      <c r="L18" s="22"/>
      <c r="M18" s="23"/>
    </row>
    <row r="19" spans="1:23" x14ac:dyDescent="0.25">
      <c r="A19" s="248"/>
      <c r="B19" s="86" t="s">
        <v>248</v>
      </c>
      <c r="C19" s="87">
        <f t="shared" si="0"/>
        <v>-8.931383490562439E-7</v>
      </c>
      <c r="D19" s="202">
        <v>279680.69585148245</v>
      </c>
      <c r="E19" s="202">
        <v>-55459.019754903391</v>
      </c>
      <c r="F19" s="203">
        <v>165631.04601459205</v>
      </c>
      <c r="G19" s="203">
        <v>-389852.72211206425</v>
      </c>
      <c r="H19" s="203"/>
      <c r="L19" s="22"/>
      <c r="M19" s="23"/>
    </row>
    <row r="20" spans="1:23" x14ac:dyDescent="0.25">
      <c r="A20" s="201"/>
      <c r="B20" s="86" t="s">
        <v>249</v>
      </c>
      <c r="C20" s="87">
        <f t="shared" si="0"/>
        <v>-3150541.691591118</v>
      </c>
      <c r="D20" s="202">
        <v>-88772.097107077308</v>
      </c>
      <c r="E20" s="202">
        <v>-193185.10461160698</v>
      </c>
      <c r="F20" s="203">
        <v>-4868296.6112197787</v>
      </c>
      <c r="G20" s="203">
        <v>1999712.1213473449</v>
      </c>
      <c r="H20" s="203"/>
      <c r="L20" s="22"/>
      <c r="M20" s="23"/>
    </row>
    <row r="21" spans="1:23" x14ac:dyDescent="0.25">
      <c r="A21" s="201"/>
      <c r="B21" s="86" t="s">
        <v>250</v>
      </c>
      <c r="C21" s="87">
        <f t="shared" si="0"/>
        <v>0</v>
      </c>
      <c r="D21" s="202">
        <v>0</v>
      </c>
      <c r="E21" s="202">
        <v>0</v>
      </c>
      <c r="F21" s="203">
        <v>0</v>
      </c>
      <c r="G21" s="203">
        <v>0</v>
      </c>
      <c r="H21" s="203"/>
      <c r="L21" s="22"/>
      <c r="M21" s="23"/>
    </row>
    <row r="22" spans="1:23" x14ac:dyDescent="0.25">
      <c r="A22" s="201"/>
      <c r="B22" s="86" t="s">
        <v>251</v>
      </c>
      <c r="C22" s="87">
        <f t="shared" si="0"/>
        <v>713879.96516152669</v>
      </c>
      <c r="D22" s="202">
        <v>-80376.431276622665</v>
      </c>
      <c r="E22" s="202">
        <v>-3447.1814122435212</v>
      </c>
      <c r="F22" s="203">
        <v>-30944.187561376901</v>
      </c>
      <c r="G22" s="203">
        <v>828647.76541176974</v>
      </c>
      <c r="H22" s="203"/>
      <c r="L22" s="22"/>
      <c r="M22" s="23"/>
    </row>
    <row r="23" spans="1:23" x14ac:dyDescent="0.25">
      <c r="A23" s="201"/>
      <c r="B23" s="86" t="s">
        <v>252</v>
      </c>
      <c r="C23" s="87">
        <f t="shared" si="0"/>
        <v>-995076.74399999995</v>
      </c>
      <c r="D23" s="202">
        <v>0</v>
      </c>
      <c r="E23" s="202">
        <v>0</v>
      </c>
      <c r="F23" s="203">
        <v>0</v>
      </c>
      <c r="G23" s="203">
        <v>-995076.74399999995</v>
      </c>
      <c r="H23" s="203"/>
      <c r="L23" s="22"/>
      <c r="M23" s="23"/>
    </row>
    <row r="24" spans="1:23" x14ac:dyDescent="0.25">
      <c r="A24" s="201"/>
      <c r="B24" s="86" t="s">
        <v>253</v>
      </c>
      <c r="C24" s="87">
        <f t="shared" si="0"/>
        <v>5384870.301706396</v>
      </c>
      <c r="D24" s="202">
        <v>3735925.609398223</v>
      </c>
      <c r="E24" s="202">
        <v>1723572.1829778871</v>
      </c>
      <c r="F24" s="203">
        <v>-1783956.6224199433</v>
      </c>
      <c r="G24" s="203">
        <v>1709329.131750229</v>
      </c>
      <c r="H24" s="203"/>
      <c r="L24" s="22"/>
      <c r="M24" s="23"/>
    </row>
    <row r="25" spans="1:23" x14ac:dyDescent="0.25">
      <c r="B25" s="11" t="s">
        <v>150</v>
      </c>
      <c r="C25" s="6">
        <f t="shared" ref="C25:H25" si="1">SUM(C11:C24)</f>
        <v>104464067.51714587</v>
      </c>
      <c r="D25" s="6">
        <f t="shared" si="1"/>
        <v>44081482.919756494</v>
      </c>
      <c r="E25" s="6">
        <f t="shared" si="1"/>
        <v>11247353.71849425</v>
      </c>
      <c r="F25" s="6">
        <f t="shared" si="1"/>
        <v>48688736.748028196</v>
      </c>
      <c r="G25" s="6">
        <f t="shared" si="1"/>
        <v>-4482.8691330729052</v>
      </c>
      <c r="H25" s="6">
        <f t="shared" si="1"/>
        <v>450977</v>
      </c>
      <c r="O25" s="22"/>
      <c r="P25" s="23"/>
    </row>
    <row r="26" spans="1:23" x14ac:dyDescent="0.25">
      <c r="C26" s="14"/>
      <c r="D26" s="15"/>
      <c r="O26" s="22"/>
      <c r="P26" s="23"/>
    </row>
    <row r="27" spans="1:23" x14ac:dyDescent="0.25">
      <c r="B27" s="29" t="s">
        <v>151</v>
      </c>
      <c r="C27" s="62">
        <f t="shared" ref="C27:H27" si="2">+C25-C11</f>
        <v>10296032.682622224</v>
      </c>
      <c r="D27" s="19">
        <f t="shared" si="2"/>
        <v>6434775.0366272777</v>
      </c>
      <c r="E27" s="19">
        <f t="shared" si="2"/>
        <v>1789645.969973404</v>
      </c>
      <c r="F27" s="19">
        <f t="shared" si="2"/>
        <v>-991679.04733748734</v>
      </c>
      <c r="G27" s="19">
        <f t="shared" si="2"/>
        <v>3072881.7233590251</v>
      </c>
      <c r="H27" s="19">
        <f t="shared" si="2"/>
        <v>-9591</v>
      </c>
      <c r="O27" s="22"/>
      <c r="P27" s="23"/>
    </row>
    <row r="28" spans="1:23" x14ac:dyDescent="0.25">
      <c r="B28" s="51" t="s">
        <v>152</v>
      </c>
      <c r="C28" s="52">
        <f t="shared" ref="C28:H28" si="3">(C27)/C11</f>
        <v>0.10933681159126747</v>
      </c>
      <c r="D28" s="52">
        <f t="shared" si="3"/>
        <v>0.17092530525121749</v>
      </c>
      <c r="E28" s="52">
        <f t="shared" si="3"/>
        <v>0.18922618646714884</v>
      </c>
      <c r="F28" s="52">
        <f t="shared" si="3"/>
        <v>-1.9961166416606235E-2</v>
      </c>
      <c r="G28" s="52">
        <f t="shared" si="3"/>
        <v>-0.99854327656072672</v>
      </c>
      <c r="H28" s="52">
        <f t="shared" si="3"/>
        <v>-2.0824286533150372E-2</v>
      </c>
      <c r="O28" s="22"/>
      <c r="P28" s="23"/>
    </row>
    <row r="29" spans="1:23" x14ac:dyDescent="0.25">
      <c r="B29" s="111"/>
      <c r="C29" s="57"/>
      <c r="D29" s="57"/>
      <c r="E29" s="57"/>
      <c r="F29" s="57"/>
      <c r="G29" s="57"/>
      <c r="H29" s="57"/>
      <c r="O29" s="22"/>
      <c r="P29" s="23"/>
    </row>
    <row r="30" spans="1:23" ht="28.15" customHeight="1" x14ac:dyDescent="0.3">
      <c r="B30" s="92" t="s">
        <v>153</v>
      </c>
      <c r="C30" s="4"/>
      <c r="D30" s="15"/>
      <c r="E30" s="15"/>
      <c r="V30" s="22"/>
      <c r="W30" s="23"/>
    </row>
    <row r="31" spans="1:23" ht="18.75" x14ac:dyDescent="0.3">
      <c r="B31" s="92"/>
      <c r="C31" s="4"/>
      <c r="D31" s="15"/>
      <c r="E31" s="15"/>
      <c r="V31" s="22"/>
      <c r="W31" s="23"/>
    </row>
    <row r="32" spans="1:23" s="85" customFormat="1" x14ac:dyDescent="0.25">
      <c r="B32" s="94" t="s">
        <v>26</v>
      </c>
      <c r="C32" s="94" t="s">
        <v>27</v>
      </c>
      <c r="D32" s="94" t="s">
        <v>28</v>
      </c>
      <c r="E32" s="169"/>
      <c r="F32" s="170"/>
      <c r="G32" s="170"/>
      <c r="H32" s="170"/>
      <c r="V32" s="95"/>
      <c r="W32" s="96"/>
    </row>
    <row r="33" spans="2:23" x14ac:dyDescent="0.25">
      <c r="B33" s="5" t="s">
        <v>149</v>
      </c>
      <c r="C33" s="87">
        <v>95215787.745384082</v>
      </c>
      <c r="D33" s="7"/>
      <c r="E33" s="181"/>
      <c r="F33" s="181"/>
      <c r="G33" s="172"/>
      <c r="H33" s="172"/>
      <c r="V33" s="22"/>
      <c r="W33" s="23"/>
    </row>
    <row r="34" spans="2:23" x14ac:dyDescent="0.25">
      <c r="B34" s="8" t="s">
        <v>212</v>
      </c>
      <c r="C34" s="90">
        <v>1797682.8362436173</v>
      </c>
      <c r="D34" s="9">
        <f>+C34/C$33</f>
        <v>1.8880092039471327E-2</v>
      </c>
      <c r="E34" s="171"/>
      <c r="F34" s="83"/>
      <c r="G34" s="172"/>
      <c r="H34" s="172"/>
      <c r="V34" s="22"/>
    </row>
    <row r="35" spans="2:23" x14ac:dyDescent="0.25">
      <c r="B35" s="10" t="s">
        <v>254</v>
      </c>
      <c r="C35" s="163">
        <v>4881362.3551274752</v>
      </c>
      <c r="D35" s="9">
        <f t="shared" ref="D35:D48" si="4">+C35/C$33</f>
        <v>5.1266312769271988E-2</v>
      </c>
      <c r="E35" s="173"/>
      <c r="F35" s="83"/>
      <c r="G35" s="172"/>
      <c r="H35" s="172"/>
      <c r="V35" s="22"/>
    </row>
    <row r="36" spans="2:23" x14ac:dyDescent="0.25">
      <c r="B36" s="10" t="s">
        <v>29</v>
      </c>
      <c r="C36" s="90">
        <v>506311.61392873095</v>
      </c>
      <c r="D36" s="9">
        <f t="shared" si="4"/>
        <v>5.3175174613127769E-3</v>
      </c>
      <c r="E36" s="173"/>
      <c r="F36" s="83"/>
      <c r="G36" s="172"/>
      <c r="H36" s="172"/>
      <c r="V36" s="22"/>
    </row>
    <row r="37" spans="2:23" x14ac:dyDescent="0.25">
      <c r="B37" s="10" t="s">
        <v>30</v>
      </c>
      <c r="C37" s="90">
        <v>-531063.74790991843</v>
      </c>
      <c r="D37" s="9">
        <f t="shared" si="4"/>
        <v>-5.5774757578021883E-3</v>
      </c>
      <c r="E37" s="173"/>
      <c r="F37" s="83"/>
      <c r="G37" s="172"/>
      <c r="H37" s="172"/>
      <c r="V37" s="22"/>
    </row>
    <row r="38" spans="2:23" x14ac:dyDescent="0.25">
      <c r="B38" s="10" t="s">
        <v>31</v>
      </c>
      <c r="C38" s="90">
        <v>2895908.9906710796</v>
      </c>
      <c r="D38" s="9">
        <f t="shared" si="4"/>
        <v>3.0414168272335371E-2</v>
      </c>
      <c r="E38" s="173"/>
      <c r="F38" s="83"/>
      <c r="G38" s="172"/>
      <c r="H38" s="172"/>
      <c r="V38" s="22"/>
    </row>
    <row r="39" spans="2:23" x14ac:dyDescent="0.25">
      <c r="B39" s="10" t="s">
        <v>32</v>
      </c>
      <c r="C39" s="90">
        <v>-999.99999999999898</v>
      </c>
      <c r="D39" s="9">
        <f t="shared" si="4"/>
        <v>-1.0502459977268606E-5</v>
      </c>
      <c r="E39" s="171"/>
      <c r="F39" s="171"/>
      <c r="G39" s="172"/>
      <c r="H39" s="172"/>
      <c r="V39" s="22"/>
    </row>
    <row r="40" spans="2:23" x14ac:dyDescent="0.25">
      <c r="B40" s="10" t="s">
        <v>33</v>
      </c>
      <c r="C40" s="90">
        <v>163310.87728591915</v>
      </c>
      <c r="D40" s="9">
        <f t="shared" si="4"/>
        <v>1.7151659525479924E-3</v>
      </c>
      <c r="E40" s="171"/>
      <c r="F40" s="171"/>
      <c r="G40" s="172"/>
      <c r="H40" s="172"/>
      <c r="V40" s="22"/>
    </row>
    <row r="41" spans="2:23" x14ac:dyDescent="0.25">
      <c r="B41" s="10" t="s">
        <v>34</v>
      </c>
      <c r="C41" s="90">
        <v>711324.08101000078</v>
      </c>
      <c r="D41" s="9">
        <f t="shared" si="4"/>
        <v>7.470652691674913E-3</v>
      </c>
      <c r="E41" s="171"/>
      <c r="F41" s="171"/>
      <c r="G41" s="172"/>
      <c r="H41" s="172"/>
      <c r="V41" s="22"/>
    </row>
    <row r="42" spans="2:23" x14ac:dyDescent="0.25">
      <c r="B42" s="10" t="s">
        <v>35</v>
      </c>
      <c r="C42" s="90">
        <v>0</v>
      </c>
      <c r="D42" s="9">
        <f t="shared" si="4"/>
        <v>0</v>
      </c>
      <c r="E42" s="171"/>
      <c r="F42" s="171"/>
      <c r="G42" s="172"/>
      <c r="H42" s="172"/>
      <c r="V42" s="22"/>
    </row>
    <row r="43" spans="2:23" x14ac:dyDescent="0.25">
      <c r="B43" s="86" t="s">
        <v>175</v>
      </c>
      <c r="C43" s="90">
        <v>960565.7004689601</v>
      </c>
      <c r="D43" s="9">
        <f t="shared" si="4"/>
        <v>1.0088302824712249E-2</v>
      </c>
      <c r="E43" s="171"/>
      <c r="F43" s="171"/>
      <c r="G43" s="172"/>
      <c r="H43" s="172"/>
    </row>
    <row r="44" spans="2:23" x14ac:dyDescent="0.25">
      <c r="B44" s="86" t="s">
        <v>176</v>
      </c>
      <c r="C44" s="90">
        <v>0</v>
      </c>
      <c r="D44" s="9">
        <f t="shared" si="4"/>
        <v>0</v>
      </c>
      <c r="E44" s="171"/>
      <c r="F44" s="171"/>
      <c r="G44" s="172"/>
      <c r="H44" s="172"/>
    </row>
    <row r="45" spans="2:23" x14ac:dyDescent="0.25">
      <c r="B45" s="86" t="s">
        <v>177</v>
      </c>
      <c r="C45" s="90">
        <v>-166892.68500688503</v>
      </c>
      <c r="D45" s="9">
        <f t="shared" si="4"/>
        <v>-1.7527837447837084E-3</v>
      </c>
      <c r="E45" s="171"/>
      <c r="F45" s="171"/>
      <c r="G45" s="172"/>
      <c r="H45" s="172"/>
    </row>
    <row r="46" spans="2:23" x14ac:dyDescent="0.25">
      <c r="B46" s="86" t="s">
        <v>178</v>
      </c>
      <c r="C46" s="90">
        <v>-2047889.3611213677</v>
      </c>
      <c r="D46" s="9">
        <f t="shared" si="4"/>
        <v>-2.1507876053051361E-2</v>
      </c>
      <c r="E46" s="171"/>
      <c r="F46" s="171"/>
      <c r="G46" s="172"/>
      <c r="H46" s="172"/>
    </row>
    <row r="47" spans="2:23" x14ac:dyDescent="0.25">
      <c r="B47" s="8" t="s">
        <v>214</v>
      </c>
      <c r="C47" s="90">
        <v>-1786530.97</v>
      </c>
      <c r="D47" s="9">
        <f t="shared" si="4"/>
        <v>-1.8762970010575881E-2</v>
      </c>
      <c r="E47" s="171"/>
      <c r="F47" s="171"/>
      <c r="G47" s="172"/>
      <c r="H47" s="172"/>
    </row>
    <row r="48" spans="2:23" x14ac:dyDescent="0.25">
      <c r="B48" s="86" t="s">
        <v>215</v>
      </c>
      <c r="C48" s="90">
        <v>136279.65644898778</v>
      </c>
      <c r="D48" s="9">
        <f t="shared" si="4"/>
        <v>1.4312716375714113E-3</v>
      </c>
      <c r="E48" s="171"/>
      <c r="F48" s="171"/>
      <c r="G48" s="172"/>
      <c r="H48" s="172"/>
    </row>
    <row r="49" spans="1:23" x14ac:dyDescent="0.25">
      <c r="B49" s="11" t="s">
        <v>150</v>
      </c>
      <c r="C49" s="12">
        <f>SUM(C33:C48)</f>
        <v>102735157.09253067</v>
      </c>
      <c r="D49" s="13">
        <f>SUM(D34:D48)</f>
        <v>7.8971875622707605E-2</v>
      </c>
      <c r="E49" s="171"/>
      <c r="F49" s="171"/>
      <c r="G49" s="172"/>
      <c r="H49" s="172"/>
    </row>
    <row r="50" spans="1:23" x14ac:dyDescent="0.25">
      <c r="B50" s="83"/>
      <c r="C50" s="84"/>
      <c r="D50" s="75"/>
      <c r="E50" s="75"/>
    </row>
    <row r="51" spans="1:23" x14ac:dyDescent="0.25">
      <c r="B51" s="29" t="s">
        <v>151</v>
      </c>
      <c r="C51" s="62">
        <f>+C49-C33</f>
        <v>7519369.3471465856</v>
      </c>
      <c r="D51" s="75"/>
      <c r="E51" s="75"/>
    </row>
    <row r="52" spans="1:23" x14ac:dyDescent="0.25">
      <c r="B52" s="51" t="s">
        <v>152</v>
      </c>
      <c r="C52" s="52">
        <f>(C51)/C33</f>
        <v>7.8971875622707466E-2</v>
      </c>
      <c r="D52" s="75"/>
      <c r="E52" s="75"/>
    </row>
    <row r="53" spans="1:23" x14ac:dyDescent="0.25">
      <c r="B53" s="111"/>
      <c r="C53" s="57"/>
      <c r="D53" s="57"/>
      <c r="E53" s="57"/>
      <c r="F53" s="57"/>
      <c r="G53" s="57"/>
      <c r="H53" s="57"/>
      <c r="O53" s="22"/>
      <c r="P53" s="23"/>
    </row>
    <row r="55" spans="1:23" ht="18.75" x14ac:dyDescent="0.3">
      <c r="B55" s="242" t="s">
        <v>36</v>
      </c>
      <c r="C55" s="243"/>
      <c r="D55" s="243"/>
      <c r="E55" s="243"/>
      <c r="F55" s="243"/>
      <c r="G55" s="243"/>
      <c r="H55" s="243"/>
      <c r="I55" s="243"/>
      <c r="J55" s="243"/>
      <c r="K55" s="243"/>
      <c r="L55" s="243"/>
      <c r="M55" s="243"/>
      <c r="N55" s="243"/>
      <c r="O55" s="244"/>
      <c r="V55" s="22"/>
      <c r="W55" s="23"/>
    </row>
    <row r="56" spans="1:23" x14ac:dyDescent="0.25">
      <c r="B56" s="17"/>
    </row>
    <row r="57" spans="1:23" ht="18.75" x14ac:dyDescent="0.3">
      <c r="B57" s="92" t="s">
        <v>154</v>
      </c>
      <c r="C57" s="4"/>
    </row>
    <row r="58" spans="1:23" ht="18.75" x14ac:dyDescent="0.3">
      <c r="B58" s="92"/>
      <c r="C58" s="4"/>
    </row>
    <row r="59" spans="1:23" ht="18.75" x14ac:dyDescent="0.3">
      <c r="B59" s="92" t="s">
        <v>37</v>
      </c>
      <c r="C59" s="132" t="s">
        <v>155</v>
      </c>
    </row>
    <row r="60" spans="1:23" s="85" customFormat="1" ht="30" x14ac:dyDescent="0.25">
      <c r="B60" s="93" t="s">
        <v>12</v>
      </c>
      <c r="C60" s="93" t="s">
        <v>13</v>
      </c>
      <c r="D60" s="93" t="s">
        <v>14</v>
      </c>
      <c r="E60" s="93" t="s">
        <v>15</v>
      </c>
      <c r="F60" s="93" t="s">
        <v>16</v>
      </c>
      <c r="G60" s="93" t="s">
        <v>17</v>
      </c>
      <c r="H60" s="93" t="s">
        <v>18</v>
      </c>
    </row>
    <row r="61" spans="1:23" x14ac:dyDescent="0.25">
      <c r="B61" s="5" t="s">
        <v>156</v>
      </c>
      <c r="C61" s="87">
        <f>SUM(D61:H61)</f>
        <v>100050181.2453222</v>
      </c>
      <c r="D61" s="230">
        <v>45553123.701037429</v>
      </c>
      <c r="E61" s="87">
        <v>11288276.899323538</v>
      </c>
      <c r="F61" s="87">
        <v>45707503.79802312</v>
      </c>
      <c r="G61" s="87">
        <v>-2949700.1530618975</v>
      </c>
      <c r="H61" s="91">
        <v>450977</v>
      </c>
    </row>
    <row r="62" spans="1:23" ht="14.45" customHeight="1" x14ac:dyDescent="0.25">
      <c r="A62" s="237"/>
      <c r="B62" s="8" t="s">
        <v>244</v>
      </c>
      <c r="C62" s="87">
        <f>SUM(D62:H62)</f>
        <v>5244670.5445108693</v>
      </c>
      <c r="D62" s="231">
        <v>1283278.280794844</v>
      </c>
      <c r="E62" s="202">
        <v>-25.338746640365571</v>
      </c>
      <c r="F62" s="232">
        <v>3972320.3817425817</v>
      </c>
      <c r="G62" s="232">
        <v>-10902.779279915587</v>
      </c>
      <c r="H62" s="88"/>
      <c r="L62" s="22"/>
      <c r="M62" s="23"/>
    </row>
    <row r="63" spans="1:23" x14ac:dyDescent="0.25">
      <c r="A63" s="237"/>
      <c r="B63" s="8" t="s">
        <v>245</v>
      </c>
      <c r="C63" s="87">
        <f>SUM(D63:H63)</f>
        <v>-176571.48727180876</v>
      </c>
      <c r="D63" s="231">
        <v>-2820.5436142163608</v>
      </c>
      <c r="E63" s="202">
        <v>-121.41459315320867</v>
      </c>
      <c r="F63" s="232">
        <v>-1091.7351809742977</v>
      </c>
      <c r="G63" s="232">
        <v>-172537.79388346488</v>
      </c>
      <c r="H63" s="88"/>
      <c r="L63" s="22"/>
      <c r="M63" s="23"/>
    </row>
    <row r="64" spans="1:23" x14ac:dyDescent="0.25">
      <c r="A64" s="237"/>
      <c r="B64" s="8" t="s">
        <v>246</v>
      </c>
      <c r="C64" s="87">
        <f>SUM(D64:H64)</f>
        <v>-91898.798641482397</v>
      </c>
      <c r="D64" s="231"/>
      <c r="E64" s="202"/>
      <c r="F64" s="232"/>
      <c r="G64" s="232">
        <v>-91898.798641482397</v>
      </c>
      <c r="H64" s="88"/>
      <c r="L64" s="22"/>
      <c r="M64" s="23"/>
    </row>
    <row r="65" spans="1:23" x14ac:dyDescent="0.25">
      <c r="A65" s="237"/>
      <c r="B65" s="8" t="s">
        <v>19</v>
      </c>
      <c r="C65" s="87">
        <f t="shared" ref="C65:C73" si="5">SUM(D65:H65)</f>
        <v>0</v>
      </c>
      <c r="D65" s="231"/>
      <c r="E65" s="202"/>
      <c r="F65" s="232"/>
      <c r="G65" s="232"/>
      <c r="H65" s="88">
        <v>0</v>
      </c>
      <c r="L65" s="22"/>
      <c r="M65" s="23"/>
    </row>
    <row r="66" spans="1:23" x14ac:dyDescent="0.25">
      <c r="B66" s="10" t="s">
        <v>247</v>
      </c>
      <c r="C66" s="87">
        <f t="shared" si="5"/>
        <v>725263.94864292711</v>
      </c>
      <c r="D66" s="231">
        <v>309321.24246759963</v>
      </c>
      <c r="E66" s="202">
        <v>77389.211036314766</v>
      </c>
      <c r="F66" s="233">
        <v>312454.5005882082</v>
      </c>
      <c r="G66" s="233">
        <v>26098.994550804506</v>
      </c>
      <c r="H66" s="89"/>
      <c r="L66" s="22"/>
      <c r="M66" s="23"/>
    </row>
    <row r="67" spans="1:23" x14ac:dyDescent="0.25">
      <c r="B67" s="10" t="s">
        <v>20</v>
      </c>
      <c r="C67" s="87">
        <f t="shared" si="5"/>
        <v>0</v>
      </c>
      <c r="D67" s="231"/>
      <c r="E67" s="202"/>
      <c r="F67" s="232"/>
      <c r="G67" s="232"/>
      <c r="H67" s="88"/>
      <c r="L67" s="22"/>
      <c r="M67" s="23"/>
    </row>
    <row r="68" spans="1:23" x14ac:dyDescent="0.25">
      <c r="B68" s="10" t="s">
        <v>21</v>
      </c>
      <c r="C68" s="87">
        <f t="shared" si="5"/>
        <v>0</v>
      </c>
      <c r="D68" s="231">
        <v>0</v>
      </c>
      <c r="E68" s="202">
        <v>0</v>
      </c>
      <c r="F68" s="232">
        <v>0</v>
      </c>
      <c r="G68" s="232">
        <v>0</v>
      </c>
      <c r="H68" s="88">
        <v>0</v>
      </c>
      <c r="L68" s="22"/>
      <c r="M68" s="23"/>
    </row>
    <row r="69" spans="1:23" x14ac:dyDescent="0.25">
      <c r="B69" s="86" t="s">
        <v>249</v>
      </c>
      <c r="C69" s="87">
        <f t="shared" si="5"/>
        <v>362898.81669856416</v>
      </c>
      <c r="D69" s="231">
        <v>-388241.3142848718</v>
      </c>
      <c r="E69" s="202">
        <v>77302.149895340146</v>
      </c>
      <c r="F69" s="232">
        <v>130518.13479683257</v>
      </c>
      <c r="G69" s="232">
        <v>543319.84629126324</v>
      </c>
      <c r="H69" s="88"/>
      <c r="L69" s="22"/>
      <c r="M69" s="23"/>
    </row>
    <row r="70" spans="1:23" x14ac:dyDescent="0.25">
      <c r="B70" s="86" t="s">
        <v>250</v>
      </c>
      <c r="C70" s="87">
        <f t="shared" si="5"/>
        <v>0</v>
      </c>
      <c r="D70" s="231">
        <v>0</v>
      </c>
      <c r="E70" s="202">
        <v>0</v>
      </c>
      <c r="F70" s="233">
        <v>0</v>
      </c>
      <c r="G70" s="233">
        <v>0</v>
      </c>
      <c r="H70" s="89">
        <v>0</v>
      </c>
      <c r="L70" s="22"/>
      <c r="M70" s="23"/>
    </row>
    <row r="71" spans="1:23" x14ac:dyDescent="0.25">
      <c r="B71" s="86" t="s">
        <v>251</v>
      </c>
      <c r="C71" s="87">
        <f t="shared" si="5"/>
        <v>165833.19681703585</v>
      </c>
      <c r="D71" s="231">
        <v>191973.97311805058</v>
      </c>
      <c r="E71" s="202">
        <v>-1065.9530613394882</v>
      </c>
      <c r="F71" s="233">
        <v>28521.445010225791</v>
      </c>
      <c r="G71" s="233">
        <v>-53596.268249901055</v>
      </c>
      <c r="H71" s="89"/>
      <c r="L71" s="22"/>
      <c r="M71" s="23"/>
    </row>
    <row r="72" spans="1:23" x14ac:dyDescent="0.25">
      <c r="B72" s="86" t="s">
        <v>252</v>
      </c>
      <c r="C72" s="87">
        <f t="shared" si="5"/>
        <v>1323684.68994304</v>
      </c>
      <c r="D72" s="231">
        <v>0</v>
      </c>
      <c r="E72" s="202">
        <v>0</v>
      </c>
      <c r="F72" s="233">
        <v>0</v>
      </c>
      <c r="G72" s="233">
        <v>1323684.68994304</v>
      </c>
      <c r="H72" s="89">
        <v>0</v>
      </c>
      <c r="L72" s="22"/>
      <c r="M72" s="23"/>
    </row>
    <row r="73" spans="1:23" x14ac:dyDescent="0.25">
      <c r="B73" s="86" t="s">
        <v>253</v>
      </c>
      <c r="C73" s="87">
        <f t="shared" si="5"/>
        <v>-3139994.6388754491</v>
      </c>
      <c r="D73" s="231">
        <v>-2865152.4197623394</v>
      </c>
      <c r="E73" s="202">
        <v>-194401.83535980433</v>
      </c>
      <c r="F73" s="233">
        <v>-1461489.7769517843</v>
      </c>
      <c r="G73" s="233">
        <v>1381049.3931984792</v>
      </c>
      <c r="H73" s="89"/>
      <c r="L73" s="22"/>
      <c r="M73" s="23"/>
    </row>
    <row r="74" spans="1:23" x14ac:dyDescent="0.25">
      <c r="B74" s="11" t="s">
        <v>150</v>
      </c>
      <c r="C74" s="6">
        <f t="shared" ref="C74:H74" si="6">SUM(C61:C73)</f>
        <v>104464067.51714589</v>
      </c>
      <c r="D74" s="50">
        <f t="shared" si="6"/>
        <v>44081482.919756502</v>
      </c>
      <c r="E74" s="50">
        <f t="shared" si="6"/>
        <v>11247353.718494255</v>
      </c>
      <c r="F74" s="50">
        <f t="shared" si="6"/>
        <v>48688736.748028211</v>
      </c>
      <c r="G74" s="50">
        <f t="shared" si="6"/>
        <v>-4482.8691330743022</v>
      </c>
      <c r="H74" s="50">
        <f t="shared" si="6"/>
        <v>450977</v>
      </c>
      <c r="L74" s="22"/>
      <c r="M74" s="23"/>
    </row>
    <row r="75" spans="1:23" x14ac:dyDescent="0.25">
      <c r="C75" s="14"/>
      <c r="D75" s="15"/>
      <c r="L75" s="22"/>
      <c r="M75" s="23"/>
    </row>
    <row r="76" spans="1:23" x14ac:dyDescent="0.25">
      <c r="B76" s="29" t="s">
        <v>159</v>
      </c>
      <c r="C76" s="62">
        <f>+C74-C61</f>
        <v>4413886.2718236893</v>
      </c>
      <c r="D76" s="62">
        <f t="shared" ref="D76:E76" si="7">+D74-D61</f>
        <v>-1471640.7812809274</v>
      </c>
      <c r="E76" s="62">
        <f t="shared" si="7"/>
        <v>-40923.18082928285</v>
      </c>
      <c r="F76" s="19">
        <f>+F74-F61</f>
        <v>2981232.9500050917</v>
      </c>
      <c r="G76" s="19">
        <f>+G74-G61</f>
        <v>2945217.2839288232</v>
      </c>
      <c r="H76" s="19">
        <f>+H74-H61</f>
        <v>0</v>
      </c>
      <c r="L76" s="22"/>
      <c r="M76" s="23"/>
    </row>
    <row r="77" spans="1:23" x14ac:dyDescent="0.25">
      <c r="B77" s="51" t="s">
        <v>158</v>
      </c>
      <c r="C77" s="52">
        <f>(C76)/C61</f>
        <v>4.4116724396539346E-2</v>
      </c>
      <c r="D77" s="52">
        <f t="shared" ref="D77:H77" si="8">(D76)/D61</f>
        <v>-3.2306034399292187E-2</v>
      </c>
      <c r="E77" s="52">
        <f t="shared" si="8"/>
        <v>-3.6252814485561754E-3</v>
      </c>
      <c r="F77" s="52">
        <f t="shared" si="8"/>
        <v>6.5224147071755695E-2</v>
      </c>
      <c r="G77" s="52">
        <f t="shared" si="8"/>
        <v>-0.9984802288705783</v>
      </c>
      <c r="H77" s="52">
        <f t="shared" si="8"/>
        <v>0</v>
      </c>
      <c r="L77" s="22"/>
      <c r="M77" s="23"/>
    </row>
    <row r="78" spans="1:23" x14ac:dyDescent="0.25">
      <c r="B78" s="111"/>
      <c r="C78" s="57"/>
      <c r="D78" s="15"/>
      <c r="E78" s="15"/>
      <c r="K78" s="23"/>
      <c r="L78" s="23"/>
      <c r="M78" s="14"/>
      <c r="N78" s="24"/>
      <c r="V78" s="22"/>
      <c r="W78" s="23"/>
    </row>
    <row r="79" spans="1:23" ht="19.899999999999999" customHeight="1" x14ac:dyDescent="0.3">
      <c r="B79" s="92" t="s">
        <v>157</v>
      </c>
      <c r="C79" s="4"/>
      <c r="D79" s="15"/>
      <c r="E79" s="15"/>
      <c r="V79" s="22"/>
      <c r="W79" s="23"/>
    </row>
    <row r="80" spans="1:23" ht="18.75" x14ac:dyDescent="0.3">
      <c r="B80" s="92"/>
      <c r="C80" s="4"/>
      <c r="D80" s="15"/>
      <c r="E80" s="15"/>
      <c r="V80" s="22"/>
      <c r="W80" s="23"/>
    </row>
    <row r="81" spans="2:23" x14ac:dyDescent="0.25">
      <c r="B81" s="94" t="s">
        <v>26</v>
      </c>
      <c r="C81" s="94" t="s">
        <v>27</v>
      </c>
      <c r="D81" s="94" t="s">
        <v>28</v>
      </c>
      <c r="E81" s="58"/>
      <c r="V81" s="22"/>
      <c r="W81" s="23"/>
    </row>
    <row r="82" spans="2:23" x14ac:dyDescent="0.25">
      <c r="B82" s="5" t="s">
        <v>156</v>
      </c>
      <c r="C82" s="87">
        <v>103232148.24488434</v>
      </c>
      <c r="D82" s="7"/>
      <c r="E82" s="57"/>
      <c r="V82" s="22"/>
      <c r="W82" s="23"/>
    </row>
    <row r="83" spans="2:23" x14ac:dyDescent="0.25">
      <c r="B83" s="8" t="s">
        <v>212</v>
      </c>
      <c r="C83" s="90">
        <v>2208691.1206377908</v>
      </c>
      <c r="D83" s="9">
        <f>+C83/C$33</f>
        <v>2.3196690096646971E-2</v>
      </c>
      <c r="E83" s="59"/>
      <c r="V83" s="22"/>
    </row>
    <row r="84" spans="2:23" x14ac:dyDescent="0.25">
      <c r="B84" s="10" t="s">
        <v>213</v>
      </c>
      <c r="C84" s="90">
        <v>4881362.3551274752</v>
      </c>
      <c r="D84" s="9">
        <f t="shared" ref="D84:D96" si="9">+C84/C$33</f>
        <v>5.1266312769271988E-2</v>
      </c>
      <c r="E84" s="59"/>
      <c r="V84" s="22"/>
    </row>
    <row r="85" spans="2:23" x14ac:dyDescent="0.25">
      <c r="B85" s="10" t="s">
        <v>29</v>
      </c>
      <c r="C85" s="90">
        <v>-2094488.1210778547</v>
      </c>
      <c r="D85" s="9">
        <f t="shared" si="9"/>
        <v>-2.1997277664484713E-2</v>
      </c>
      <c r="E85" s="59"/>
      <c r="V85" s="22"/>
    </row>
    <row r="86" spans="2:23" x14ac:dyDescent="0.25">
      <c r="B86" s="10" t="s">
        <v>30</v>
      </c>
      <c r="C86" s="90">
        <v>660347.29626703425</v>
      </c>
      <c r="D86" s="9">
        <f t="shared" si="9"/>
        <v>6.9352710501420691E-3</v>
      </c>
      <c r="E86" s="59"/>
      <c r="V86" s="22"/>
    </row>
    <row r="87" spans="2:23" x14ac:dyDescent="0.25">
      <c r="B87" s="10" t="s">
        <v>31</v>
      </c>
      <c r="C87" s="90">
        <v>-5359827.595944305</v>
      </c>
      <c r="D87" s="9">
        <f t="shared" si="9"/>
        <v>-5.6291374811464935E-2</v>
      </c>
      <c r="E87" s="59"/>
      <c r="V87" s="22"/>
    </row>
    <row r="88" spans="2:23" x14ac:dyDescent="0.25">
      <c r="B88" s="10" t="s">
        <v>32</v>
      </c>
      <c r="C88" s="90">
        <v>0</v>
      </c>
      <c r="D88" s="9">
        <f t="shared" si="9"/>
        <v>0</v>
      </c>
      <c r="E88" s="59"/>
      <c r="V88" s="22"/>
    </row>
    <row r="89" spans="2:23" x14ac:dyDescent="0.25">
      <c r="B89" s="10" t="s">
        <v>33</v>
      </c>
      <c r="C89" s="90">
        <v>0</v>
      </c>
      <c r="D89" s="9">
        <f t="shared" si="9"/>
        <v>0</v>
      </c>
      <c r="E89" s="59"/>
    </row>
    <row r="90" spans="2:23" x14ac:dyDescent="0.25">
      <c r="B90" s="10" t="s">
        <v>34</v>
      </c>
      <c r="C90" s="90">
        <v>792785</v>
      </c>
      <c r="D90" s="9">
        <f t="shared" si="9"/>
        <v>8.326192733078901E-3</v>
      </c>
      <c r="E90" s="59"/>
    </row>
    <row r="91" spans="2:23" x14ac:dyDescent="0.25">
      <c r="B91" s="10" t="s">
        <v>35</v>
      </c>
      <c r="C91" s="90">
        <v>0</v>
      </c>
      <c r="D91" s="9">
        <f t="shared" si="9"/>
        <v>0</v>
      </c>
      <c r="E91" s="59"/>
    </row>
    <row r="92" spans="2:23" x14ac:dyDescent="0.25">
      <c r="B92" s="86" t="s">
        <v>175</v>
      </c>
      <c r="C92" s="90">
        <v>-91147.957639114611</v>
      </c>
      <c r="D92" s="9">
        <f t="shared" ref="D92:D93" si="10">+C92/C$33</f>
        <v>-9.5727777711457655E-4</v>
      </c>
      <c r="E92" s="59"/>
    </row>
    <row r="93" spans="2:23" x14ac:dyDescent="0.25">
      <c r="B93" s="86" t="s">
        <v>176</v>
      </c>
      <c r="C93" s="90">
        <v>0</v>
      </c>
      <c r="D93" s="9">
        <f t="shared" si="10"/>
        <v>0</v>
      </c>
      <c r="E93" s="59"/>
    </row>
    <row r="94" spans="2:23" x14ac:dyDescent="0.25">
      <c r="B94" s="86" t="s">
        <v>177</v>
      </c>
      <c r="C94" s="90">
        <v>-642841.7657385841</v>
      </c>
      <c r="D94" s="9">
        <f t="shared" si="9"/>
        <v>-6.7514199163861682E-3</v>
      </c>
      <c r="E94" s="59"/>
    </row>
    <row r="95" spans="2:23" x14ac:dyDescent="0.25">
      <c r="B95" s="86" t="s">
        <v>178</v>
      </c>
      <c r="C95" s="90">
        <v>-1077662.8454011183</v>
      </c>
      <c r="D95" s="9">
        <f t="shared" ref="D95" si="11">+C95/C$33</f>
        <v>-1.1318110902814663E-2</v>
      </c>
      <c r="E95" s="59"/>
    </row>
    <row r="96" spans="2:23" x14ac:dyDescent="0.25">
      <c r="B96" s="86" t="s">
        <v>215</v>
      </c>
      <c r="C96" s="90">
        <v>225791.36141500063</v>
      </c>
      <c r="D96" s="9">
        <f t="shared" si="9"/>
        <v>2.3713647364740375E-3</v>
      </c>
      <c r="E96" s="59"/>
    </row>
    <row r="97" spans="2:16" x14ac:dyDescent="0.25">
      <c r="B97" s="11" t="s">
        <v>150</v>
      </c>
      <c r="C97" s="12">
        <f>SUM(C82:C96)</f>
        <v>102735157.09253065</v>
      </c>
      <c r="D97" s="13">
        <f>SUM(D83:D96)</f>
        <v>-5.2196296866510849E-3</v>
      </c>
      <c r="E97" s="59"/>
    </row>
    <row r="98" spans="2:16" x14ac:dyDescent="0.25">
      <c r="E98" s="54"/>
    </row>
    <row r="99" spans="2:16" x14ac:dyDescent="0.25">
      <c r="B99" s="29" t="s">
        <v>159</v>
      </c>
      <c r="C99" s="62">
        <f>+C97-C82</f>
        <v>-496991.15235368907</v>
      </c>
      <c r="E99" s="54"/>
    </row>
    <row r="100" spans="2:16" x14ac:dyDescent="0.25">
      <c r="B100" s="51" t="s">
        <v>158</v>
      </c>
      <c r="C100" s="52">
        <f>(C99)/C82</f>
        <v>-4.8143060161330844E-3</v>
      </c>
      <c r="E100" s="54"/>
    </row>
    <row r="101" spans="2:16" x14ac:dyDescent="0.25">
      <c r="B101" s="111"/>
      <c r="C101" s="57"/>
      <c r="D101" s="57"/>
      <c r="E101" s="57"/>
      <c r="F101" s="57"/>
      <c r="G101" s="57"/>
      <c r="H101" s="57"/>
      <c r="O101" s="22"/>
      <c r="P101" s="23"/>
    </row>
  </sheetData>
  <mergeCells count="7">
    <mergeCell ref="A62:A65"/>
    <mergeCell ref="B2:O2"/>
    <mergeCell ref="B3:O3"/>
    <mergeCell ref="B6:O6"/>
    <mergeCell ref="B4:O4"/>
    <mergeCell ref="B55:O55"/>
    <mergeCell ref="A12:A19"/>
  </mergeCells>
  <pageMargins left="0.7" right="0.7" top="0.5" bottom="0.5" header="0.3" footer="0.3"/>
  <pageSetup scale="48" fitToHeight="4" orientation="landscape" r:id="rId1"/>
  <headerFooter>
    <oddFooter>&amp;L&amp;D&amp;R&amp;F,&amp;A</oddFooter>
  </headerFooter>
  <rowBreaks count="1" manualBreakCount="1">
    <brk id="5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87"/>
  <sheetViews>
    <sheetView showGridLines="0" zoomScale="90" zoomScaleNormal="90" workbookViewId="0">
      <selection activeCell="H81" sqref="H81"/>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0" customWidth="1"/>
    <col min="9" max="11" width="17.7109375" style="1" customWidth="1"/>
    <col min="12" max="16384" width="8.85546875" style="1"/>
  </cols>
  <sheetData>
    <row r="2" spans="2:9" x14ac:dyDescent="0.25">
      <c r="B2" s="238" t="s">
        <v>38</v>
      </c>
      <c r="C2" s="238"/>
      <c r="D2" s="238"/>
      <c r="E2" s="238"/>
      <c r="F2" s="238"/>
      <c r="G2" s="238"/>
      <c r="H2" s="238"/>
      <c r="I2" s="238"/>
    </row>
    <row r="3" spans="2:9" ht="18.75" x14ac:dyDescent="0.3">
      <c r="B3" s="272" t="s">
        <v>9</v>
      </c>
      <c r="C3" s="273"/>
      <c r="D3" s="273"/>
      <c r="E3" s="273"/>
      <c r="F3" s="273"/>
      <c r="G3" s="273"/>
      <c r="H3" s="273"/>
      <c r="I3" s="274"/>
    </row>
    <row r="4" spans="2:9" ht="18.75" x14ac:dyDescent="0.3">
      <c r="B4" s="275" t="s">
        <v>39</v>
      </c>
      <c r="C4" s="276"/>
      <c r="D4" s="276"/>
      <c r="E4" s="276"/>
      <c r="F4" s="276"/>
      <c r="G4" s="276"/>
      <c r="H4" s="276"/>
      <c r="I4" s="277"/>
    </row>
    <row r="5" spans="2:9" ht="34.9" customHeight="1" x14ac:dyDescent="0.25">
      <c r="B5" s="271" t="s">
        <v>40</v>
      </c>
      <c r="C5" s="271"/>
      <c r="D5" s="271"/>
      <c r="E5" s="271"/>
      <c r="F5" s="271"/>
      <c r="G5" s="271"/>
      <c r="H5" s="112"/>
    </row>
    <row r="6" spans="2:9" x14ac:dyDescent="0.25">
      <c r="B6" s="113"/>
      <c r="C6" s="113"/>
      <c r="D6" s="113"/>
      <c r="E6" s="113"/>
      <c r="F6" s="113"/>
      <c r="G6" s="113"/>
      <c r="H6" s="112"/>
    </row>
    <row r="7" spans="2:9" ht="29.45" customHeight="1" x14ac:dyDescent="0.25">
      <c r="B7" s="278" t="s">
        <v>173</v>
      </c>
      <c r="C7" s="279"/>
      <c r="D7" s="279"/>
      <c r="E7" s="279"/>
      <c r="F7" s="280"/>
      <c r="H7" s="1"/>
    </row>
    <row r="8" spans="2:9" x14ac:dyDescent="0.25">
      <c r="B8" s="281" t="s">
        <v>41</v>
      </c>
      <c r="C8" s="282"/>
      <c r="D8" s="282"/>
      <c r="E8" s="282"/>
      <c r="F8" s="283"/>
      <c r="H8" s="1"/>
    </row>
    <row r="9" spans="2:9" ht="42.75" customHeight="1" x14ac:dyDescent="0.25">
      <c r="B9" s="3" t="s">
        <v>42</v>
      </c>
      <c r="C9" s="46" t="s">
        <v>43</v>
      </c>
      <c r="D9" s="46" t="s">
        <v>44</v>
      </c>
      <c r="E9" s="46" t="s">
        <v>160</v>
      </c>
      <c r="F9" s="46" t="s">
        <v>161</v>
      </c>
      <c r="H9" s="1"/>
    </row>
    <row r="10" spans="2:9" x14ac:dyDescent="0.25">
      <c r="B10" s="3"/>
      <c r="C10" s="3"/>
      <c r="D10" s="46"/>
      <c r="E10" s="3"/>
      <c r="F10" s="46"/>
      <c r="H10" s="1"/>
    </row>
    <row r="11" spans="2:9" x14ac:dyDescent="0.25">
      <c r="B11" s="3" t="s">
        <v>45</v>
      </c>
      <c r="C11" s="133">
        <v>533676.22207816702</v>
      </c>
      <c r="D11" s="47">
        <v>1.40429604892393E-2</v>
      </c>
      <c r="E11" s="133">
        <v>885331.78017642302</v>
      </c>
      <c r="F11" s="229">
        <v>3.5000000000000003E-2</v>
      </c>
      <c r="H11" s="1"/>
    </row>
    <row r="12" spans="2:9" x14ac:dyDescent="0.25">
      <c r="B12" s="3" t="s">
        <v>46</v>
      </c>
      <c r="C12" s="133">
        <v>4273999.7433858998</v>
      </c>
      <c r="D12" s="47">
        <v>3.8163920631375699E-2</v>
      </c>
      <c r="E12" s="133">
        <v>4553152.4629674004</v>
      </c>
      <c r="F12" s="229">
        <v>3.5000000000000003E-2</v>
      </c>
      <c r="H12" s="1"/>
    </row>
    <row r="13" spans="2:9" x14ac:dyDescent="0.25">
      <c r="B13" s="3" t="s">
        <v>47</v>
      </c>
      <c r="C13" s="133">
        <v>2290638.8118218398</v>
      </c>
      <c r="D13" s="47">
        <v>8.3404618466862507E-2</v>
      </c>
      <c r="E13" s="133">
        <v>1244254.05610222</v>
      </c>
      <c r="F13" s="229">
        <v>3.5000000000000399E-2</v>
      </c>
      <c r="H13" s="1"/>
    </row>
    <row r="14" spans="2:9" x14ac:dyDescent="0.25">
      <c r="B14" s="3" t="s">
        <v>25</v>
      </c>
      <c r="C14" s="133">
        <v>0</v>
      </c>
      <c r="D14" s="47"/>
      <c r="E14" s="133">
        <v>0</v>
      </c>
      <c r="F14" s="229">
        <v>0</v>
      </c>
      <c r="H14" s="1"/>
    </row>
    <row r="15" spans="2:9" ht="30" x14ac:dyDescent="0.25">
      <c r="B15" s="56" t="s">
        <v>48</v>
      </c>
      <c r="C15" s="134">
        <v>7098314.7772859065</v>
      </c>
      <c r="D15" s="205">
        <v>3.9999999999990231E-2</v>
      </c>
      <c r="E15" s="134">
        <v>6682738.299246043</v>
      </c>
      <c r="F15" s="205">
        <v>3.50000000000001E-2</v>
      </c>
      <c r="H15" s="1"/>
    </row>
    <row r="16" spans="2:9" s="60" customFormat="1" x14ac:dyDescent="0.25">
      <c r="B16" s="114"/>
      <c r="C16" s="61"/>
      <c r="D16" s="61"/>
      <c r="E16" s="61"/>
      <c r="F16" s="61"/>
      <c r="G16" s="61"/>
      <c r="H16" s="61"/>
    </row>
    <row r="17" spans="2:11" s="60" customFormat="1" hidden="1" x14ac:dyDescent="0.25">
      <c r="B17" s="278" t="s">
        <v>183</v>
      </c>
      <c r="C17" s="279"/>
      <c r="D17" s="279"/>
      <c r="E17" s="279"/>
      <c r="F17" s="280"/>
      <c r="G17" s="176"/>
      <c r="H17" s="176"/>
      <c r="I17" s="105"/>
      <c r="J17" s="105"/>
      <c r="K17" s="105"/>
    </row>
    <row r="18" spans="2:11" s="60" customFormat="1" hidden="1" x14ac:dyDescent="0.25">
      <c r="B18" s="281" t="s">
        <v>193</v>
      </c>
      <c r="C18" s="282"/>
      <c r="D18" s="282"/>
      <c r="E18" s="282"/>
      <c r="F18" s="283"/>
      <c r="G18" s="176"/>
      <c r="H18" s="176"/>
      <c r="I18" s="105"/>
      <c r="J18" s="105"/>
      <c r="K18" s="105"/>
    </row>
    <row r="19" spans="2:11" s="60" customFormat="1" hidden="1" x14ac:dyDescent="0.25">
      <c r="B19" s="3" t="s">
        <v>42</v>
      </c>
      <c r="C19" s="46" t="s">
        <v>184</v>
      </c>
      <c r="D19" s="46" t="s">
        <v>185</v>
      </c>
      <c r="E19" s="46" t="s">
        <v>186</v>
      </c>
      <c r="F19" s="46" t="s">
        <v>187</v>
      </c>
      <c r="G19" s="176"/>
      <c r="H19" s="176"/>
      <c r="I19" s="105"/>
      <c r="J19" s="105"/>
      <c r="K19" s="105"/>
    </row>
    <row r="20" spans="2:11" s="60" customFormat="1" hidden="1" x14ac:dyDescent="0.25">
      <c r="B20" s="3"/>
      <c r="C20" s="3"/>
      <c r="D20" s="46"/>
      <c r="E20" s="3"/>
      <c r="F20" s="46"/>
      <c r="G20" s="176"/>
      <c r="H20" s="176"/>
      <c r="I20" s="105"/>
      <c r="J20" s="105"/>
      <c r="K20" s="105"/>
    </row>
    <row r="21" spans="2:11" s="60" customFormat="1" hidden="1" x14ac:dyDescent="0.25">
      <c r="B21" s="3" t="s">
        <v>45</v>
      </c>
      <c r="C21" s="133">
        <v>0</v>
      </c>
      <c r="D21" s="133">
        <v>0</v>
      </c>
      <c r="E21" s="133">
        <v>0</v>
      </c>
      <c r="F21" s="133">
        <v>0</v>
      </c>
      <c r="G21" s="176"/>
      <c r="H21" s="176"/>
      <c r="I21" s="105"/>
      <c r="J21" s="105"/>
      <c r="K21" s="105"/>
    </row>
    <row r="22" spans="2:11" s="60" customFormat="1" hidden="1" x14ac:dyDescent="0.25">
      <c r="B22" s="3" t="s">
        <v>46</v>
      </c>
      <c r="C22" s="133">
        <v>0</v>
      </c>
      <c r="D22" s="133">
        <v>0</v>
      </c>
      <c r="E22" s="133">
        <v>0</v>
      </c>
      <c r="F22" s="133">
        <v>0</v>
      </c>
      <c r="G22" s="176"/>
      <c r="H22" s="176"/>
      <c r="I22" s="105"/>
      <c r="J22" s="105"/>
      <c r="K22" s="105"/>
    </row>
    <row r="23" spans="2:11" s="60" customFormat="1" hidden="1" x14ac:dyDescent="0.25">
      <c r="B23" s="3" t="s">
        <v>47</v>
      </c>
      <c r="C23" s="133">
        <v>0</v>
      </c>
      <c r="D23" s="133">
        <v>0</v>
      </c>
      <c r="E23" s="133">
        <v>0</v>
      </c>
      <c r="F23" s="133">
        <v>0</v>
      </c>
      <c r="G23" s="176"/>
      <c r="H23" s="176"/>
      <c r="I23" s="105"/>
      <c r="J23" s="105"/>
      <c r="K23" s="105"/>
    </row>
    <row r="24" spans="2:11" s="60" customFormat="1" hidden="1" x14ac:dyDescent="0.25">
      <c r="B24" s="3" t="s">
        <v>25</v>
      </c>
      <c r="C24" s="133">
        <v>0</v>
      </c>
      <c r="D24" s="133">
        <v>0</v>
      </c>
      <c r="E24" s="133">
        <v>0</v>
      </c>
      <c r="F24" s="133">
        <v>0</v>
      </c>
      <c r="G24" s="176"/>
      <c r="H24" s="176"/>
      <c r="I24" s="105"/>
      <c r="J24" s="105"/>
      <c r="K24" s="105"/>
    </row>
    <row r="25" spans="2:11" s="60" customFormat="1" ht="30" hidden="1" x14ac:dyDescent="0.25">
      <c r="B25" s="56" t="s">
        <v>48</v>
      </c>
      <c r="C25" s="134">
        <f>SUM(C21:C24)</f>
        <v>0</v>
      </c>
      <c r="D25" s="134">
        <v>0</v>
      </c>
      <c r="E25" s="134">
        <f>SUM(E21:E24)</f>
        <v>0</v>
      </c>
      <c r="F25" s="134">
        <v>0</v>
      </c>
      <c r="G25" s="176"/>
      <c r="H25" s="176"/>
      <c r="I25" s="105"/>
      <c r="J25" s="105"/>
      <c r="K25" s="105"/>
    </row>
    <row r="26" spans="2:11" s="60" customFormat="1" hidden="1" x14ac:dyDescent="0.25">
      <c r="B26" s="114"/>
      <c r="C26" s="61"/>
      <c r="D26" s="61"/>
      <c r="E26" s="61"/>
      <c r="F26" s="61"/>
      <c r="G26" s="176"/>
      <c r="H26" s="176"/>
      <c r="I26" s="105"/>
      <c r="J26" s="105"/>
      <c r="K26" s="105"/>
    </row>
    <row r="27" spans="2:11" s="60" customFormat="1" hidden="1" x14ac:dyDescent="0.25">
      <c r="B27" s="278" t="s">
        <v>188</v>
      </c>
      <c r="C27" s="279"/>
      <c r="D27" s="279"/>
      <c r="E27" s="279"/>
      <c r="F27" s="280"/>
      <c r="G27" s="176"/>
      <c r="H27" s="176"/>
      <c r="I27" s="105"/>
      <c r="J27" s="105"/>
      <c r="K27" s="105"/>
    </row>
    <row r="28" spans="2:11" s="60" customFormat="1" hidden="1" x14ac:dyDescent="0.25">
      <c r="B28" s="281" t="s">
        <v>194</v>
      </c>
      <c r="C28" s="282"/>
      <c r="D28" s="282"/>
      <c r="E28" s="282"/>
      <c r="F28" s="283"/>
      <c r="G28" s="176"/>
      <c r="H28" s="176"/>
      <c r="I28" s="105"/>
      <c r="J28" s="105"/>
      <c r="K28" s="105"/>
    </row>
    <row r="29" spans="2:11" s="60" customFormat="1" hidden="1" x14ac:dyDescent="0.25">
      <c r="B29" s="3" t="s">
        <v>42</v>
      </c>
      <c r="C29" s="46" t="s">
        <v>189</v>
      </c>
      <c r="D29" s="46" t="s">
        <v>190</v>
      </c>
      <c r="E29" s="46" t="s">
        <v>191</v>
      </c>
      <c r="F29" s="46" t="s">
        <v>192</v>
      </c>
      <c r="G29" s="176"/>
      <c r="H29" s="176"/>
      <c r="I29" s="105"/>
      <c r="J29" s="105"/>
      <c r="K29" s="105"/>
    </row>
    <row r="30" spans="2:11" s="60" customFormat="1" hidden="1" x14ac:dyDescent="0.25">
      <c r="B30" s="3"/>
      <c r="C30" s="3"/>
      <c r="D30" s="46"/>
      <c r="E30" s="3"/>
      <c r="F30" s="46"/>
      <c r="G30" s="176"/>
      <c r="H30" s="176"/>
      <c r="I30" s="105"/>
      <c r="J30" s="105"/>
      <c r="K30" s="105"/>
    </row>
    <row r="31" spans="2:11" s="60" customFormat="1" hidden="1" x14ac:dyDescent="0.25">
      <c r="B31" s="3" t="s">
        <v>45</v>
      </c>
      <c r="C31" s="133">
        <v>0</v>
      </c>
      <c r="D31" s="133">
        <v>0</v>
      </c>
      <c r="E31" s="133">
        <v>0</v>
      </c>
      <c r="F31" s="133">
        <v>0</v>
      </c>
      <c r="G31" s="176"/>
      <c r="H31" s="176"/>
      <c r="I31" s="105"/>
      <c r="J31" s="105"/>
      <c r="K31" s="105"/>
    </row>
    <row r="32" spans="2:11" s="60" customFormat="1" hidden="1" x14ac:dyDescent="0.25">
      <c r="B32" s="3" t="s">
        <v>46</v>
      </c>
      <c r="C32" s="133">
        <v>0</v>
      </c>
      <c r="D32" s="133">
        <v>0</v>
      </c>
      <c r="E32" s="133">
        <v>0</v>
      </c>
      <c r="F32" s="133">
        <v>0</v>
      </c>
      <c r="G32" s="176"/>
      <c r="H32" s="176"/>
      <c r="I32" s="105"/>
      <c r="J32" s="105"/>
      <c r="K32" s="105"/>
    </row>
    <row r="33" spans="2:11" s="60" customFormat="1" hidden="1" x14ac:dyDescent="0.25">
      <c r="B33" s="3" t="s">
        <v>47</v>
      </c>
      <c r="C33" s="133">
        <v>0</v>
      </c>
      <c r="D33" s="133">
        <v>0</v>
      </c>
      <c r="E33" s="133">
        <v>0</v>
      </c>
      <c r="F33" s="133">
        <v>0</v>
      </c>
      <c r="G33" s="176"/>
      <c r="H33" s="176"/>
      <c r="I33" s="105"/>
      <c r="J33" s="105"/>
      <c r="K33" s="105"/>
    </row>
    <row r="34" spans="2:11" s="60" customFormat="1" hidden="1" x14ac:dyDescent="0.25">
      <c r="B34" s="3" t="s">
        <v>25</v>
      </c>
      <c r="C34" s="133">
        <v>0</v>
      </c>
      <c r="D34" s="133">
        <v>0</v>
      </c>
      <c r="E34" s="133">
        <v>0</v>
      </c>
      <c r="F34" s="133">
        <v>0</v>
      </c>
      <c r="G34" s="176"/>
      <c r="H34" s="176"/>
      <c r="I34" s="105"/>
      <c r="J34" s="105"/>
      <c r="K34" s="105"/>
    </row>
    <row r="35" spans="2:11" s="60" customFormat="1" ht="30" hidden="1" x14ac:dyDescent="0.25">
      <c r="B35" s="56" t="s">
        <v>48</v>
      </c>
      <c r="C35" s="134">
        <f>SUM(C31:C34)</f>
        <v>0</v>
      </c>
      <c r="D35" s="134">
        <v>0</v>
      </c>
      <c r="E35" s="134">
        <f>SUM(E31:E34)</f>
        <v>0</v>
      </c>
      <c r="F35" s="134">
        <v>0</v>
      </c>
      <c r="G35" s="176"/>
      <c r="H35" s="176"/>
      <c r="I35" s="105"/>
      <c r="J35" s="105"/>
      <c r="K35" s="105"/>
    </row>
    <row r="36" spans="2:11" s="60" customFormat="1" x14ac:dyDescent="0.25">
      <c r="B36" s="114"/>
      <c r="C36" s="61"/>
      <c r="D36" s="61"/>
      <c r="E36" s="61"/>
      <c r="F36" s="61"/>
      <c r="G36" s="61"/>
      <c r="H36" s="61"/>
    </row>
    <row r="37" spans="2:11" ht="45" customHeight="1" x14ac:dyDescent="0.25">
      <c r="B37" s="266" t="s">
        <v>49</v>
      </c>
      <c r="C37" s="267"/>
      <c r="D37" s="267"/>
      <c r="E37" s="267"/>
      <c r="F37" s="267"/>
      <c r="G37" s="267"/>
      <c r="H37" s="267"/>
      <c r="I37" s="267"/>
      <c r="J37" s="268"/>
    </row>
    <row r="38" spans="2:11" x14ac:dyDescent="0.25">
      <c r="B38" s="255" t="s">
        <v>50</v>
      </c>
      <c r="C38" s="256"/>
      <c r="D38" s="256"/>
      <c r="E38" s="256"/>
      <c r="F38" s="256"/>
      <c r="G38" s="256"/>
      <c r="H38" s="256"/>
      <c r="I38" s="256"/>
      <c r="J38" s="257"/>
    </row>
    <row r="39" spans="2:11" ht="42.75" customHeight="1" x14ac:dyDescent="0.25">
      <c r="B39" s="3" t="s">
        <v>42</v>
      </c>
      <c r="C39" s="46" t="s">
        <v>162</v>
      </c>
      <c r="D39" s="46" t="s">
        <v>51</v>
      </c>
      <c r="E39" s="46" t="s">
        <v>163</v>
      </c>
      <c r="F39" s="264" t="s">
        <v>52</v>
      </c>
      <c r="G39" s="265"/>
      <c r="H39" s="115" t="s">
        <v>53</v>
      </c>
      <c r="I39" s="115" t="s">
        <v>54</v>
      </c>
      <c r="J39" s="115" t="s">
        <v>55</v>
      </c>
    </row>
    <row r="40" spans="2:11" x14ac:dyDescent="0.25">
      <c r="B40" s="3"/>
      <c r="C40" s="46"/>
      <c r="D40" s="116"/>
      <c r="E40" s="46"/>
      <c r="F40" s="46" t="s">
        <v>56</v>
      </c>
      <c r="G40" s="46" t="s">
        <v>57</v>
      </c>
      <c r="H40" s="46"/>
      <c r="I40" s="46"/>
      <c r="J40" s="46"/>
    </row>
    <row r="41" spans="2:11" x14ac:dyDescent="0.25">
      <c r="B41" s="3" t="s">
        <v>45</v>
      </c>
      <c r="C41" s="117">
        <v>38536789.774032399</v>
      </c>
      <c r="D41" s="118">
        <f>(E41/C41)-1</f>
        <v>-0.32063553676844492</v>
      </c>
      <c r="E41" s="80">
        <v>26180525.4995028</v>
      </c>
      <c r="F41" s="80">
        <v>5933516.2171551203</v>
      </c>
      <c r="G41" s="80">
        <v>0</v>
      </c>
      <c r="H41" s="80">
        <v>1081652.6140669701</v>
      </c>
      <c r="I41" s="80">
        <v>4001525.3315013498</v>
      </c>
      <c r="J41" s="80">
        <v>15163831.336779401</v>
      </c>
    </row>
    <row r="42" spans="2:11" x14ac:dyDescent="0.25">
      <c r="B42" s="3" t="s">
        <v>46</v>
      </c>
      <c r="C42" s="117">
        <v>116264583.328033</v>
      </c>
      <c r="D42" s="118">
        <f t="shared" ref="D42:D43" si="0">(E42/C42)-1</f>
        <v>0.15807599338808842</v>
      </c>
      <c r="E42" s="80">
        <v>134643222.833464</v>
      </c>
      <c r="F42" s="80">
        <v>43134452.896352701</v>
      </c>
      <c r="G42" s="80">
        <v>0</v>
      </c>
      <c r="H42" s="80">
        <v>9736012.3451204803</v>
      </c>
      <c r="I42" s="80">
        <v>18368021.409942701</v>
      </c>
      <c r="J42" s="80">
        <v>63404736.182048403</v>
      </c>
      <c r="K42" s="110"/>
    </row>
    <row r="43" spans="2:11" x14ac:dyDescent="0.25">
      <c r="B43" s="3" t="s">
        <v>47</v>
      </c>
      <c r="C43" s="117">
        <v>29754811.107411701</v>
      </c>
      <c r="D43" s="118">
        <f t="shared" si="0"/>
        <v>0.23658556634465078</v>
      </c>
      <c r="E43" s="80">
        <v>36794369.944736801</v>
      </c>
      <c r="F43" s="80">
        <v>16688770.385035399</v>
      </c>
      <c r="G43" s="80">
        <v>0</v>
      </c>
      <c r="H43" s="80">
        <v>3326731.3748145001</v>
      </c>
      <c r="I43" s="80">
        <v>8705120.4966822602</v>
      </c>
      <c r="J43" s="80">
        <v>8073747.6882046703</v>
      </c>
    </row>
    <row r="44" spans="2:11" x14ac:dyDescent="0.25">
      <c r="B44" s="3" t="s">
        <v>25</v>
      </c>
      <c r="C44" s="117">
        <v>0</v>
      </c>
      <c r="D44" s="118"/>
      <c r="E44" s="80">
        <v>0</v>
      </c>
      <c r="F44" s="80"/>
      <c r="G44" s="80"/>
      <c r="H44" s="80"/>
      <c r="I44" s="80"/>
      <c r="J44" s="80"/>
    </row>
    <row r="45" spans="2:11" ht="30" x14ac:dyDescent="0.25">
      <c r="B45" s="56" t="s">
        <v>58</v>
      </c>
      <c r="C45" s="119">
        <v>184556184.2094771</v>
      </c>
      <c r="D45" s="120">
        <f>(E45/C45)-1</f>
        <v>7.0774838156606013E-2</v>
      </c>
      <c r="E45" s="119">
        <v>197618118.27770361</v>
      </c>
      <c r="F45" s="81">
        <v>65756739.498543218</v>
      </c>
      <c r="G45" s="81">
        <v>0</v>
      </c>
      <c r="H45" s="81">
        <v>14144396.334001951</v>
      </c>
      <c r="I45" s="81">
        <v>31074667.238126311</v>
      </c>
      <c r="J45" s="81">
        <v>86642315.207032472</v>
      </c>
    </row>
    <row r="46" spans="2:11" s="60" customFormat="1" x14ac:dyDescent="0.25">
      <c r="B46" s="114"/>
      <c r="C46" s="61" t="s">
        <v>59</v>
      </c>
      <c r="D46" s="61"/>
      <c r="E46" s="61" t="s">
        <v>59</v>
      </c>
      <c r="F46" s="61"/>
      <c r="G46" s="61"/>
      <c r="H46" s="61"/>
    </row>
    <row r="47" spans="2:11" s="60" customFormat="1" x14ac:dyDescent="0.25">
      <c r="B47" s="114"/>
      <c r="C47" s="61"/>
      <c r="D47" s="61"/>
      <c r="E47" s="61"/>
      <c r="F47" s="61"/>
      <c r="G47" s="61"/>
      <c r="H47" s="61"/>
    </row>
    <row r="48" spans="2:11" s="60" customFormat="1" ht="23.45" customHeight="1" x14ac:dyDescent="0.25">
      <c r="B48" s="266" t="s">
        <v>174</v>
      </c>
      <c r="C48" s="267"/>
      <c r="D48" s="267"/>
      <c r="E48" s="267"/>
      <c r="F48" s="267"/>
      <c r="G48" s="267"/>
      <c r="H48" s="267"/>
      <c r="I48" s="267"/>
      <c r="J48" s="268"/>
    </row>
    <row r="49" spans="2:10" x14ac:dyDescent="0.25">
      <c r="B49" s="255" t="s">
        <v>60</v>
      </c>
      <c r="C49" s="256"/>
      <c r="D49" s="256"/>
      <c r="E49" s="256"/>
      <c r="F49" s="256"/>
      <c r="G49" s="256"/>
      <c r="H49" s="256"/>
      <c r="I49" s="256"/>
      <c r="J49" s="257"/>
    </row>
    <row r="50" spans="2:10" ht="42.75" customHeight="1" x14ac:dyDescent="0.25">
      <c r="B50" s="3" t="s">
        <v>61</v>
      </c>
      <c r="C50" s="3" t="s">
        <v>63</v>
      </c>
      <c r="D50" s="46" t="s">
        <v>62</v>
      </c>
      <c r="E50" s="46" t="s">
        <v>164</v>
      </c>
      <c r="F50" s="269" t="s">
        <v>64</v>
      </c>
      <c r="G50" s="270"/>
      <c r="H50" s="46" t="s">
        <v>65</v>
      </c>
      <c r="I50" s="46" t="s">
        <v>66</v>
      </c>
      <c r="J50" s="46" t="s">
        <v>67</v>
      </c>
    </row>
    <row r="51" spans="2:10" ht="15.75" customHeight="1" x14ac:dyDescent="0.25">
      <c r="B51" s="3"/>
      <c r="C51" s="3"/>
      <c r="D51" s="3"/>
      <c r="E51" s="46"/>
      <c r="F51" s="46" t="s">
        <v>56</v>
      </c>
      <c r="G51" s="46" t="s">
        <v>57</v>
      </c>
      <c r="H51" s="46"/>
      <c r="I51" s="46"/>
      <c r="J51" s="46"/>
    </row>
    <row r="52" spans="2:10" x14ac:dyDescent="0.25">
      <c r="B52" s="226" t="s">
        <v>45</v>
      </c>
      <c r="C52" s="117">
        <v>12690062.9289685</v>
      </c>
      <c r="D52" s="206">
        <f t="shared" ref="D52:D57" si="1">+E52-C52</f>
        <v>5237368.3711791001</v>
      </c>
      <c r="E52" s="117">
        <v>17927431.3001476</v>
      </c>
      <c r="F52" s="207">
        <v>6073419.3115916401</v>
      </c>
      <c r="G52" s="207">
        <v>0</v>
      </c>
      <c r="H52" s="207">
        <v>-426800.48608038499</v>
      </c>
      <c r="I52" s="207">
        <v>2566408.2379493699</v>
      </c>
      <c r="J52" s="207">
        <v>9714404.2366869897</v>
      </c>
    </row>
    <row r="53" spans="2:10" x14ac:dyDescent="0.25">
      <c r="B53" s="226" t="s">
        <v>46</v>
      </c>
      <c r="C53" s="117">
        <v>53966686.895808697</v>
      </c>
      <c r="D53" s="206">
        <f t="shared" si="1"/>
        <v>5530242.1218688041</v>
      </c>
      <c r="E53" s="117">
        <v>59496929.017677501</v>
      </c>
      <c r="F53" s="207">
        <v>33634118.997165702</v>
      </c>
      <c r="G53" s="207">
        <v>0</v>
      </c>
      <c r="H53" s="207">
        <v>5356790.9061026899</v>
      </c>
      <c r="I53" s="207">
        <v>3983692.40895234</v>
      </c>
      <c r="J53" s="207">
        <v>16522326.705456801</v>
      </c>
    </row>
    <row r="54" spans="2:10" x14ac:dyDescent="0.25">
      <c r="B54" s="226" t="s">
        <v>47</v>
      </c>
      <c r="C54" s="117">
        <v>13456116.4589248</v>
      </c>
      <c r="D54" s="206">
        <f t="shared" si="1"/>
        <v>1650996.7478847001</v>
      </c>
      <c r="E54" s="117">
        <v>15107113.2068095</v>
      </c>
      <c r="F54" s="207">
        <v>8647681.2420131899</v>
      </c>
      <c r="G54" s="207">
        <v>0</v>
      </c>
      <c r="H54" s="207">
        <v>1531809.75841932</v>
      </c>
      <c r="I54" s="207">
        <v>824244.346102237</v>
      </c>
      <c r="J54" s="207">
        <v>4103377.8602747498</v>
      </c>
    </row>
    <row r="55" spans="2:10" x14ac:dyDescent="0.25">
      <c r="B55" s="227" t="s">
        <v>24</v>
      </c>
      <c r="C55" s="207">
        <v>-7122393.0191029999</v>
      </c>
      <c r="D55" s="206">
        <f t="shared" si="1"/>
        <v>537308.47788971011</v>
      </c>
      <c r="E55" s="207">
        <v>-6585084.5412132898</v>
      </c>
      <c r="F55" s="207">
        <v>-32035.922742351198</v>
      </c>
      <c r="G55" s="207">
        <v>0</v>
      </c>
      <c r="H55" s="207">
        <v>-6466283.0475746999</v>
      </c>
      <c r="I55" s="207">
        <v>-3568.5960053967301</v>
      </c>
      <c r="J55" s="207">
        <v>-83196.974890839003</v>
      </c>
    </row>
    <row r="56" spans="2:10" x14ac:dyDescent="0.25">
      <c r="B56" s="227" t="s">
        <v>19</v>
      </c>
      <c r="C56" s="207">
        <v>460568</v>
      </c>
      <c r="D56" s="206">
        <f t="shared" si="1"/>
        <v>-9591</v>
      </c>
      <c r="E56" s="207">
        <f t="shared" ref="E56:E57" si="2">I56</f>
        <v>450977</v>
      </c>
      <c r="F56" s="207">
        <v>0</v>
      </c>
      <c r="G56" s="207">
        <v>0</v>
      </c>
      <c r="H56" s="207">
        <v>0</v>
      </c>
      <c r="I56" s="207">
        <v>450977</v>
      </c>
      <c r="J56" s="207">
        <v>0</v>
      </c>
    </row>
    <row r="57" spans="2:10" x14ac:dyDescent="0.25">
      <c r="B57" s="227" t="s">
        <v>243</v>
      </c>
      <c r="C57" s="207">
        <v>0</v>
      </c>
      <c r="D57" s="206">
        <f t="shared" si="1"/>
        <v>0</v>
      </c>
      <c r="E57" s="207">
        <f t="shared" si="2"/>
        <v>0</v>
      </c>
      <c r="F57" s="207">
        <v>0</v>
      </c>
      <c r="G57" s="207">
        <v>0</v>
      </c>
      <c r="H57" s="207">
        <v>0</v>
      </c>
      <c r="I57" s="207">
        <v>0</v>
      </c>
      <c r="J57" s="207">
        <v>0</v>
      </c>
    </row>
    <row r="58" spans="2:10" x14ac:dyDescent="0.25">
      <c r="B58" s="3"/>
      <c r="C58" s="133"/>
      <c r="D58" s="133"/>
      <c r="E58" s="207"/>
      <c r="F58" s="207"/>
      <c r="G58" s="207"/>
      <c r="H58" s="207"/>
      <c r="I58" s="207"/>
      <c r="J58" s="207"/>
    </row>
    <row r="59" spans="2:10" x14ac:dyDescent="0.25">
      <c r="B59" s="56" t="s">
        <v>68</v>
      </c>
      <c r="C59" s="121">
        <f>SUM(C52:C58)</f>
        <v>73451041.264598995</v>
      </c>
      <c r="D59" s="121">
        <f>SUM(D52:D58)</f>
        <v>12946324.718822315</v>
      </c>
      <c r="E59" s="121">
        <f t="shared" ref="E59:J59" si="3">SUM(E52:E58)</f>
        <v>86397365.983421326</v>
      </c>
      <c r="F59" s="121">
        <f t="shared" si="3"/>
        <v>48323183.628028184</v>
      </c>
      <c r="G59" s="121">
        <f t="shared" si="3"/>
        <v>0</v>
      </c>
      <c r="H59" s="121">
        <f t="shared" si="3"/>
        <v>-4482.8691330747679</v>
      </c>
      <c r="I59" s="121">
        <f t="shared" si="3"/>
        <v>7821753.3969985498</v>
      </c>
      <c r="J59" s="121">
        <f t="shared" si="3"/>
        <v>30256911.827527702</v>
      </c>
    </row>
    <row r="60" spans="2:10" s="60" customFormat="1" x14ac:dyDescent="0.25">
      <c r="C60" s="61"/>
      <c r="D60" s="61"/>
      <c r="E60" s="61"/>
      <c r="F60" s="122"/>
      <c r="G60" s="122"/>
      <c r="H60" s="122"/>
    </row>
    <row r="61" spans="2:10" s="60" customFormat="1" x14ac:dyDescent="0.25">
      <c r="C61" s="61"/>
      <c r="D61" s="61"/>
      <c r="E61" s="61"/>
      <c r="F61" s="122"/>
      <c r="G61" s="122"/>
      <c r="H61" s="122"/>
    </row>
    <row r="62" spans="2:10" s="60" customFormat="1" x14ac:dyDescent="0.25">
      <c r="B62" s="255" t="s">
        <v>69</v>
      </c>
      <c r="C62" s="256"/>
      <c r="D62" s="256"/>
      <c r="E62" s="256"/>
      <c r="F62" s="256"/>
      <c r="G62" s="256"/>
      <c r="H62" s="257"/>
    </row>
    <row r="63" spans="2:10" s="60" customFormat="1" ht="42.6" customHeight="1" x14ac:dyDescent="0.25">
      <c r="B63" s="3" t="s">
        <v>61</v>
      </c>
      <c r="C63" s="3" t="s">
        <v>165</v>
      </c>
      <c r="D63" s="46" t="s">
        <v>62</v>
      </c>
      <c r="E63" s="46" t="s">
        <v>166</v>
      </c>
      <c r="F63" s="167" t="s">
        <v>70</v>
      </c>
      <c r="G63" s="46" t="s">
        <v>71</v>
      </c>
      <c r="H63" s="46" t="s">
        <v>72</v>
      </c>
    </row>
    <row r="64" spans="2:10" s="60" customFormat="1" x14ac:dyDescent="0.25">
      <c r="B64" s="3" t="s">
        <v>45</v>
      </c>
      <c r="C64" s="117">
        <v>5742677.5332163302</v>
      </c>
      <c r="D64" s="117">
        <f t="shared" ref="D64:D68" si="4">+E64-C64</f>
        <v>-77139.798384060152</v>
      </c>
      <c r="E64" s="117">
        <v>5665537.7348322701</v>
      </c>
      <c r="F64" s="117">
        <v>-11153.4</v>
      </c>
      <c r="G64" s="117">
        <v>1079307.7946283</v>
      </c>
      <c r="H64" s="117">
        <v>4597383.3402039697</v>
      </c>
    </row>
    <row r="65" spans="2:10" s="60" customFormat="1" x14ac:dyDescent="0.25">
      <c r="B65" s="3" t="s">
        <v>46</v>
      </c>
      <c r="C65" s="117">
        <v>12378780.170252999</v>
      </c>
      <c r="D65" s="117">
        <f t="shared" si="4"/>
        <v>-2453304.1599951684</v>
      </c>
      <c r="E65" s="117">
        <v>9925476.0102578308</v>
      </c>
      <c r="F65" s="117">
        <v>-58565.04</v>
      </c>
      <c r="G65" s="117">
        <v>1978482.7408346999</v>
      </c>
      <c r="H65" s="117">
        <v>8005558.30942313</v>
      </c>
    </row>
    <row r="66" spans="2:10" s="60" customFormat="1" x14ac:dyDescent="0.25">
      <c r="B66" s="3" t="s">
        <v>47</v>
      </c>
      <c r="C66" s="117">
        <v>2503859.4298694199</v>
      </c>
      <c r="D66" s="117">
        <f t="shared" si="4"/>
        <v>-266401.64123508008</v>
      </c>
      <c r="E66" s="117">
        <v>2237457.7886343398</v>
      </c>
      <c r="F66" s="117">
        <v>306301.56</v>
      </c>
      <c r="G66" s="117">
        <v>746426.78603276401</v>
      </c>
      <c r="H66" s="117">
        <v>1184729.4426015799</v>
      </c>
    </row>
    <row r="67" spans="2:10" s="60" customFormat="1" x14ac:dyDescent="0.25">
      <c r="B67" s="3" t="s">
        <v>73</v>
      </c>
      <c r="C67" s="117">
        <v>0</v>
      </c>
      <c r="D67" s="117">
        <f t="shared" si="4"/>
        <v>0</v>
      </c>
      <c r="E67" s="117">
        <v>0</v>
      </c>
      <c r="F67" s="117">
        <v>0</v>
      </c>
      <c r="G67" s="117">
        <v>0</v>
      </c>
      <c r="H67" s="117">
        <v>0</v>
      </c>
    </row>
    <row r="68" spans="2:10" s="60" customFormat="1" x14ac:dyDescent="0.25">
      <c r="B68" s="3" t="s">
        <v>74</v>
      </c>
      <c r="C68" s="117">
        <v>91676.436585067902</v>
      </c>
      <c r="D68" s="117">
        <f t="shared" si="4"/>
        <v>146553.56341493211</v>
      </c>
      <c r="E68" s="117">
        <v>238230</v>
      </c>
      <c r="F68" s="117">
        <v>128970</v>
      </c>
      <c r="G68" s="117">
        <v>72360</v>
      </c>
      <c r="H68" s="117">
        <v>36900</v>
      </c>
    </row>
    <row r="69" spans="2:10" s="60" customFormat="1" x14ac:dyDescent="0.25">
      <c r="B69" s="56" t="s">
        <v>75</v>
      </c>
      <c r="C69" s="121">
        <f>SUM(C64:C68)</f>
        <v>20716993.569923818</v>
      </c>
      <c r="D69" s="121">
        <f>SUM(D64:D68)</f>
        <v>-2650292.0361993765</v>
      </c>
      <c r="E69" s="121">
        <f>SUM(E64:E68)</f>
        <v>18066701.533724442</v>
      </c>
      <c r="F69" s="121">
        <f t="shared" ref="F69:H69" si="5">SUM(F64:F68)</f>
        <v>365553.12</v>
      </c>
      <c r="G69" s="121">
        <f t="shared" si="5"/>
        <v>3876577.321495764</v>
      </c>
      <c r="H69" s="121">
        <f t="shared" si="5"/>
        <v>13824571.092228681</v>
      </c>
    </row>
    <row r="70" spans="2:10" s="60" customFormat="1" x14ac:dyDescent="0.25">
      <c r="C70" s="61"/>
      <c r="D70" s="61"/>
      <c r="E70" s="61"/>
      <c r="F70" s="60" t="s">
        <v>76</v>
      </c>
      <c r="G70" s="122"/>
      <c r="H70" s="122"/>
    </row>
    <row r="71" spans="2:10" s="60" customFormat="1" ht="15.75" thickBot="1" x14ac:dyDescent="0.3">
      <c r="B71" s="112"/>
      <c r="C71" s="122"/>
      <c r="D71" s="122"/>
      <c r="E71" s="122"/>
      <c r="F71" s="122"/>
      <c r="G71" s="122"/>
      <c r="H71" s="122"/>
    </row>
    <row r="72" spans="2:10" s="60" customFormat="1" ht="30" x14ac:dyDescent="0.25">
      <c r="B72" s="123"/>
      <c r="C72" s="124" t="s">
        <v>211</v>
      </c>
      <c r="D72" s="124" t="s">
        <v>62</v>
      </c>
      <c r="E72" s="124" t="s">
        <v>51</v>
      </c>
      <c r="F72" s="125" t="s">
        <v>167</v>
      </c>
      <c r="G72" s="122"/>
      <c r="H72" s="122"/>
      <c r="I72" s="122"/>
    </row>
    <row r="73" spans="2:10" s="60" customFormat="1" x14ac:dyDescent="0.25">
      <c r="B73" s="136" t="s">
        <v>77</v>
      </c>
      <c r="C73" s="135">
        <f>C59+C69</f>
        <v>94168034.834522814</v>
      </c>
      <c r="D73" s="135">
        <f>D59+D69</f>
        <v>10296032.682622939</v>
      </c>
      <c r="E73" s="135">
        <f>D73/C73</f>
        <v>0.10933681159127603</v>
      </c>
      <c r="F73" s="137">
        <f>E59+E69</f>
        <v>104464067.51714577</v>
      </c>
      <c r="G73" s="122"/>
      <c r="H73" s="122"/>
      <c r="I73" s="122"/>
    </row>
    <row r="74" spans="2:10" s="60" customFormat="1" x14ac:dyDescent="0.25">
      <c r="B74" s="136" t="s">
        <v>78</v>
      </c>
      <c r="C74" s="138">
        <f>'1. Reconciliation'!C11</f>
        <v>94168034.834523648</v>
      </c>
      <c r="D74" s="138">
        <f>'1. Reconciliation'!C27</f>
        <v>10296032.682622224</v>
      </c>
      <c r="E74" s="139">
        <f>'1. Reconciliation'!C28</f>
        <v>0.10933681159126747</v>
      </c>
      <c r="F74" s="140">
        <f>'1. Reconciliation'!C25</f>
        <v>104464067.51714587</v>
      </c>
      <c r="G74" s="122"/>
      <c r="H74" s="122"/>
      <c r="I74" s="122"/>
    </row>
    <row r="75" spans="2:10" s="60" customFormat="1" ht="18" customHeight="1" thickBot="1" x14ac:dyDescent="0.3">
      <c r="B75" s="141" t="s">
        <v>79</v>
      </c>
      <c r="C75" s="142">
        <f>C73-C74</f>
        <v>-8.3446502685546875E-7</v>
      </c>
      <c r="D75" s="142">
        <f t="shared" ref="D75:F75" si="6">D73-D74</f>
        <v>7.152557373046875E-7</v>
      </c>
      <c r="E75" s="142">
        <f t="shared" si="6"/>
        <v>8.5625950774215198E-15</v>
      </c>
      <c r="F75" s="143">
        <f t="shared" si="6"/>
        <v>0</v>
      </c>
      <c r="G75" s="122"/>
      <c r="H75" s="122"/>
      <c r="I75" s="122"/>
    </row>
    <row r="76" spans="2:10" s="60" customFormat="1" x14ac:dyDescent="0.25">
      <c r="G76" s="122"/>
      <c r="H76" s="122"/>
      <c r="I76" s="122"/>
      <c r="J76" s="1"/>
    </row>
    <row r="77" spans="2:10" x14ac:dyDescent="0.25">
      <c r="B77" s="126"/>
      <c r="C77" s="127"/>
      <c r="D77" s="128"/>
      <c r="E77" s="129"/>
      <c r="F77" s="129"/>
      <c r="G77" s="129"/>
      <c r="H77" s="130"/>
    </row>
    <row r="78" spans="2:10" x14ac:dyDescent="0.25">
      <c r="B78" s="258" t="s">
        <v>182</v>
      </c>
      <c r="C78" s="259"/>
      <c r="D78" s="259"/>
      <c r="E78" s="259"/>
      <c r="F78" s="259"/>
      <c r="G78" s="260"/>
      <c r="H78" s="130"/>
    </row>
    <row r="79" spans="2:10" x14ac:dyDescent="0.25">
      <c r="B79" s="255" t="s">
        <v>80</v>
      </c>
      <c r="C79" s="256"/>
      <c r="D79" s="256"/>
      <c r="E79" s="256"/>
      <c r="F79" s="256"/>
      <c r="G79" s="257"/>
      <c r="H79" s="131"/>
    </row>
    <row r="80" spans="2:10" x14ac:dyDescent="0.25">
      <c r="B80" s="261" t="s">
        <v>179</v>
      </c>
      <c r="C80" s="262"/>
      <c r="D80" s="262"/>
      <c r="E80" s="262"/>
      <c r="F80" s="263"/>
      <c r="G80" s="174" t="s">
        <v>180</v>
      </c>
    </row>
    <row r="81" spans="2:7" x14ac:dyDescent="0.25">
      <c r="B81" s="249" t="s">
        <v>132</v>
      </c>
      <c r="C81" s="250"/>
      <c r="D81" s="250"/>
      <c r="E81" s="250"/>
      <c r="F81" s="251"/>
      <c r="G81" s="175">
        <v>347424.62514730124</v>
      </c>
    </row>
    <row r="82" spans="2:7" x14ac:dyDescent="0.25">
      <c r="B82" s="249" t="s">
        <v>108</v>
      </c>
      <c r="C82" s="250"/>
      <c r="D82" s="250"/>
      <c r="E82" s="250"/>
      <c r="F82" s="251"/>
      <c r="G82" s="175">
        <v>339036.46508616768</v>
      </c>
    </row>
    <row r="83" spans="2:7" x14ac:dyDescent="0.25">
      <c r="B83" s="249" t="s">
        <v>107</v>
      </c>
      <c r="C83" s="250"/>
      <c r="D83" s="250"/>
      <c r="E83" s="250"/>
      <c r="F83" s="251"/>
      <c r="G83" s="175">
        <v>83999.385895622894</v>
      </c>
    </row>
    <row r="84" spans="2:7" ht="15.75" thickBot="1" x14ac:dyDescent="0.3">
      <c r="B84" s="252" t="s">
        <v>181</v>
      </c>
      <c r="C84" s="253"/>
      <c r="D84" s="253"/>
      <c r="E84" s="253"/>
      <c r="F84" s="254"/>
      <c r="G84" s="228">
        <f>SUM(G81:G83)</f>
        <v>770460.47612909181</v>
      </c>
    </row>
    <row r="85" spans="2:7" ht="15.75" thickTop="1" x14ac:dyDescent="0.25">
      <c r="B85" s="208" t="s">
        <v>216</v>
      </c>
    </row>
    <row r="87" spans="2:7" x14ac:dyDescent="0.25">
      <c r="C87" s="20"/>
    </row>
  </sheetData>
  <mergeCells count="24">
    <mergeCell ref="B5:G5"/>
    <mergeCell ref="B2:I2"/>
    <mergeCell ref="B3:I3"/>
    <mergeCell ref="B4:I4"/>
    <mergeCell ref="B37:J37"/>
    <mergeCell ref="B17:F17"/>
    <mergeCell ref="B18:F18"/>
    <mergeCell ref="B27:F27"/>
    <mergeCell ref="B28:F28"/>
    <mergeCell ref="B7:F7"/>
    <mergeCell ref="B8:F8"/>
    <mergeCell ref="F39:G39"/>
    <mergeCell ref="B48:J48"/>
    <mergeCell ref="B38:J38"/>
    <mergeCell ref="B49:J49"/>
    <mergeCell ref="F50:G50"/>
    <mergeCell ref="B82:F82"/>
    <mergeCell ref="B83:F83"/>
    <mergeCell ref="B84:F84"/>
    <mergeCell ref="B62:H62"/>
    <mergeCell ref="B78:G78"/>
    <mergeCell ref="B79:G79"/>
    <mergeCell ref="B80:F80"/>
    <mergeCell ref="B81:F81"/>
  </mergeCells>
  <pageMargins left="0.7" right="0.7" top="0.75" bottom="0.75" header="0.3" footer="0.3"/>
  <pageSetup scale="66" orientation="landscape" r:id="rId1"/>
  <headerFooter>
    <oddFooter>&amp;L&amp;D&amp;R&amp;F,&amp;A,</oddFooter>
  </headerFooter>
  <ignoredErrors>
    <ignoredError sqref="E73:E75"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20"/>
  <sheetViews>
    <sheetView showGridLines="0" zoomScale="90" zoomScaleNormal="90" workbookViewId="0">
      <selection activeCell="B19" sqref="B19"/>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284" t="s">
        <v>81</v>
      </c>
      <c r="C1" s="284"/>
      <c r="D1" s="284"/>
    </row>
    <row r="2" spans="2:4" ht="21" x14ac:dyDescent="0.35">
      <c r="B2" s="285" t="s">
        <v>5</v>
      </c>
      <c r="C2" s="286"/>
      <c r="D2" s="287"/>
    </row>
    <row r="3" spans="2:4" ht="18.75" x14ac:dyDescent="0.3">
      <c r="B3" s="289" t="s">
        <v>82</v>
      </c>
      <c r="C3" s="290"/>
      <c r="D3" s="291"/>
    </row>
    <row r="4" spans="2:4" ht="74.25" customHeight="1" x14ac:dyDescent="0.25">
      <c r="B4" s="288" t="s">
        <v>209</v>
      </c>
      <c r="C4" s="288"/>
      <c r="D4" s="288"/>
    </row>
    <row r="5" spans="2:4" x14ac:dyDescent="0.25">
      <c r="B5" s="21"/>
      <c r="C5" s="2"/>
      <c r="D5" s="2"/>
    </row>
    <row r="6" spans="2:4" x14ac:dyDescent="0.25">
      <c r="B6" s="293" t="s">
        <v>83</v>
      </c>
      <c r="C6" s="292" t="s">
        <v>84</v>
      </c>
      <c r="D6" s="292" t="s">
        <v>85</v>
      </c>
    </row>
    <row r="7" spans="2:4" x14ac:dyDescent="0.25">
      <c r="B7" s="293"/>
      <c r="C7" s="292"/>
      <c r="D7" s="292"/>
    </row>
    <row r="8" spans="2:4" x14ac:dyDescent="0.25">
      <c r="B8" s="78" t="s">
        <v>149</v>
      </c>
      <c r="C8" s="164"/>
      <c r="D8" s="165">
        <v>184556184.20947659</v>
      </c>
    </row>
    <row r="9" spans="2:4" x14ac:dyDescent="0.25">
      <c r="B9" s="109" t="s">
        <v>217</v>
      </c>
      <c r="C9" s="47">
        <v>3.1401303652036403E-2</v>
      </c>
      <c r="D9" s="166">
        <v>5795304.7812229404</v>
      </c>
    </row>
    <row r="10" spans="2:4" x14ac:dyDescent="0.25">
      <c r="B10" s="3" t="s">
        <v>218</v>
      </c>
      <c r="C10" s="47">
        <v>9.6577193218053189E-3</v>
      </c>
      <c r="D10" s="166">
        <v>1782391.8261985239</v>
      </c>
    </row>
    <row r="11" spans="2:4" x14ac:dyDescent="0.25">
      <c r="B11" s="3" t="s">
        <v>219</v>
      </c>
      <c r="C11" s="47">
        <v>8.3993327169341447E-3</v>
      </c>
      <c r="D11" s="166">
        <v>1550148.7961431816</v>
      </c>
    </row>
    <row r="12" spans="2:4" x14ac:dyDescent="0.25">
      <c r="B12" s="3" t="s">
        <v>220</v>
      </c>
      <c r="C12" s="47">
        <v>6.7400100329317592E-3</v>
      </c>
      <c r="D12" s="166">
        <v>1243910.5332114741</v>
      </c>
    </row>
    <row r="13" spans="2:4" x14ac:dyDescent="0.25">
      <c r="B13" s="3" t="s">
        <v>221</v>
      </c>
      <c r="C13" s="47">
        <v>-1.1369955731373858E-2</v>
      </c>
      <c r="D13" s="166">
        <v>-2098395.6444130279</v>
      </c>
    </row>
    <row r="14" spans="2:4" x14ac:dyDescent="0.25">
      <c r="B14" s="3" t="s">
        <v>215</v>
      </c>
      <c r="C14" s="47">
        <v>-1.0263348971453709E-2</v>
      </c>
      <c r="D14" s="166">
        <v>-1894164.5233817529</v>
      </c>
    </row>
    <row r="15" spans="2:4" x14ac:dyDescent="0.25">
      <c r="B15" s="3" t="s">
        <v>222</v>
      </c>
      <c r="C15" s="47">
        <v>3.620977713573105E-2</v>
      </c>
      <c r="D15" s="166">
        <v>6682738.2992460728</v>
      </c>
    </row>
    <row r="16" spans="2:4" x14ac:dyDescent="0.25">
      <c r="B16" s="78" t="s">
        <v>150</v>
      </c>
      <c r="C16" s="164">
        <f>SUM(C8:C15)</f>
        <v>7.077483815661112E-2</v>
      </c>
      <c r="D16" s="165">
        <f t="shared" ref="D16" si="0">SUM(D8:D15)</f>
        <v>197618118.277704</v>
      </c>
    </row>
    <row r="17" spans="2:4" x14ac:dyDescent="0.25">
      <c r="B17" s="74"/>
      <c r="C17" s="42"/>
      <c r="D17" s="42"/>
    </row>
    <row r="18" spans="2:4" x14ac:dyDescent="0.25">
      <c r="B18" s="29" t="s">
        <v>168</v>
      </c>
      <c r="C18" s="101"/>
      <c r="D18" s="79">
        <f>+D16-D8</f>
        <v>13061934.06822741</v>
      </c>
    </row>
    <row r="19" spans="2:4" x14ac:dyDescent="0.25">
      <c r="B19" s="29" t="s">
        <v>169</v>
      </c>
      <c r="C19" s="209">
        <v>7.077483815661112E-2</v>
      </c>
      <c r="D19" s="102"/>
    </row>
    <row r="20" spans="2:4" x14ac:dyDescent="0.25">
      <c r="B20" s="74" t="s">
        <v>86</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42"/>
  <sheetViews>
    <sheetView showGridLines="0" topLeftCell="A4" zoomScale="90" zoomScaleNormal="90" workbookViewId="0">
      <selection activeCell="D19" sqref="D19"/>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 min="13" max="13" width="14.5703125" bestFit="1" customWidth="1"/>
  </cols>
  <sheetData>
    <row r="1" spans="2:7" x14ac:dyDescent="0.25">
      <c r="B1" s="238" t="s">
        <v>87</v>
      </c>
      <c r="C1" s="238"/>
      <c r="D1" s="238"/>
      <c r="E1" s="238"/>
      <c r="F1" s="238"/>
      <c r="G1" s="238"/>
    </row>
    <row r="2" spans="2:7" ht="18.75" x14ac:dyDescent="0.3">
      <c r="B2" s="295" t="s">
        <v>9</v>
      </c>
      <c r="C2" s="296"/>
      <c r="D2" s="296"/>
      <c r="E2" s="296"/>
      <c r="F2" s="296"/>
      <c r="G2" s="297"/>
    </row>
    <row r="3" spans="2:7" ht="18.75" x14ac:dyDescent="0.3">
      <c r="B3" s="289" t="s">
        <v>88</v>
      </c>
      <c r="C3" s="290"/>
      <c r="D3" s="290"/>
      <c r="E3" s="290"/>
      <c r="F3" s="290"/>
      <c r="G3" s="291"/>
    </row>
    <row r="4" spans="2:7" ht="63" customHeight="1" x14ac:dyDescent="0.25">
      <c r="B4" s="298" t="s">
        <v>207</v>
      </c>
      <c r="C4" s="299"/>
      <c r="D4" s="299"/>
      <c r="E4" s="299"/>
      <c r="F4" s="299"/>
      <c r="G4" s="300"/>
    </row>
    <row r="5" spans="2:7" ht="17.45" customHeight="1" x14ac:dyDescent="0.25">
      <c r="B5" s="45" t="s">
        <v>89</v>
      </c>
      <c r="C5" s="301" t="s">
        <v>90</v>
      </c>
      <c r="D5" s="302"/>
      <c r="E5" s="302"/>
      <c r="F5" s="303"/>
      <c r="G5" s="55" t="s">
        <v>91</v>
      </c>
    </row>
    <row r="6" spans="2:7" ht="31.5" customHeight="1" x14ac:dyDescent="0.25">
      <c r="B6" s="16"/>
      <c r="C6" s="48" t="s">
        <v>92</v>
      </c>
      <c r="D6" s="49" t="s">
        <v>93</v>
      </c>
      <c r="E6" s="144" t="s">
        <v>206</v>
      </c>
      <c r="F6" s="144" t="s">
        <v>94</v>
      </c>
      <c r="G6" s="16"/>
    </row>
    <row r="7" spans="2:7" ht="31.5" customHeight="1" x14ac:dyDescent="0.25">
      <c r="B7" s="145" t="s">
        <v>95</v>
      </c>
      <c r="C7" s="146">
        <v>0.02</v>
      </c>
      <c r="D7" s="147">
        <v>500000</v>
      </c>
      <c r="E7" s="148">
        <v>0.6</v>
      </c>
      <c r="F7" s="149">
        <f>C7*E7</f>
        <v>1.2E-2</v>
      </c>
      <c r="G7" s="145" t="s">
        <v>96</v>
      </c>
    </row>
    <row r="8" spans="2:7" ht="27" customHeight="1" x14ac:dyDescent="0.25">
      <c r="B8" s="210" t="s">
        <v>223</v>
      </c>
      <c r="C8" s="48">
        <v>2.528163660610739E-2</v>
      </c>
      <c r="D8" s="211">
        <v>351095.28673749045</v>
      </c>
      <c r="E8" s="48">
        <v>0.141919522954223</v>
      </c>
      <c r="F8" s="9">
        <v>3.5879578066407821E-3</v>
      </c>
      <c r="G8" s="16"/>
    </row>
    <row r="9" spans="2:7" ht="27" customHeight="1" x14ac:dyDescent="0.25">
      <c r="B9" s="16" t="s">
        <v>224</v>
      </c>
      <c r="C9" s="48">
        <v>8.8096093971784528E-2</v>
      </c>
      <c r="D9" s="211">
        <v>2835554.051113076</v>
      </c>
      <c r="E9" s="48">
        <v>0.32893009093417985</v>
      </c>
      <c r="F9" s="9">
        <v>2.8977456201085137E-2</v>
      </c>
      <c r="G9" s="16"/>
    </row>
    <row r="10" spans="2:7" ht="27" customHeight="1" x14ac:dyDescent="0.25">
      <c r="B10" s="16" t="s">
        <v>225</v>
      </c>
      <c r="C10" s="48">
        <v>6.9999999999998924E-2</v>
      </c>
      <c r="D10" s="211">
        <v>232267.15543236025</v>
      </c>
      <c r="E10" s="48">
        <v>3.3908774098814216E-2</v>
      </c>
      <c r="F10" s="9">
        <v>2.3736141869169585E-3</v>
      </c>
      <c r="G10" s="16"/>
    </row>
    <row r="11" spans="2:7" ht="27" customHeight="1" x14ac:dyDescent="0.25">
      <c r="B11" s="16" t="s">
        <v>175</v>
      </c>
      <c r="C11" s="48">
        <v>4.9125743124832977E-2</v>
      </c>
      <c r="D11" s="211">
        <v>313399.81042076764</v>
      </c>
      <c r="E11" s="48">
        <v>6.5194644920290493E-2</v>
      </c>
      <c r="F11" s="9">
        <v>3.2027353794688877E-3</v>
      </c>
      <c r="G11" s="16"/>
    </row>
    <row r="12" spans="2:7" ht="27" customHeight="1" x14ac:dyDescent="0.25">
      <c r="B12" s="16" t="s">
        <v>97</v>
      </c>
      <c r="C12" s="48">
        <v>0</v>
      </c>
      <c r="D12" s="211">
        <v>0</v>
      </c>
      <c r="E12" s="48">
        <v>0</v>
      </c>
      <c r="F12" s="9">
        <v>0</v>
      </c>
      <c r="G12" s="16"/>
    </row>
    <row r="13" spans="2:7" ht="27" customHeight="1" x14ac:dyDescent="0.25">
      <c r="B13" s="16" t="s">
        <v>31</v>
      </c>
      <c r="C13" s="48">
        <v>2.6178082191781516E-2</v>
      </c>
      <c r="D13" s="211">
        <v>103323.3778727483</v>
      </c>
      <c r="E13" s="48">
        <v>4.0335096168630111E-2</v>
      </c>
      <c r="F13" s="9">
        <v>1.0558954627158108E-3</v>
      </c>
      <c r="G13" s="16"/>
    </row>
    <row r="14" spans="2:7" ht="27" customHeight="1" x14ac:dyDescent="0.25">
      <c r="B14" s="30" t="s">
        <v>30</v>
      </c>
      <c r="C14" s="48">
        <v>3.9013862851139773E-2</v>
      </c>
      <c r="D14" s="211">
        <v>446254.01512269373</v>
      </c>
      <c r="E14" s="48">
        <v>0.11689219438947455</v>
      </c>
      <c r="F14" s="9">
        <v>4.5604160402797304E-3</v>
      </c>
      <c r="G14" s="16"/>
    </row>
    <row r="15" spans="2:7" ht="27" customHeight="1" x14ac:dyDescent="0.25">
      <c r="B15" s="16" t="s">
        <v>177</v>
      </c>
      <c r="C15" s="48">
        <v>4.0780067579765725E-2</v>
      </c>
      <c r="D15" s="211">
        <v>80691.053399728902</v>
      </c>
      <c r="E15" s="48">
        <v>2.0220866960786246E-2</v>
      </c>
      <c r="F15" s="9">
        <v>8.2460832118231512E-4</v>
      </c>
      <c r="G15" s="16"/>
    </row>
    <row r="16" spans="2:7" ht="27" customHeight="1" x14ac:dyDescent="0.25">
      <c r="B16" s="30" t="s">
        <v>226</v>
      </c>
      <c r="C16" s="48">
        <v>0</v>
      </c>
      <c r="D16" s="211">
        <v>0</v>
      </c>
      <c r="E16" s="48">
        <v>6.0110523600692571E-2</v>
      </c>
      <c r="F16" s="9">
        <v>0</v>
      </c>
      <c r="G16" s="16"/>
    </row>
    <row r="17" spans="2:7" ht="27" customHeight="1" x14ac:dyDescent="0.25">
      <c r="B17" s="30" t="s">
        <v>178</v>
      </c>
      <c r="C17" s="48">
        <v>3.9999999999999467E-2</v>
      </c>
      <c r="D17" s="211">
        <v>413303.3248952328</v>
      </c>
      <c r="E17" s="48">
        <v>0.10559205343143915</v>
      </c>
      <c r="F17" s="9">
        <v>4.2236821372575095E-3</v>
      </c>
      <c r="G17" s="16"/>
    </row>
    <row r="18" spans="2:7" ht="27" customHeight="1" x14ac:dyDescent="0.25">
      <c r="B18" s="30" t="s">
        <v>215</v>
      </c>
      <c r="C18" s="48">
        <v>1.2404176871085013E-2</v>
      </c>
      <c r="D18" s="211">
        <v>105474.28013337671</v>
      </c>
      <c r="E18" s="48">
        <v>8.6896232541470081E-2</v>
      </c>
      <c r="F18" s="9">
        <v>1.0778762378753279E-3</v>
      </c>
      <c r="G18" s="16"/>
    </row>
    <row r="19" spans="2:7" x14ac:dyDescent="0.25">
      <c r="B19" s="11" t="s">
        <v>13</v>
      </c>
      <c r="C19" s="76" t="s">
        <v>98</v>
      </c>
      <c r="D19" s="77">
        <f>SUM(D8:D18)</f>
        <v>4881362.3551274752</v>
      </c>
      <c r="E19" s="200">
        <f>SUM(E8:E18)</f>
        <v>1.0000000000000002</v>
      </c>
      <c r="F19" s="199">
        <f>SUM(F8:F18)</f>
        <v>4.9884241773422454E-2</v>
      </c>
      <c r="G19" s="11"/>
    </row>
    <row r="20" spans="2:7" x14ac:dyDescent="0.25">
      <c r="B20" s="18" t="s">
        <v>208</v>
      </c>
      <c r="E20" t="s">
        <v>203</v>
      </c>
    </row>
    <row r="22" spans="2:7" x14ac:dyDescent="0.25">
      <c r="B22" s="294" t="s">
        <v>99</v>
      </c>
      <c r="C22" s="294"/>
      <c r="D22" s="294"/>
      <c r="E22" s="294"/>
      <c r="F22" s="168"/>
    </row>
    <row r="24" spans="2:7" ht="26.25" x14ac:dyDescent="0.4">
      <c r="B24" s="189" t="s">
        <v>202</v>
      </c>
    </row>
    <row r="42" spans="13:13" x14ac:dyDescent="0.25">
      <c r="M42" s="14"/>
    </row>
  </sheetData>
  <mergeCells count="6">
    <mergeCell ref="B22:E22"/>
    <mergeCell ref="B1:G1"/>
    <mergeCell ref="B2:G2"/>
    <mergeCell ref="B4:G4"/>
    <mergeCell ref="C5:F5"/>
    <mergeCell ref="B3:G3"/>
  </mergeCells>
  <pageMargins left="0.7" right="0.7" top="0.75" bottom="0.75" header="0.3" footer="0.3"/>
  <pageSetup orientation="landscape" r:id="rId1"/>
  <headerFooter>
    <oddFooter>&amp;L&amp;D&amp;R&amp;F,&amp;A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F18"/>
  <sheetViews>
    <sheetView showGridLines="0" workbookViewId="0">
      <selection activeCell="B13" sqref="B13:F16"/>
    </sheetView>
  </sheetViews>
  <sheetFormatPr defaultColWidth="8.85546875" defaultRowHeight="15" x14ac:dyDescent="0.25"/>
  <cols>
    <col min="1" max="1" width="8.85546875" style="1"/>
    <col min="2" max="2" width="32.28515625" style="39" customWidth="1"/>
    <col min="3" max="4" width="22.28515625" style="39" customWidth="1"/>
    <col min="5" max="5" width="17.5703125" style="39" customWidth="1"/>
    <col min="6" max="6" width="19.5703125" style="39" customWidth="1"/>
    <col min="7" max="16384" width="8.85546875" style="1"/>
  </cols>
  <sheetData>
    <row r="1" spans="2:6" s="105" customFormat="1" x14ac:dyDescent="0.25">
      <c r="B1" s="106"/>
      <c r="C1" s="106"/>
      <c r="D1" s="106"/>
      <c r="E1" s="106"/>
      <c r="F1" s="106"/>
    </row>
    <row r="2" spans="2:6" ht="15.75" x14ac:dyDescent="0.25">
      <c r="B2" s="305" t="s">
        <v>100</v>
      </c>
      <c r="C2" s="305"/>
      <c r="D2" s="305"/>
      <c r="E2" s="305"/>
      <c r="F2" s="305"/>
    </row>
    <row r="3" spans="2:6" ht="18.75" x14ac:dyDescent="0.3">
      <c r="B3" s="306" t="s">
        <v>2</v>
      </c>
      <c r="C3" s="307"/>
      <c r="D3" s="307"/>
      <c r="E3" s="307"/>
      <c r="F3" s="308"/>
    </row>
    <row r="4" spans="2:6" ht="18.75" x14ac:dyDescent="0.3">
      <c r="B4" s="289" t="s">
        <v>101</v>
      </c>
      <c r="C4" s="290"/>
      <c r="D4" s="290"/>
      <c r="E4" s="290"/>
      <c r="F4" s="291"/>
    </row>
    <row r="5" spans="2:6" ht="15.75" x14ac:dyDescent="0.25">
      <c r="B5" s="31"/>
      <c r="C5" s="31"/>
      <c r="D5" s="31"/>
      <c r="E5" s="31"/>
      <c r="F5" s="31"/>
    </row>
    <row r="6" spans="2:6" ht="67.5" customHeight="1" x14ac:dyDescent="0.25">
      <c r="B6" s="304" t="s">
        <v>197</v>
      </c>
      <c r="C6" s="304"/>
      <c r="D6" s="304"/>
      <c r="E6" s="304"/>
      <c r="F6" s="304"/>
    </row>
    <row r="7" spans="2:6" ht="15.75" x14ac:dyDescent="0.25">
      <c r="B7" s="31"/>
      <c r="C7" s="31"/>
      <c r="D7" s="31"/>
      <c r="E7" s="31"/>
      <c r="F7" s="31"/>
    </row>
    <row r="8" spans="2:6" ht="48" customHeight="1" x14ac:dyDescent="0.25">
      <c r="B8" s="32" t="s">
        <v>102</v>
      </c>
      <c r="C8" s="33" t="s">
        <v>170</v>
      </c>
      <c r="D8" s="33" t="s">
        <v>103</v>
      </c>
      <c r="E8" s="33" t="s">
        <v>104</v>
      </c>
      <c r="F8" s="34" t="s">
        <v>105</v>
      </c>
    </row>
    <row r="9" spans="2:6" ht="25.5" customHeight="1" x14ac:dyDescent="0.25">
      <c r="B9" s="35"/>
      <c r="C9" s="36" t="s">
        <v>106</v>
      </c>
      <c r="D9" s="36" t="s">
        <v>171</v>
      </c>
      <c r="E9" s="36" t="s">
        <v>171</v>
      </c>
      <c r="F9" s="37" t="s">
        <v>172</v>
      </c>
    </row>
    <row r="10" spans="2:6" ht="24" customHeight="1" x14ac:dyDescent="0.25">
      <c r="B10" s="38" t="s">
        <v>107</v>
      </c>
      <c r="C10" s="214" t="s">
        <v>227</v>
      </c>
      <c r="D10" s="212">
        <v>2868</v>
      </c>
      <c r="E10" s="212">
        <v>517193.57870602392</v>
      </c>
      <c r="F10" s="213">
        <v>479646.00344273535</v>
      </c>
    </row>
    <row r="11" spans="2:6" ht="15.75" x14ac:dyDescent="0.25">
      <c r="B11" s="38" t="s">
        <v>108</v>
      </c>
      <c r="C11" s="214" t="s">
        <v>227</v>
      </c>
      <c r="D11" s="212">
        <v>1901</v>
      </c>
      <c r="E11" s="212">
        <v>1101402.9187022785</v>
      </c>
      <c r="F11" s="213">
        <v>321650.85092014389</v>
      </c>
    </row>
    <row r="12" spans="2:6" ht="15.75" x14ac:dyDescent="0.25">
      <c r="B12" s="38" t="s">
        <v>132</v>
      </c>
      <c r="C12" s="214" t="s">
        <v>227</v>
      </c>
      <c r="D12" s="212">
        <v>3314</v>
      </c>
      <c r="E12" s="212"/>
      <c r="F12" s="213">
        <v>478871.48837077897</v>
      </c>
    </row>
    <row r="13" spans="2:6" ht="15.75" x14ac:dyDescent="0.25">
      <c r="B13" s="187" t="s">
        <v>195</v>
      </c>
      <c r="C13" s="182"/>
      <c r="D13" s="320">
        <v>2891</v>
      </c>
      <c r="E13" s="320"/>
      <c r="F13" s="321">
        <v>421874.19711594551</v>
      </c>
    </row>
    <row r="14" spans="2:6" ht="15.75" x14ac:dyDescent="0.25">
      <c r="B14" s="188" t="s">
        <v>196</v>
      </c>
      <c r="C14" s="183"/>
      <c r="D14" s="322">
        <v>423</v>
      </c>
      <c r="E14" s="322"/>
      <c r="F14" s="323">
        <v>56997.291254833443</v>
      </c>
    </row>
    <row r="15" spans="2:6" ht="16.5" thickBot="1" x14ac:dyDescent="0.3">
      <c r="B15" s="180" t="s">
        <v>109</v>
      </c>
      <c r="C15" s="178"/>
      <c r="D15" s="178"/>
      <c r="E15" s="178"/>
      <c r="F15" s="179"/>
    </row>
    <row r="16" spans="2:6" ht="15.75" x14ac:dyDescent="0.25">
      <c r="B16" s="35" t="s">
        <v>110</v>
      </c>
      <c r="C16" s="177"/>
      <c r="D16" s="215">
        <f>SUM(D10:D12)</f>
        <v>8083</v>
      </c>
      <c r="E16" s="215">
        <f t="shared" ref="E16:F16" si="0">SUM(E10:E12)</f>
        <v>1618596.4974083025</v>
      </c>
      <c r="F16" s="216">
        <f t="shared" si="0"/>
        <v>1280168.3427336582</v>
      </c>
    </row>
    <row r="17" spans="2:5" ht="15.75" x14ac:dyDescent="0.25">
      <c r="B17" s="31"/>
    </row>
    <row r="18" spans="2:5" ht="15.75" x14ac:dyDescent="0.25">
      <c r="B18" s="40"/>
      <c r="E18" s="41"/>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2:K32"/>
  <sheetViews>
    <sheetView showGridLines="0" zoomScale="94" zoomScaleNormal="100" zoomScaleSheetLayoutView="55" workbookViewId="0">
      <selection activeCell="D29" sqref="D29"/>
    </sheetView>
  </sheetViews>
  <sheetFormatPr defaultColWidth="9.140625" defaultRowHeight="15" customHeight="1" x14ac:dyDescent="0.25"/>
  <cols>
    <col min="1" max="1" width="3.5703125" style="103" customWidth="1"/>
    <col min="2" max="2" width="39.7109375" style="103" customWidth="1"/>
    <col min="3" max="3" width="24" style="103" customWidth="1"/>
    <col min="4" max="11" width="22.7109375" style="103" customWidth="1"/>
    <col min="12" max="16384" width="9.140625" style="103"/>
  </cols>
  <sheetData>
    <row r="2" spans="2:11" s="1" customFormat="1" ht="15.75" x14ac:dyDescent="0.25">
      <c r="B2" s="305" t="s">
        <v>111</v>
      </c>
      <c r="C2" s="305"/>
      <c r="D2" s="305"/>
      <c r="E2" s="305"/>
      <c r="F2" s="305"/>
      <c r="G2" s="305"/>
      <c r="H2" s="305"/>
      <c r="I2" s="305"/>
      <c r="J2" s="305"/>
      <c r="K2" s="305"/>
    </row>
    <row r="3" spans="2:11" s="1" customFormat="1" ht="18.75" x14ac:dyDescent="0.3">
      <c r="B3" s="306" t="s">
        <v>112</v>
      </c>
      <c r="C3" s="307"/>
      <c r="D3" s="307"/>
      <c r="E3" s="307"/>
      <c r="F3" s="307"/>
      <c r="G3" s="307"/>
      <c r="H3" s="307"/>
      <c r="I3" s="307"/>
      <c r="J3" s="307"/>
      <c r="K3" s="308"/>
    </row>
    <row r="4" spans="2:11" s="1" customFormat="1" ht="18.75" x14ac:dyDescent="0.3">
      <c r="B4" s="289" t="s">
        <v>113</v>
      </c>
      <c r="C4" s="290"/>
      <c r="D4" s="290"/>
      <c r="E4" s="290"/>
      <c r="F4" s="290"/>
      <c r="G4" s="290"/>
      <c r="H4" s="290"/>
      <c r="I4" s="290"/>
      <c r="J4" s="290"/>
      <c r="K4" s="291"/>
    </row>
    <row r="5" spans="2:11" s="105" customFormat="1" ht="18.75" x14ac:dyDescent="0.3">
      <c r="B5" s="151"/>
      <c r="C5" s="151"/>
      <c r="D5" s="151"/>
      <c r="E5" s="151"/>
      <c r="F5" s="151"/>
      <c r="G5" s="151"/>
      <c r="H5" s="151"/>
      <c r="I5" s="151"/>
      <c r="J5" s="151"/>
      <c r="K5" s="151"/>
    </row>
    <row r="6" spans="2:11" s="105" customFormat="1" ht="18.75" customHeight="1" x14ac:dyDescent="0.25">
      <c r="B6" s="311" t="s">
        <v>201</v>
      </c>
      <c r="C6" s="311"/>
      <c r="D6" s="311"/>
      <c r="E6" s="311"/>
      <c r="F6" s="311"/>
      <c r="G6" s="311"/>
      <c r="H6" s="311"/>
      <c r="I6" s="311"/>
      <c r="J6" s="311"/>
      <c r="K6" s="311"/>
    </row>
    <row r="7" spans="2:11" s="105" customFormat="1" ht="18.75" customHeight="1" x14ac:dyDescent="0.25">
      <c r="B7" s="311"/>
      <c r="C7" s="311"/>
      <c r="D7" s="311"/>
      <c r="E7" s="311"/>
      <c r="F7" s="311"/>
      <c r="G7" s="311"/>
      <c r="H7" s="311"/>
      <c r="I7" s="311"/>
      <c r="J7" s="311"/>
      <c r="K7" s="311"/>
    </row>
    <row r="8" spans="2:11" s="105" customFormat="1" ht="18.75" x14ac:dyDescent="0.3">
      <c r="B8" s="104"/>
      <c r="C8" s="104"/>
      <c r="D8" s="104"/>
      <c r="E8" s="104"/>
      <c r="F8" s="104"/>
      <c r="G8" s="104"/>
      <c r="H8" s="104"/>
    </row>
    <row r="9" spans="2:11" s="152" customFormat="1" x14ac:dyDescent="0.25">
      <c r="B9" s="153"/>
      <c r="D9" s="153"/>
      <c r="E9" s="153"/>
      <c r="F9" s="153"/>
      <c r="G9" s="153"/>
      <c r="H9" s="153"/>
      <c r="I9" s="154"/>
      <c r="J9" s="154"/>
      <c r="K9" s="154"/>
    </row>
    <row r="10" spans="2:11" s="150" customFormat="1" ht="15" customHeight="1" x14ac:dyDescent="0.25">
      <c r="B10" s="309" t="s">
        <v>114</v>
      </c>
      <c r="C10" s="162" t="s">
        <v>115</v>
      </c>
      <c r="D10" s="184" t="s">
        <v>115</v>
      </c>
      <c r="E10" s="158" t="s">
        <v>116</v>
      </c>
      <c r="F10" s="159" t="s">
        <v>200</v>
      </c>
      <c r="G10" s="185" t="s">
        <v>115</v>
      </c>
      <c r="H10" s="158" t="s">
        <v>116</v>
      </c>
      <c r="I10" s="159" t="s">
        <v>200</v>
      </c>
      <c r="J10" s="190" t="s">
        <v>116</v>
      </c>
      <c r="K10" s="191" t="s">
        <v>200</v>
      </c>
    </row>
    <row r="11" spans="2:11" s="150" customFormat="1" x14ac:dyDescent="0.25">
      <c r="B11" s="310"/>
      <c r="C11" s="161" t="s">
        <v>117</v>
      </c>
      <c r="D11" s="316" t="s">
        <v>199</v>
      </c>
      <c r="E11" s="312"/>
      <c r="F11" s="313"/>
      <c r="G11" s="312" t="s">
        <v>118</v>
      </c>
      <c r="H11" s="312"/>
      <c r="I11" s="313"/>
      <c r="J11" s="314" t="s">
        <v>198</v>
      </c>
      <c r="K11" s="315"/>
    </row>
    <row r="12" spans="2:11" ht="15" customHeight="1" x14ac:dyDescent="0.25">
      <c r="B12" s="217" t="s">
        <v>228</v>
      </c>
      <c r="C12" s="218">
        <f t="shared" ref="C12:C27" si="0">+D12+G12</f>
        <v>0</v>
      </c>
      <c r="D12" s="219"/>
      <c r="E12" s="22"/>
      <c r="F12" s="220">
        <v>0</v>
      </c>
      <c r="G12" s="219"/>
      <c r="H12" s="22"/>
      <c r="I12" s="220"/>
      <c r="J12" s="192"/>
      <c r="K12" s="193"/>
    </row>
    <row r="13" spans="2:11" ht="15" customHeight="1" x14ac:dyDescent="0.25">
      <c r="B13" s="217" t="s">
        <v>229</v>
      </c>
      <c r="C13" s="218">
        <f t="shared" si="0"/>
        <v>0</v>
      </c>
      <c r="D13" s="219"/>
      <c r="E13" s="22"/>
      <c r="F13" s="220">
        <v>0</v>
      </c>
      <c r="G13" s="219"/>
      <c r="H13" s="22"/>
      <c r="I13" s="220"/>
      <c r="J13" s="192"/>
      <c r="K13" s="193"/>
    </row>
    <row r="14" spans="2:11" ht="15" customHeight="1" x14ac:dyDescent="0.25">
      <c r="B14" s="217" t="s">
        <v>230</v>
      </c>
      <c r="C14" s="218">
        <f t="shared" si="0"/>
        <v>1277904</v>
      </c>
      <c r="D14" s="219">
        <v>1277904</v>
      </c>
      <c r="E14" s="22">
        <v>1277904</v>
      </c>
      <c r="F14" s="220">
        <v>0</v>
      </c>
      <c r="G14" s="219"/>
      <c r="H14" s="22"/>
      <c r="I14" s="220"/>
      <c r="J14" s="192"/>
      <c r="K14" s="193"/>
    </row>
    <row r="15" spans="2:11" ht="15" customHeight="1" x14ac:dyDescent="0.25">
      <c r="B15" s="217" t="s">
        <v>231</v>
      </c>
      <c r="C15" s="218">
        <f t="shared" si="0"/>
        <v>0</v>
      </c>
      <c r="D15" s="219"/>
      <c r="E15" s="22"/>
      <c r="F15" s="220">
        <v>0</v>
      </c>
      <c r="G15" s="219"/>
      <c r="H15" s="22"/>
      <c r="I15" s="220"/>
      <c r="J15" s="192"/>
      <c r="K15" s="193"/>
    </row>
    <row r="16" spans="2:11" ht="15" customHeight="1" x14ac:dyDescent="0.25">
      <c r="B16" s="217" t="s">
        <v>232</v>
      </c>
      <c r="C16" s="218">
        <f t="shared" si="0"/>
        <v>261200</v>
      </c>
      <c r="D16" s="219">
        <v>470800</v>
      </c>
      <c r="E16" s="22">
        <v>470800</v>
      </c>
      <c r="F16" s="220">
        <v>0</v>
      </c>
      <c r="G16" s="219">
        <v>-209600</v>
      </c>
      <c r="H16" s="22">
        <v>-209600</v>
      </c>
      <c r="I16" s="220"/>
      <c r="J16" s="192"/>
      <c r="K16" s="193"/>
    </row>
    <row r="17" spans="2:11" ht="15" customHeight="1" x14ac:dyDescent="0.25">
      <c r="B17" s="217" t="s">
        <v>233</v>
      </c>
      <c r="C17" s="218">
        <f t="shared" si="0"/>
        <v>0</v>
      </c>
      <c r="D17" s="219"/>
      <c r="E17" s="22"/>
      <c r="F17" s="220">
        <v>0</v>
      </c>
      <c r="G17" s="219"/>
      <c r="H17" s="22"/>
      <c r="I17" s="220"/>
      <c r="J17" s="192"/>
      <c r="K17" s="193"/>
    </row>
    <row r="18" spans="2:11" ht="15" customHeight="1" x14ac:dyDescent="0.25">
      <c r="B18" s="217" t="s">
        <v>234</v>
      </c>
      <c r="C18" s="218">
        <f t="shared" si="0"/>
        <v>0</v>
      </c>
      <c r="D18" s="219"/>
      <c r="E18" s="22"/>
      <c r="F18" s="220">
        <v>0</v>
      </c>
      <c r="G18" s="219"/>
      <c r="H18" s="22"/>
      <c r="I18" s="220"/>
      <c r="J18" s="192"/>
      <c r="K18" s="193"/>
    </row>
    <row r="19" spans="2:11" ht="15" customHeight="1" x14ac:dyDescent="0.25">
      <c r="B19" s="217" t="s">
        <v>235</v>
      </c>
      <c r="C19" s="218">
        <f t="shared" si="0"/>
        <v>0</v>
      </c>
      <c r="D19" s="219"/>
      <c r="E19" s="22"/>
      <c r="F19" s="220">
        <v>0</v>
      </c>
      <c r="G19" s="219"/>
      <c r="H19" s="22"/>
      <c r="I19" s="220"/>
      <c r="J19" s="192"/>
      <c r="K19" s="193"/>
    </row>
    <row r="20" spans="2:11" ht="15" customHeight="1" x14ac:dyDescent="0.25">
      <c r="B20" s="217" t="s">
        <v>236</v>
      </c>
      <c r="C20" s="218">
        <f t="shared" si="0"/>
        <v>0</v>
      </c>
      <c r="D20" s="219"/>
      <c r="E20" s="22"/>
      <c r="F20" s="220">
        <v>0</v>
      </c>
      <c r="G20" s="219"/>
      <c r="H20" s="22"/>
      <c r="I20" s="220"/>
      <c r="J20" s="192"/>
      <c r="K20" s="193"/>
    </row>
    <row r="21" spans="2:11" ht="15" customHeight="1" x14ac:dyDescent="0.25">
      <c r="B21" s="217" t="s">
        <v>237</v>
      </c>
      <c r="C21" s="218">
        <f t="shared" si="0"/>
        <v>6556103</v>
      </c>
      <c r="D21" s="219">
        <v>6556103</v>
      </c>
      <c r="E21" s="22">
        <v>6556103</v>
      </c>
      <c r="F21" s="220">
        <v>0</v>
      </c>
      <c r="G21" s="219"/>
      <c r="H21" s="22"/>
      <c r="I21" s="220"/>
      <c r="J21" s="192"/>
      <c r="K21" s="193"/>
    </row>
    <row r="22" spans="2:11" ht="15" customHeight="1" x14ac:dyDescent="0.25">
      <c r="B22" s="217" t="s">
        <v>238</v>
      </c>
      <c r="C22" s="218">
        <f t="shared" si="0"/>
        <v>84305</v>
      </c>
      <c r="D22" s="219">
        <v>74099</v>
      </c>
      <c r="E22" s="22">
        <v>74099</v>
      </c>
      <c r="F22" s="220"/>
      <c r="G22" s="219">
        <v>10206</v>
      </c>
      <c r="H22" s="22">
        <v>10206</v>
      </c>
      <c r="I22" s="220"/>
      <c r="J22" s="192"/>
      <c r="K22" s="193"/>
    </row>
    <row r="23" spans="2:11" ht="15" customHeight="1" x14ac:dyDescent="0.25">
      <c r="B23" s="217" t="s">
        <v>255</v>
      </c>
      <c r="C23" s="218">
        <f t="shared" si="0"/>
        <v>68240</v>
      </c>
      <c r="D23" s="219">
        <v>68240</v>
      </c>
      <c r="E23" s="22">
        <v>68240</v>
      </c>
      <c r="F23" s="220"/>
      <c r="G23" s="219"/>
      <c r="H23" s="22"/>
      <c r="I23" s="220"/>
      <c r="J23" s="192"/>
      <c r="K23" s="193"/>
    </row>
    <row r="24" spans="2:11" ht="15" customHeight="1" x14ac:dyDescent="0.25">
      <c r="B24" s="217" t="s">
        <v>256</v>
      </c>
      <c r="C24" s="218">
        <f t="shared" si="0"/>
        <v>256583.26999999996</v>
      </c>
      <c r="D24" s="219">
        <f>10566.8+3034+3340+192+2-99</f>
        <v>17035.8</v>
      </c>
      <c r="E24" s="22">
        <f>17135-99</f>
        <v>17036</v>
      </c>
      <c r="F24" s="220"/>
      <c r="G24" s="219">
        <f>196669.36+42878.11</f>
        <v>239547.46999999997</v>
      </c>
      <c r="H24" s="22">
        <f>196669+42878.11</f>
        <v>239547.11</v>
      </c>
      <c r="I24" s="220"/>
      <c r="J24" s="192"/>
      <c r="K24" s="193"/>
    </row>
    <row r="25" spans="2:11" ht="15" customHeight="1" x14ac:dyDescent="0.25">
      <c r="B25" s="217" t="s">
        <v>239</v>
      </c>
      <c r="C25" s="218">
        <f t="shared" si="0"/>
        <v>15915</v>
      </c>
      <c r="D25" s="219">
        <v>15915</v>
      </c>
      <c r="E25" s="22">
        <v>15915</v>
      </c>
      <c r="F25" s="220"/>
      <c r="G25" s="219"/>
      <c r="H25" s="22"/>
      <c r="I25" s="220"/>
      <c r="J25" s="192"/>
      <c r="K25" s="193"/>
    </row>
    <row r="26" spans="2:11" ht="15" customHeight="1" x14ac:dyDescent="0.25">
      <c r="B26" s="217" t="s">
        <v>240</v>
      </c>
      <c r="C26" s="218">
        <f t="shared" si="0"/>
        <v>66985</v>
      </c>
      <c r="D26" s="219">
        <v>18442</v>
      </c>
      <c r="E26" s="22">
        <v>18442</v>
      </c>
      <c r="F26" s="220"/>
      <c r="G26" s="219">
        <v>48543</v>
      </c>
      <c r="H26" s="22">
        <v>48543</v>
      </c>
      <c r="I26" s="220"/>
      <c r="J26" s="192"/>
      <c r="K26" s="193"/>
    </row>
    <row r="27" spans="2:11" ht="15" customHeight="1" x14ac:dyDescent="0.25">
      <c r="B27" s="217" t="s">
        <v>257</v>
      </c>
      <c r="C27" s="218">
        <f t="shared" si="0"/>
        <v>0</v>
      </c>
      <c r="D27" s="219">
        <v>0</v>
      </c>
      <c r="E27" s="22">
        <v>0</v>
      </c>
      <c r="F27" s="220"/>
      <c r="G27" s="219">
        <v>0</v>
      </c>
      <c r="H27" s="22">
        <v>1861234</v>
      </c>
      <c r="I27" s="220"/>
      <c r="J27" s="192"/>
      <c r="K27" s="193"/>
    </row>
    <row r="28" spans="2:11" ht="15" customHeight="1" x14ac:dyDescent="0.25">
      <c r="B28" s="217"/>
      <c r="C28" s="218"/>
      <c r="D28" s="22"/>
      <c r="E28" s="22"/>
      <c r="F28" s="220"/>
      <c r="G28" s="22"/>
      <c r="H28" s="22"/>
      <c r="I28" s="220"/>
      <c r="J28" s="194"/>
      <c r="K28" s="195"/>
    </row>
    <row r="29" spans="2:11" ht="15" customHeight="1" thickBot="1" x14ac:dyDescent="0.3">
      <c r="B29" s="155" t="s">
        <v>119</v>
      </c>
      <c r="C29" s="186">
        <f>SUM(C12:C28)</f>
        <v>8587235.2699999996</v>
      </c>
      <c r="D29" s="160">
        <f>SUM(D12:D28)</f>
        <v>8498538.8000000007</v>
      </c>
      <c r="E29" s="156">
        <f t="shared" ref="E29:F29" si="1">SUM(E12:E28)</f>
        <v>8498539</v>
      </c>
      <c r="F29" s="157">
        <f t="shared" si="1"/>
        <v>0</v>
      </c>
      <c r="G29" s="156">
        <f t="shared" ref="G29:I29" si="2">SUM(G12:G28)</f>
        <v>88696.469999999972</v>
      </c>
      <c r="H29" s="156">
        <f t="shared" si="2"/>
        <v>1949930.1099999999</v>
      </c>
      <c r="I29" s="157">
        <f t="shared" si="2"/>
        <v>0</v>
      </c>
      <c r="J29" s="196">
        <f t="shared" ref="J29" si="3">SUM(J12:J28)</f>
        <v>0</v>
      </c>
      <c r="K29" s="197">
        <f t="shared" ref="K29" si="4">SUM(K12:K28)</f>
        <v>0</v>
      </c>
    </row>
    <row r="30" spans="2:11" ht="15" customHeight="1" thickTop="1" x14ac:dyDescent="0.25"/>
    <row r="31" spans="2:11" ht="15" customHeight="1" x14ac:dyDescent="0.25">
      <c r="B31" s="221" t="s">
        <v>241</v>
      </c>
    </row>
    <row r="32" spans="2:11" ht="15" customHeight="1" x14ac:dyDescent="0.25">
      <c r="B32" s="222" t="s">
        <v>242</v>
      </c>
      <c r="C32" s="223">
        <f>+D32+G32</f>
        <v>-3154061</v>
      </c>
      <c r="D32" s="224">
        <v>-748133</v>
      </c>
      <c r="E32" s="224">
        <v>0</v>
      </c>
      <c r="F32" s="225">
        <v>2405928</v>
      </c>
      <c r="G32" s="224">
        <v>-2405928</v>
      </c>
      <c r="H32" s="224"/>
      <c r="I32" s="225">
        <v>0</v>
      </c>
    </row>
  </sheetData>
  <mergeCells count="8">
    <mergeCell ref="B4:K4"/>
    <mergeCell ref="B3:K3"/>
    <mergeCell ref="B2:K2"/>
    <mergeCell ref="B10:B11"/>
    <mergeCell ref="B6:K7"/>
    <mergeCell ref="G11:I11"/>
    <mergeCell ref="J11:K11"/>
    <mergeCell ref="D11:F11"/>
  </mergeCells>
  <pageMargins left="0.7" right="0.7" top="0.75" bottom="0.75" header="0.3" footer="0.3"/>
  <pageSetup scale="4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B15"/>
  <sheetViews>
    <sheetView topLeftCell="A3" zoomScale="110" zoomScaleNormal="110" workbookViewId="0">
      <selection activeCell="C24" sqref="C24"/>
    </sheetView>
  </sheetViews>
  <sheetFormatPr defaultRowHeight="15" x14ac:dyDescent="0.25"/>
  <cols>
    <col min="1" max="1" width="42.7109375" style="63" customWidth="1"/>
    <col min="2" max="2" width="13.85546875" style="63" customWidth="1"/>
  </cols>
  <sheetData>
    <row r="2" spans="1:2" x14ac:dyDescent="0.25">
      <c r="A2" s="317" t="s">
        <v>120</v>
      </c>
      <c r="B2" s="317"/>
    </row>
    <row r="3" spans="1:2" ht="15.75" x14ac:dyDescent="0.25">
      <c r="A3" s="318" t="s">
        <v>121</v>
      </c>
      <c r="B3" s="318"/>
    </row>
    <row r="4" spans="1:2" ht="24.6" customHeight="1" x14ac:dyDescent="0.25">
      <c r="A4" s="319" t="s">
        <v>122</v>
      </c>
      <c r="B4" s="319"/>
    </row>
    <row r="5" spans="1:2" x14ac:dyDescent="0.25">
      <c r="A5" s="64" t="s">
        <v>123</v>
      </c>
      <c r="B5" s="65">
        <f>'1. Reconciliation'!C25</f>
        <v>104464067.51714587</v>
      </c>
    </row>
    <row r="6" spans="1:2" x14ac:dyDescent="0.25">
      <c r="A6" s="64" t="s">
        <v>124</v>
      </c>
      <c r="B6" s="66">
        <f>'1. Reconciliation'!C28</f>
        <v>0.10933681159126747</v>
      </c>
    </row>
    <row r="7" spans="1:2" x14ac:dyDescent="0.25">
      <c r="A7" s="64" t="s">
        <v>125</v>
      </c>
      <c r="B7" s="66">
        <f>'1. Reconciliation'!C77</f>
        <v>4.4116724396539346E-2</v>
      </c>
    </row>
    <row r="8" spans="1:2" x14ac:dyDescent="0.25">
      <c r="A8" s="67"/>
      <c r="B8" s="68"/>
    </row>
    <row r="9" spans="1:2" x14ac:dyDescent="0.25">
      <c r="A9" s="69" t="s">
        <v>126</v>
      </c>
      <c r="B9" s="70"/>
    </row>
    <row r="10" spans="1:2" ht="39.6" customHeight="1" x14ac:dyDescent="0.25">
      <c r="A10" s="64" t="s">
        <v>127</v>
      </c>
      <c r="B10" s="71">
        <f>+'1. Reconciliation'!C12</f>
        <v>5244670.5444693873</v>
      </c>
    </row>
    <row r="11" spans="1:2" x14ac:dyDescent="0.25">
      <c r="A11" s="64" t="s">
        <v>128</v>
      </c>
      <c r="B11" s="71">
        <f>+'1. Reconciliation'!C14</f>
        <v>-91898.798599999995</v>
      </c>
    </row>
    <row r="12" spans="1:2" x14ac:dyDescent="0.25">
      <c r="A12" s="64" t="s">
        <v>21</v>
      </c>
      <c r="B12" s="71">
        <f>+'1. Reconciliation'!C16</f>
        <v>3376291.5927487286</v>
      </c>
    </row>
    <row r="13" spans="1:2" x14ac:dyDescent="0.25">
      <c r="A13" s="64" t="s">
        <v>22</v>
      </c>
      <c r="B13" s="71">
        <f>+'1. Reconciliation'!C17</f>
        <v>0</v>
      </c>
    </row>
    <row r="14" spans="1:2" ht="44.45" customHeight="1" x14ac:dyDescent="0.25">
      <c r="A14" s="64" t="s">
        <v>23</v>
      </c>
      <c r="B14" s="71">
        <f>+'1. Reconciliation'!C18</f>
        <v>0</v>
      </c>
    </row>
    <row r="15" spans="1:2" x14ac:dyDescent="0.25">
      <c r="A15" s="72" t="s">
        <v>129</v>
      </c>
      <c r="B15" s="73">
        <f>SUM(B10:B14)</f>
        <v>8529063.3386181146</v>
      </c>
    </row>
  </sheetData>
  <mergeCells count="3">
    <mergeCell ref="A2:B2"/>
    <mergeCell ref="A3:B3"/>
    <mergeCell ref="A4:B4"/>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130</v>
      </c>
    </row>
    <row r="3" spans="2:5" x14ac:dyDescent="0.25">
      <c r="B3" t="s">
        <v>131</v>
      </c>
      <c r="C3" t="s">
        <v>132</v>
      </c>
      <c r="D3" t="s">
        <v>108</v>
      </c>
      <c r="E3" t="s">
        <v>107</v>
      </c>
    </row>
    <row r="4" spans="2:5" x14ac:dyDescent="0.25">
      <c r="B4" s="16" t="s">
        <v>133</v>
      </c>
      <c r="C4" s="25">
        <v>180</v>
      </c>
      <c r="D4" s="25">
        <v>100</v>
      </c>
      <c r="E4" s="16" t="s">
        <v>134</v>
      </c>
    </row>
    <row r="5" spans="2:5" x14ac:dyDescent="0.25">
      <c r="B5" s="16" t="s">
        <v>135</v>
      </c>
      <c r="C5" s="25">
        <v>163</v>
      </c>
      <c r="D5" s="25">
        <v>100</v>
      </c>
      <c r="E5" s="25">
        <v>85</v>
      </c>
    </row>
    <row r="6" spans="2:5" x14ac:dyDescent="0.25">
      <c r="B6" s="16" t="s">
        <v>136</v>
      </c>
      <c r="C6" s="25">
        <v>186</v>
      </c>
      <c r="D6" s="25">
        <v>100</v>
      </c>
      <c r="E6" s="25">
        <v>58</v>
      </c>
    </row>
    <row r="7" spans="2:5" x14ac:dyDescent="0.25">
      <c r="B7" s="16" t="s">
        <v>137</v>
      </c>
      <c r="C7" s="25">
        <v>92</v>
      </c>
      <c r="D7" s="25">
        <v>100</v>
      </c>
      <c r="E7" s="25">
        <v>52</v>
      </c>
    </row>
    <row r="8" spans="2:5" x14ac:dyDescent="0.25">
      <c r="B8" s="16" t="s">
        <v>138</v>
      </c>
      <c r="C8" s="25">
        <v>166</v>
      </c>
      <c r="D8" s="25">
        <v>100</v>
      </c>
      <c r="E8" s="25">
        <v>76</v>
      </c>
    </row>
    <row r="9" spans="2:5" x14ac:dyDescent="0.25">
      <c r="B9" s="16" t="s">
        <v>139</v>
      </c>
      <c r="C9" s="25">
        <v>130</v>
      </c>
      <c r="D9" s="25">
        <v>100</v>
      </c>
      <c r="E9" s="25">
        <v>75</v>
      </c>
    </row>
    <row r="10" spans="2:5" x14ac:dyDescent="0.25">
      <c r="B10" s="16" t="s">
        <v>140</v>
      </c>
      <c r="C10" s="25">
        <v>160</v>
      </c>
      <c r="D10" s="25">
        <v>100</v>
      </c>
      <c r="E10" s="25">
        <v>79</v>
      </c>
    </row>
    <row r="11" spans="2:5" x14ac:dyDescent="0.25">
      <c r="B11" s="16" t="s">
        <v>141</v>
      </c>
      <c r="C11" s="25">
        <v>120</v>
      </c>
      <c r="D11" s="25">
        <v>100</v>
      </c>
      <c r="E11" s="25">
        <v>81</v>
      </c>
    </row>
    <row r="12" spans="2:5" x14ac:dyDescent="0.25">
      <c r="B12" s="16" t="s">
        <v>142</v>
      </c>
      <c r="C12" s="25">
        <v>160</v>
      </c>
      <c r="D12" s="25">
        <v>100</v>
      </c>
      <c r="E12" s="25">
        <v>72</v>
      </c>
    </row>
    <row r="13" spans="2:5" x14ac:dyDescent="0.25">
      <c r="B13" s="16" t="s">
        <v>143</v>
      </c>
      <c r="C13" s="25">
        <v>150</v>
      </c>
      <c r="D13" s="25">
        <v>100</v>
      </c>
      <c r="E13" s="16">
        <v>55</v>
      </c>
    </row>
    <row r="14" spans="2:5" x14ac:dyDescent="0.25">
      <c r="B14" s="16" t="s">
        <v>144</v>
      </c>
      <c r="C14" s="25">
        <v>264</v>
      </c>
      <c r="D14" s="25">
        <v>100</v>
      </c>
      <c r="E14" s="25">
        <v>44</v>
      </c>
    </row>
    <row r="15" spans="2:5" x14ac:dyDescent="0.25">
      <c r="B15" s="16" t="s">
        <v>145</v>
      </c>
      <c r="C15" s="25">
        <v>178</v>
      </c>
      <c r="D15" s="25">
        <v>100</v>
      </c>
      <c r="E15" s="25">
        <v>108</v>
      </c>
    </row>
    <row r="16" spans="2:5" x14ac:dyDescent="0.25">
      <c r="B16" s="16" t="s">
        <v>146</v>
      </c>
      <c r="C16" s="25">
        <v>185</v>
      </c>
      <c r="D16" s="25">
        <v>100</v>
      </c>
      <c r="E16" s="25">
        <v>89</v>
      </c>
    </row>
    <row r="17" spans="2:5" x14ac:dyDescent="0.25">
      <c r="B17" s="16" t="s">
        <v>147</v>
      </c>
      <c r="C17" s="25">
        <v>228</v>
      </c>
      <c r="D17" s="25">
        <v>100</v>
      </c>
      <c r="E17" s="25">
        <v>76</v>
      </c>
    </row>
  </sheetData>
  <sortState ref="B4:E17">
    <sortCondition ref="B4:B1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2" ma:contentTypeDescription="Create a new document." ma:contentTypeScope="" ma:versionID="7e3735d4e864d7ec0691512965e6ef7b">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185533197b816d09e5769a06b0a7be7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383A7-8D29-41AC-904A-D8D13FBDB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3.xml><?xml version="1.0" encoding="utf-8"?>
<ds:datastoreItem xmlns:ds="http://schemas.openxmlformats.org/officeDocument/2006/customXml" ds:itemID="{80FDD72E-62BB-4083-B4E4-70A11D422880}">
  <ds:schemaRefs>
    <ds:schemaRef ds:uri="http://schemas.microsoft.com/office/infopath/2007/PartnerControls"/>
    <ds:schemaRef ds:uri="http://purl.org/dc/elements/1.1/"/>
    <ds:schemaRef ds:uri="http://schemas.microsoft.com/office/2006/metadata/properties"/>
    <ds:schemaRef ds:uri="18dbc17e-cec9-4211-a89f-0bf74a616302"/>
    <ds:schemaRef ds:uri="http://purl.org/dc/terms/"/>
    <ds:schemaRef ds:uri="http://schemas.openxmlformats.org/package/2006/metadata/core-properties"/>
    <ds:schemaRef ds:uri="http://schemas.microsoft.com/office/2006/documentManagement/types"/>
    <ds:schemaRef ds:uri="2819d22d-c924-42b3-954a-d3b43813cc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Overview</vt:lpstr>
      <vt:lpstr>1. Reconciliation</vt:lpstr>
      <vt:lpstr>2. Charge and NPR Detail</vt:lpstr>
      <vt:lpstr>3. Utilization</vt:lpstr>
      <vt:lpstr>4. Inflation</vt:lpstr>
      <vt:lpstr>5. Value Based Care Participati</vt:lpstr>
      <vt:lpstr>6.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Clark, William</cp:lastModifiedBy>
  <cp:revision/>
  <dcterms:created xsi:type="dcterms:W3CDTF">2020-01-09T18:52:12Z</dcterms:created>
  <dcterms:modified xsi:type="dcterms:W3CDTF">2022-06-30T19:00:18Z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