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uslewincollabsvcs.sharepoint.com/sites/StateInnovationsGroup/Shared Documents/5. VT APM/4b. Shared Savings and TCOC/PY 2022 Shared Savings Calculation/Final Shared Savings Package/"/>
    </mc:Choice>
  </mc:AlternateContent>
  <xr:revisionPtr revIDLastSave="9" documentId="8_{72F53703-EED8-4FCD-AE7C-77CBDCB706DF}" xr6:coauthVersionLast="47" xr6:coauthVersionMax="47" xr10:uidLastSave="{8D67CC0C-32D8-4903-8F88-3CA8029DBBBA}"/>
  <bookViews>
    <workbookView xWindow="28680" yWindow="-945" windowWidth="29040" windowHeight="15840" tabRatio="931" xr2:uid="{6B958CD2-9788-451B-9623-50C220D15F65}"/>
  </bookViews>
  <sheets>
    <sheet name="Cover Page" sheetId="45" r:id="rId1"/>
    <sheet name="2022 6M Final Settlement Sheet" sheetId="102" r:id="rId2"/>
    <sheet name="Adjusted Benchmark 2022" sheetId="84" r:id="rId3"/>
  </sheets>
  <externalReferences>
    <externalReference r:id="rId4"/>
    <externalReference r:id="rId5"/>
    <externalReference r:id="rId6"/>
  </externalReferences>
  <definedNames>
    <definedName name="_AMO_ContentDefinition_179285213" hidden="1">"'Partitions:15'"</definedName>
    <definedName name="_AMO_ContentDefinition_179285213.0" hidden="1">"'&lt;ContentDefinition name=""sasCCW:/sas/vrdc/users/kow236/files/dua_050019/Vermont_ACO/VT AIPBP Development/PlanB/Data/aipbprpt/MonitoringReport/tab4_absumbymqy_long.sas7bdat"" rsid=""179285213"" type=""DataSet"" format=""ReportXml"" imgfmt=""ActiveX""'"</definedName>
    <definedName name="_AMO_ContentDefinition_179285213.1" hidden="1">"' created=""06/19/2019 14:12:36"" modifed=""06/20/2019 09:07:42"" user=""Katherine Owen"" apply=""False"" css=""D:\Program Files\SASHome\SASAddinforMicrosoftOffice\7.1\Styles\AMODefault.css"" range=""sasCCW__sas_vrdc_users_kow236_files_dua_050019_Vermo'"</definedName>
    <definedName name="_AMO_ContentDefinition_179285213.10" hidden="1">"'ParentName&amp;amp;gt;&amp;amp;#xD;&amp;amp;#xA;  &amp;amp;lt;Delimiter&amp;amp;gt;\&amp;amp;lt;/Delimiter&amp;amp;gt;&amp;amp;#xD;&amp;amp;#xA;  &amp;amp;lt;FullPath&amp;amp;gt;C:\Users\KOW236\AppData\Local\Temp\3\pqxijx2p.xfp\31640697389b459dbac1fe50fb977692.sas7bdat&amp;amp;lt;/FullPath&amp;amp;gt;&amp;'"</definedName>
    <definedName name="_AMO_ContentDefinition_179285213.11" hidden="1">"'amp;#xD;&amp;amp;#xA;  &amp;amp;lt;RelativePath&amp;amp;gt;C:\Users\KOW236\AppData\Local\Temp\3\pqxijx2p.xfp\31640697389b459dbac1fe50fb977692.sas7bdat&amp;amp;lt;/RelativePath&amp;amp;gt;&amp;amp;#xD;&amp;amp;#xA;&amp;amp;lt;/DNA&amp;amp;gt;&amp;quot; Name=&amp;quot;C:\Users\KOW236\AppData\Loca'"</definedName>
    <definedName name="_AMO_ContentDefinition_179285213.12" hidden="1">"'l\Temp\3\pqxijx2p.xfp\31640697389b459dbac1fe50fb977692.sas7bdat&amp;quot; /&amp;gt;"" /&gt;_x000D_
  &lt;param n=""ExcelTableColumnCount"" v=""6"" /&gt;_x000D_
  &lt;param n=""ExcelTableRowCount"" v=""768"" /&gt;_x000D_
  &lt;param n=""DataRowCount"" v=""768"" /&gt;_x000D_
  &lt;param n=""DataColCount"" '"</definedName>
    <definedName name="_AMO_ContentDefinition_179285213.13" hidden="1">"'v=""5"" /&gt;_x000D_
  &lt;param n=""ObsColumn"" v=""true"" /&gt;_x000D_
  &lt;param n=""ExcelFormattingHash"" v=""305108993"" /&gt;_x000D_
  &lt;param n=""ExcelFormatting"" v=""Automatic"" /&gt;_x000D_
  &lt;ExcelXMLOptions AdjColWidths=""True"" RowOpt=""InsertCells"" ColOpt=""InsertCells"" /&gt;_x000D_
'"</definedName>
    <definedName name="_AMO_ContentDefinition_179285213.14" hidden="1">"'&lt;/ContentDefinition&gt;'"</definedName>
    <definedName name="_AMO_ContentDefinition_179285213.2" hidden="1">"'nt_ACO_VT_AIPBP_Development_PlanB_Data_aipbprpt_MonitoringReport_tab4_absumbymqy_long_sas7bdat"" auto=""False"" xTime=""00:00:00.0019532"" rTime=""00:00:00.2675884"" bgnew=""False"" nFmt=""False"" grphSet=""True"" imgY=""0"" imgX=""0"" redirect=""Fal'"</definedName>
    <definedName name="_AMO_ContentDefinition_179285213.3" hidden="1">"'se""&gt;_x000D_
  &lt;files /&gt;_x000D_
  &lt;parents /&gt;_x000D_
  &lt;children /&gt;_x000D_
  &lt;param n=""AMO_Version"" v=""7.1"" /&gt;_x000D_
  &lt;param n=""DisplayName"" v=""sasCCW:/sas/vrdc/users/kow236/files/dua_050019/Vermont_ACO/VT AIPBP Development/PlanB/Data/aipbprpt/MonitoringReport/tab4_absumb'"</definedName>
    <definedName name="_AMO_ContentDefinition_179285213.4" hidden="1">"'ymqy_long.sas7bdat"" /&gt;_x000D_
  &lt;param n=""DisplayType"" v=""Data Set"" /&gt;_x000D_
  &lt;param n=""DataSourceType"" v=""SAS DATASET"" /&gt;_x000D_
  &lt;param n=""SASFilter"" v="""" /&gt;_x000D_
  &lt;param n=""MoreSheetsForRows"" v=""True"" /&gt;_x000D_
  &lt;param n=""PageSize"" v=""200000"" /&gt;_x000D_
  '"</definedName>
    <definedName name="_AMO_ContentDefinition_179285213.5" hidden="1">"'&lt;param n=""ShowRowNumbers"" v=""True"" /&gt;_x000D_
  &lt;param n=""ShowInfoInSheet"" v=""False"" /&gt;_x000D_
  &lt;param n=""CredKey"" v=""C:\Users\KOW236\AppData\Local\Temp\3\pqxijx2p.xfp\31640697389b459dbac1fe50fb977692.sas7bdat"" /&gt;_x000D_
  &lt;param n=""ClassName"" v=""SAS.Off'"</definedName>
    <definedName name="_AMO_ContentDefinition_179285213.6" hidden="1">"'iceAddin.DataViewItem"" /&gt;_x000D_
  &lt;param n=""ServerName"" v=""sasCCW"" /&gt;_x000D_
  &lt;param n=""DataSource"" v=""&amp;lt;SasDataSource Version=&amp;quot;4.2&amp;quot; Type=&amp;quot;SAS.Servers.Dataset&amp;quot; Svr=&amp;quot;sasCCW&amp;quot; SvrFile=&amp;quot;/sas/vrdc/users/kow236/files/dua_0'"</definedName>
    <definedName name="_AMO_ContentDefinition_179285213.7" hidden="1">"'50019/Vermont_ACO/VT AIPBP Development/PlanB/Data/aipbprpt/MonitoringReport/tab4_absumbymqy_long.sas7bdat&amp;quot; FilterDS=&amp;quot;&amp;amp;lt;?xml version=&amp;amp;quot;1.0&amp;amp;quot; encoding=&amp;amp;quot;utf-16&amp;amp;quot;?&amp;amp;gt;&amp;amp;lt;FilterTree&amp;amp;gt;&amp;amp;lt;T'"</definedName>
    <definedName name="_AMO_ContentDefinition_179285213.8" hidden="1">"'reeRoot /&amp;amp;gt;&amp;amp;lt;/FilterTree&amp;amp;gt;&amp;quot; ColSelFlg=&amp;quot;0&amp;quot; DNA=&amp;quot;&amp;amp;lt;DNA&amp;amp;gt;&amp;amp;#xD;&amp;amp;#xA;  &amp;amp;lt;Type&amp;amp;gt;LocalFile&amp;amp;lt;/Type&amp;amp;gt;&amp;amp;#xD;&amp;amp;#xA;  &amp;amp;lt;Name&amp;amp;gt;31640697389b459dbac1fe50fb977692.sas7'"</definedName>
    <definedName name="_AMO_ContentDefinition_179285213.9" hidden="1">"'bdat&amp;amp;lt;/Name&amp;amp;gt;&amp;amp;#xD;&amp;amp;#xA;  &amp;amp;lt;Version&amp;amp;gt;1&amp;amp;lt;/Version&amp;amp;gt;&amp;amp;#xD;&amp;amp;#xA;  &amp;amp;lt;Assembly /&amp;amp;gt;&amp;amp;#xD;&amp;amp;#xA;  &amp;amp;lt;Factory /&amp;amp;gt;&amp;amp;#xD;&amp;amp;#xA;  &amp;amp;lt;ParentName&amp;amp;gt;pqxijx2p.xfp&amp;amp;lt;/'"</definedName>
    <definedName name="_AMO_ContentDefinition_389096776" hidden="1">"'Partitions:14'"</definedName>
    <definedName name="_AMO_ContentDefinition_389096776.0" hidden="1">"'&lt;ContentDefinition name=""sasCCW:/sas/vrdc/users/kow236/files/dua_050019/Vermont_ACO/VT AIPBP Development/PlanB/Data/aipbprpt/MonitoringReport/tab1_stats.sas7bdat"" rsid=""389096776"" type=""DataSet"" format=""ReportXml"" imgfmt=""ActiveX"" created=""'"</definedName>
    <definedName name="_AMO_ContentDefinition_389096776.1" hidden="1">"'06/10/2019 13:54:02"" modifed=""06/20/2019 08:42:45"" user=""Katherine Owen"" apply=""False"" css=""D:\Program Files\SASHome\SASAddinforMicrosoftOffice\7.1\Styles\AMODefault.css"" range=""sasCCW__sas_vrdc_users_kow236_files_dua_050019_Vermont_ACO_VT_A'"</definedName>
    <definedName name="_AMO_ContentDefinition_389096776.10" hidden="1">"'&amp;amp;lt;Delimiter&amp;amp;gt;\&amp;amp;lt;/Delimiter&amp;amp;gt;&amp;amp;#xD;&amp;amp;#xA;  &amp;amp;lt;FullPath&amp;amp;gt;C:\Users\KOW236\AppData\Local\Temp\3\pqxijx2p.xfp\81c8bbb92d244a12bad09ab03248bdf7.sas7bdat&amp;amp;lt;/FullPath&amp;amp;gt;&amp;amp;#xD;&amp;amp;#xA;  &amp;amp;lt;RelativePat'"</definedName>
    <definedName name="_AMO_ContentDefinition_389096776.11" hidden="1">"'h&amp;amp;gt;C:\Users\KOW236\AppData\Local\Temp\3\pqxijx2p.xfp\81c8bbb92d244a12bad09ab03248bdf7.sas7bdat&amp;amp;lt;/RelativePath&amp;amp;gt;&amp;amp;#xD;&amp;amp;#xA;&amp;amp;lt;/DNA&amp;amp;gt;&amp;quot; Name=&amp;quot;C:\Users\KOW236\AppData\Local\Temp\3\pqxijx2p.xfp\81c8bbb92d244a12'"</definedName>
    <definedName name="_AMO_ContentDefinition_389096776.12" hidden="1">"'bad09ab03248bdf7.sas7bdat&amp;quot; /&amp;gt;"" /&gt;_x000D_
  &lt;param n=""ExcelTableColumnCount"" v=""11"" /&gt;_x000D_
  &lt;param n=""ExcelTableRowCount"" v=""4"" /&gt;_x000D_
  &lt;param n=""DataRowCount"" v=""4"" /&gt;_x000D_
  &lt;param n=""DataColCount"" v=""10"" /&gt;_x000D_
  &lt;param n=""ObsColumn"" v=""'"</definedName>
    <definedName name="_AMO_ContentDefinition_389096776.13" hidden="1">"'true"" /&gt;_x000D_
  &lt;param n=""ExcelFormattingHash"" v=""-1287740278"" /&gt;_x000D_
  &lt;param n=""ExcelFormatting"" v=""Automatic"" /&gt;_x000D_
  &lt;ExcelXMLOptions AdjColWidths=""True"" RowOpt=""InsertCells"" ColOpt=""InsertCells"" /&gt;_x000D_
&lt;/ContentDefinition&gt;'"</definedName>
    <definedName name="_AMO_ContentDefinition_389096776.2" hidden="1">"'IPBP_Development_PlanB_Data_aipbprpt_MonitoringReport_tab1_stats_sas7bdat"" auto=""False"" xTime=""00:00:00.0039064"" rTime=""00:00:00.1855540"" bgnew=""False"" nFmt=""False"" grphSet=""True"" imgY=""0"" imgX=""0"" redirect=""False""&gt;_x000D_
  &lt;files /&gt;_x000D_
  '"</definedName>
    <definedName name="_AMO_ContentDefinition_389096776.3" hidden="1">"'&lt;parents /&gt;_x000D_
  &lt;children /&gt;_x000D_
  &lt;param n=""AMO_Version"" v=""7.1"" /&gt;_x000D_
  &lt;param n=""DisplayName"" v=""sasCCW:/sas/vrdc/users/kow236/files/dua_050019/Vermont_ACO/VT AIPBP Development/PlanB/Data/aipbprpt/MonitoringReport/tab1_stats.sas7bdat"" /&gt;_x000D_
  &lt;par'"</definedName>
    <definedName name="_AMO_ContentDefinition_389096776.4" hidden="1">"'am n=""DisplayType"" v=""Data Set"" /&gt;_x000D_
  &lt;param n=""DataSourceType"" v=""SAS DATASET"" /&gt;_x000D_
  &lt;param n=""SASFilter"" v="""" /&gt;_x000D_
  &lt;param n=""MoreSheetsForRows"" v=""True"" /&gt;_x000D_
  &lt;param n=""PageSize"" v=""200000"" /&gt;_x000D_
  &lt;param n=""ShowRowNumbers"" v'"</definedName>
    <definedName name="_AMO_ContentDefinition_389096776.5" hidden="1">"'=""True"" /&gt;_x000D_
  &lt;param n=""ShowInfoInSheet"" v=""False"" /&gt;_x000D_
  &lt;param n=""CredKey"" v=""C:\Users\KOW236\AppData\Local\Temp\3\pqxijx2p.xfp\81c8bbb92d244a12bad09ab03248bdf7.sas7bdat"" /&gt;_x000D_
  &lt;param n=""ClassName"" v=""SAS.OfficeAddin.DataViewItem"" /&gt;_x000D_
'"</definedName>
    <definedName name="_AMO_ContentDefinition_389096776.6" hidden="1">"'  &lt;param n=""ServerName"" v=""sasCCW"" /&gt;_x000D_
  &lt;param n=""DataSource"" v=""&amp;lt;SasDataSource Version=&amp;quot;4.2&amp;quot; Type=&amp;quot;SAS.Servers.Dataset&amp;quot; Svr=&amp;quot;sasCCW&amp;quot; SvrFile=&amp;quot;/sas/vrdc/users/kow236/files/dua_050019/Vermont_ACO/VT AIPBP D'"</definedName>
    <definedName name="_AMO_ContentDefinition_389096776.7" hidden="1">"'evelopment/PlanB/Data/aipbprpt/MonitoringReport/tab1_stats.sas7bdat&amp;quot; FilterDS=&amp;quot;&amp;amp;lt;?xml version=&amp;amp;quot;1.0&amp;amp;quot; encoding=&amp;amp;quot;utf-16&amp;amp;quot;?&amp;amp;gt;&amp;amp;lt;FilterTree&amp;amp;gt;&amp;amp;lt;TreeRoot /&amp;amp;gt;&amp;amp;lt;/FilterTree&amp;a'"</definedName>
    <definedName name="_AMO_ContentDefinition_389096776.8" hidden="1">"'mp;gt;&amp;quot; ColSelFlg=&amp;quot;0&amp;quot; DNA=&amp;quot;&amp;amp;lt;DNA&amp;amp;gt;&amp;amp;#xD;&amp;amp;#xA;  &amp;amp;lt;Type&amp;amp;gt;LocalFile&amp;amp;lt;/Type&amp;amp;gt;&amp;amp;#xD;&amp;amp;#xA;  &amp;amp;lt;Name&amp;amp;gt;81c8bbb92d244a12bad09ab03248bdf7.sas7bdat&amp;amp;lt;/Name&amp;amp;gt;&amp;amp;#xD;&amp;amp'"</definedName>
    <definedName name="_AMO_ContentDefinition_389096776.9" hidden="1">"';#xA;  &amp;amp;lt;Version&amp;amp;gt;1&amp;amp;lt;/Version&amp;amp;gt;&amp;amp;#xD;&amp;amp;#xA;  &amp;amp;lt;Assembly /&amp;amp;gt;&amp;amp;#xD;&amp;amp;#xA;  &amp;amp;lt;Factory /&amp;amp;gt;&amp;amp;#xD;&amp;amp;#xA;  &amp;amp;lt;ParentName&amp;amp;gt;pqxijx2p.xfp&amp;amp;lt;/ParentName&amp;amp;gt;&amp;amp;#xD;&amp;amp;#xA;  '"</definedName>
    <definedName name="_AMO_ContentDefinition_487264780" hidden="1">"'Partitions:14'"</definedName>
    <definedName name="_AMO_ContentDefinition_487264780.0" hidden="1">"'&lt;ContentDefinition name=""sasCCW:/sas/vrdc/users/kow236/files/dua_050019/Vermont_ACO/VT AIPBP Development/PlanB/Data/aipbprpt/MonitoringReport/tab6_cos_sum.sas7bdat"" rsid=""487264780"" type=""DataSet"" format=""ReportXml"" imgfmt=""ActiveX"" created'"</definedName>
    <definedName name="_AMO_ContentDefinition_487264780.1" hidden="1">"'=""06/12/2019 12:42:38"" modifed=""06/20/2019 09:06:53"" user=""Katherine Owen"" apply=""False"" css=""D:\Program Files\SASHome\SASAddinforMicrosoftOffice\7.1\Styles\AMODefault.css"" range=""sasCCW__sas_vrdc_users_kow236_files_dua_050019_Vermont_ACO_V'"</definedName>
    <definedName name="_AMO_ContentDefinition_487264780.10" hidden="1">"';#xA;  &amp;amp;lt;Delimiter&amp;amp;gt;\&amp;amp;lt;/Delimiter&amp;amp;gt;&amp;amp;#xD;&amp;amp;#xA;  &amp;amp;lt;FullPath&amp;amp;gt;C:\Users\KOW236\AppData\Local\Temp\3\pqxijx2p.xfp\fb9ae51b7b884e0ea4d1a185bf6a44eb.sas7bdat&amp;amp;lt;/FullPath&amp;amp;gt;&amp;amp;#xD;&amp;amp;#xA;  &amp;amp;lt;Rela'"</definedName>
    <definedName name="_AMO_ContentDefinition_487264780.11" hidden="1">"'tivePath&amp;amp;gt;C:\Users\KOW236\AppData\Local\Temp\3\pqxijx2p.xfp\fb9ae51b7b884e0ea4d1a185bf6a44eb.sas7bdat&amp;amp;lt;/RelativePath&amp;amp;gt;&amp;amp;#xD;&amp;amp;#xA;&amp;amp;lt;/DNA&amp;amp;gt;&amp;quot; Name=&amp;quot;C:\Users\KOW236\AppData\Local\Temp\3\pqxijx2p.xfp\fb9ae51b7'"</definedName>
    <definedName name="_AMO_ContentDefinition_487264780.12" hidden="1">"'b884e0ea4d1a185bf6a44eb.sas7bdat&amp;quot; /&amp;gt;"" /&gt;_x000D_
  &lt;param n=""ExcelTableColumnCount"" v=""8"" /&gt;_x000D_
  &lt;param n=""ExcelTableRowCount"" v=""12"" /&gt;_x000D_
  &lt;param n=""DataRowCount"" v=""12"" /&gt;_x000D_
  &lt;param n=""DataColCount"" v=""7"" /&gt;_x000D_
  &lt;param n=""ObsColu'"</definedName>
    <definedName name="_AMO_ContentDefinition_487264780.13" hidden="1">"'mn"" v=""true"" /&gt;_x000D_
  &lt;param n=""ExcelFormattingHash"" v=""664667454"" /&gt;_x000D_
  &lt;param n=""ExcelFormatting"" v=""Automatic"" /&gt;_x000D_
  &lt;ExcelXMLOptions AdjColWidths=""True"" RowOpt=""InsertCells"" ColOpt=""InsertCells"" /&gt;_x000D_
&lt;/ContentDefinition&gt;'"</definedName>
    <definedName name="_AMO_ContentDefinition_487264780.2" hidden="1">"'T_AIPBP_Development_PlanB_Data_aipbprpt_MonitoringReport_tab6_cos_sum_sas7bdat"" auto=""False"" xTime=""00:00:00.0078128"" rTime=""00:00:00.1777412"" bgnew=""False"" nFmt=""False"" grphSet=""True"" imgY=""0"" imgX=""0"" redirect=""False""&gt;_x000D_
  &lt;files /'"</definedName>
    <definedName name="_AMO_ContentDefinition_487264780.3" hidden="1">"'&gt;_x000D_
  &lt;parents /&gt;_x000D_
  &lt;children /&gt;_x000D_
  &lt;param n=""AMO_Version"" v=""7.1"" /&gt;_x000D_
  &lt;param n=""DisplayName"" v=""sasCCW:/sas/vrdc/users/kow236/files/dua_050019/Vermont_ACO/VT AIPBP Development/PlanB/Data/aipbprpt/MonitoringReport/tab6_cos_sum.sas7bdat"" /&gt;_x000D_
'"</definedName>
    <definedName name="_AMO_ContentDefinition_487264780.4" hidden="1">"'  &lt;param n=""DisplayType"" v=""Data Set"" /&gt;_x000D_
  &lt;param n=""DataSourceType"" v=""SAS DATASET"" /&gt;_x000D_
  &lt;param n=""SASFilter"" v="""" /&gt;_x000D_
  &lt;param n=""MoreSheetsForRows"" v=""True"" /&gt;_x000D_
  &lt;param n=""PageSize"" v=""200000"" /&gt;_x000D_
  &lt;param n=""ShowRowNumbe'"</definedName>
    <definedName name="_AMO_ContentDefinition_487264780.5" hidden="1">"'rs"" v=""True"" /&gt;_x000D_
  &lt;param n=""ShowInfoInSheet"" v=""False"" /&gt;_x000D_
  &lt;param n=""CredKey"" v=""C:\Users\KOW236\AppData\Local\Temp\3\pqxijx2p.xfp\fb9ae51b7b884e0ea4d1a185bf6a44eb.sas7bdat"" /&gt;_x000D_
  &lt;param n=""ClassName"" v=""SAS.OfficeAddin.DataViewItem""'"</definedName>
    <definedName name="_AMO_ContentDefinition_487264780.6" hidden="1">"' /&gt;_x000D_
  &lt;param n=""ServerName"" v=""sasCCW"" /&gt;_x000D_
  &lt;param n=""DataSource"" v=""&amp;lt;SasDataSource Version=&amp;quot;4.2&amp;quot; Type=&amp;quot;SAS.Servers.Dataset&amp;quot; Svr=&amp;quot;sasCCW&amp;quot; SvrFile=&amp;quot;/sas/vrdc/users/kow236/files/dua_050019/Vermont_ACO/VT AI'"</definedName>
    <definedName name="_AMO_ContentDefinition_487264780.7" hidden="1">"'PBP Development/PlanB/Data/aipbprpt/MonitoringReport/tab6_cos_sum.sas7bdat&amp;quot; FilterDS=&amp;quot;&amp;amp;lt;?xml version=&amp;amp;quot;1.0&amp;amp;quot; encoding=&amp;amp;quot;utf-16&amp;amp;quot;?&amp;amp;gt;&amp;amp;lt;FilterTree&amp;amp;gt;&amp;amp;lt;TreeRoot /&amp;amp;gt;&amp;amp;lt;/Filte'"</definedName>
    <definedName name="_AMO_ContentDefinition_487264780.8" hidden="1">"'rTree&amp;amp;gt;&amp;quot; ColSelFlg=&amp;quot;0&amp;quot; DNA=&amp;quot;&amp;amp;lt;DNA&amp;amp;gt;&amp;amp;#xD;&amp;amp;#xA;  &amp;amp;lt;Type&amp;amp;gt;LocalFile&amp;amp;lt;/Type&amp;amp;gt;&amp;amp;#xD;&amp;amp;#xA;  &amp;amp;lt;Name&amp;amp;gt;fb9ae51b7b884e0ea4d1a185bf6a44eb.sas7bdat&amp;amp;lt;/Name&amp;amp;gt;&amp;amp;#'"</definedName>
    <definedName name="_AMO_ContentDefinition_487264780.9" hidden="1">"'xD;&amp;amp;#xA;  &amp;amp;lt;Version&amp;amp;gt;1&amp;amp;lt;/Version&amp;amp;gt;&amp;amp;#xD;&amp;amp;#xA;  &amp;amp;lt;Assembly /&amp;amp;gt;&amp;amp;#xD;&amp;amp;#xA;  &amp;amp;lt;Factory /&amp;amp;gt;&amp;amp;#xD;&amp;amp;#xA;  &amp;amp;lt;ParentName&amp;amp;gt;pqxijx2p.xfp&amp;amp;lt;/ParentName&amp;amp;gt;&amp;amp;#xD;&amp;amp'"</definedName>
    <definedName name="_AMO_ContentDefinition_637468743" hidden="1">"'Partitions:14'"</definedName>
    <definedName name="_AMO_ContentDefinition_637468743.0" hidden="1">"'&lt;ContentDefinition name=""sasCCW:/sas/vrdc/users/kow236/files/dua_050019/Vermont_ACO/VT AIPBP Development/PlanB/Data/aipbprpt/MonitoringReport/tab9_pbp_lag.sas7bdat"" rsid=""637468743"" type=""DataSet"" format=""ReportXml"" imgfmt=""ActiveX"" created'"</definedName>
    <definedName name="_AMO_ContentDefinition_637468743.1" hidden="1">"'=""06/12/2019 13:34:04"" modifed=""06/20/2019 08:44:25"" user=""Katherine Owen"" apply=""False"" css=""D:\Program Files\SASHome\SASAddinforMicrosoftOffice\7.1\Styles\AMODefault.css"" range=""sasCCW__sas_vrdc_users_kow236_files_dua_050019_Vermont_ACO_V'"</definedName>
    <definedName name="_AMO_ContentDefinition_637468743.10" hidden="1">"';#xA;  &amp;amp;lt;Delimiter&amp;amp;gt;\&amp;amp;lt;/Delimiter&amp;amp;gt;&amp;amp;#xD;&amp;amp;#xA;  &amp;amp;lt;FullPath&amp;amp;gt;C:\Users\KOW236\AppData\Local\Temp\3\pqxijx2p.xfp\d25a8a4907d54b6aa1fa3ffe005402aa.sas7bdat&amp;amp;lt;/FullPath&amp;amp;gt;&amp;amp;#xD;&amp;amp;#xA;  &amp;amp;lt;Rela'"</definedName>
    <definedName name="_AMO_ContentDefinition_637468743.11" hidden="1">"'tivePath&amp;amp;gt;C:\Users\KOW236\AppData\Local\Temp\3\pqxijx2p.xfp\d25a8a4907d54b6aa1fa3ffe005402aa.sas7bdat&amp;amp;lt;/RelativePath&amp;amp;gt;&amp;amp;#xD;&amp;amp;#xA;&amp;amp;lt;/DNA&amp;amp;gt;&amp;quot; Name=&amp;quot;C:\Users\KOW236\AppData\Local\Temp\3\pqxijx2p.xfp\d25a8a490'"</definedName>
    <definedName name="_AMO_ContentDefinition_637468743.12" hidden="1">"'7d54b6aa1fa3ffe005402aa.sas7bdat&amp;quot; /&amp;gt;"" /&gt;_x000D_
  &lt;param n=""ExcelTableColumnCount"" v=""8"" /&gt;_x000D_
  &lt;param n=""ExcelTableRowCount"" v=""5"" /&gt;_x000D_
  &lt;param n=""DataRowCount"" v=""5"" /&gt;_x000D_
  &lt;param n=""DataColCount"" v=""7"" /&gt;_x000D_
  &lt;param n=""ObsColumn'"</definedName>
    <definedName name="_AMO_ContentDefinition_637468743.13" hidden="1">"'"" v=""true"" /&gt;_x000D_
  &lt;param n=""ExcelFormattingHash"" v=""404837971"" /&gt;_x000D_
  &lt;param n=""ExcelFormatting"" v=""Automatic"" /&gt;_x000D_
  &lt;ExcelXMLOptions AdjColWidths=""True"" RowOpt=""InsertCells"" ColOpt=""InsertCells"" /&gt;_x000D_
&lt;/ContentDefinition&gt;'"</definedName>
    <definedName name="_AMO_ContentDefinition_637468743.2" hidden="1">"'T_AIPBP_Development_PlanB_Data_aipbprpt_MonitoringReport_tab9_pbp_lag_sas7bdat"" auto=""False"" xTime=""00:00:00.0195320"" rTime=""00:00:00.1777412"" bgnew=""False"" nFmt=""False"" grphSet=""True"" imgY=""0"" imgX=""0"" redirect=""False""&gt;_x000D_
  &lt;files /'"</definedName>
    <definedName name="_AMO_ContentDefinition_637468743.3" hidden="1">"'&gt;_x000D_
  &lt;parents /&gt;_x000D_
  &lt;children /&gt;_x000D_
  &lt;param n=""AMO_Version"" v=""7.1"" /&gt;_x000D_
  &lt;param n=""DisplayName"" v=""sasCCW:/sas/vrdc/users/kow236/files/dua_050019/Vermont_ACO/VT AIPBP Development/PlanB/Data/aipbprpt/MonitoringReport/tab9_pbp_lag.sas7bdat"" /&gt;_x000D_
'"</definedName>
    <definedName name="_AMO_ContentDefinition_637468743.4" hidden="1">"'  &lt;param n=""DisplayType"" v=""Data Set"" /&gt;_x000D_
  &lt;param n=""DataSourceType"" v=""SAS DATASET"" /&gt;_x000D_
  &lt;param n=""SASFilter"" v="""" /&gt;_x000D_
  &lt;param n=""MoreSheetsForRows"" v=""True"" /&gt;_x000D_
  &lt;param n=""PageSize"" v=""200000"" /&gt;_x000D_
  &lt;param n=""ShowRowNumbe'"</definedName>
    <definedName name="_AMO_ContentDefinition_637468743.5" hidden="1">"'rs"" v=""True"" /&gt;_x000D_
  &lt;param n=""ShowInfoInSheet"" v=""False"" /&gt;_x000D_
  &lt;param n=""CredKey"" v=""C:\Users\KOW236\AppData\Local\Temp\3\pqxijx2p.xfp\d25a8a4907d54b6aa1fa3ffe005402aa.sas7bdat"" /&gt;_x000D_
  &lt;param n=""ClassName"" v=""SAS.OfficeAddin.DataViewItem""'"</definedName>
    <definedName name="_AMO_ContentDefinition_637468743.6" hidden="1">"' /&gt;_x000D_
  &lt;param n=""ServerName"" v=""sasCCW"" /&gt;_x000D_
  &lt;param n=""DataSource"" v=""&amp;lt;SasDataSource Version=&amp;quot;4.2&amp;quot; Type=&amp;quot;SAS.Servers.Dataset&amp;quot; Svr=&amp;quot;sasCCW&amp;quot; SvrFile=&amp;quot;/sas/vrdc/users/kow236/files/dua_050019/Vermont_ACO/VT AI'"</definedName>
    <definedName name="_AMO_ContentDefinition_637468743.7" hidden="1">"'PBP Development/PlanB/Data/aipbprpt/MonitoringReport/tab9_pbp_lag.sas7bdat&amp;quot; FilterDS=&amp;quot;&amp;amp;lt;?xml version=&amp;amp;quot;1.0&amp;amp;quot; encoding=&amp;amp;quot;utf-16&amp;amp;quot;?&amp;amp;gt;&amp;amp;lt;FilterTree&amp;amp;gt;&amp;amp;lt;TreeRoot /&amp;amp;gt;&amp;amp;lt;/Filte'"</definedName>
    <definedName name="_AMO_ContentDefinition_637468743.8" hidden="1">"'rTree&amp;amp;gt;&amp;quot; ColSelFlg=&amp;quot;0&amp;quot; DNA=&amp;quot;&amp;amp;lt;DNA&amp;amp;gt;&amp;amp;#xD;&amp;amp;#xA;  &amp;amp;lt;Type&amp;amp;gt;LocalFile&amp;amp;lt;/Type&amp;amp;gt;&amp;amp;#xD;&amp;amp;#xA;  &amp;amp;lt;Name&amp;amp;gt;d25a8a4907d54b6aa1fa3ffe005402aa.sas7bdat&amp;amp;lt;/Name&amp;amp;gt;&amp;amp;#'"</definedName>
    <definedName name="_AMO_ContentDefinition_637468743.9" hidden="1">"'xD;&amp;amp;#xA;  &amp;amp;lt;Version&amp;amp;gt;1&amp;amp;lt;/Version&amp;amp;gt;&amp;amp;#xD;&amp;amp;#xA;  &amp;amp;lt;Assembly /&amp;amp;gt;&amp;amp;#xD;&amp;amp;#xA;  &amp;amp;lt;Factory /&amp;amp;gt;&amp;amp;#xD;&amp;amp;#xA;  &amp;amp;lt;ParentName&amp;amp;gt;pqxijx2p.xfp&amp;amp;lt;/ParentName&amp;amp;gt;&amp;amp;#xD;&amp;amp'"</definedName>
    <definedName name="_AMO_ContentDefinition_744166049" hidden="1">"'Partitions:15'"</definedName>
    <definedName name="_AMO_ContentDefinition_744166049.0" hidden="1">"'&lt;ContentDefinition name=""sasCCW:/sas/vrdc/users/kow236/files/dua_050019/Vermont_ACO/VT AIPBP Development/PlanB/Data/aipbprpt/MonitoringReport/tab5_claim_type_aipbp_qtr.sas7bdat"" rsid=""744166049"" type=""DataSet"" format=""ReportXml"" imgfmt=""Acti'"</definedName>
    <definedName name="_AMO_ContentDefinition_744166049.1" hidden="1">"'veX"" created=""06/11/2019 13:55:28"" modifed=""06/20/2019 08:43:15"" user=""Katherine Owen"" apply=""False"" css=""D:\Program Files\SASHome\SASAddinforMicrosoftOffice\7.1\Styles\AMODefault.css"" range=""sasCCW__sas_vrdc_users_kow236_files_dua_050019_'"</definedName>
    <definedName name="_AMO_ContentDefinition_744166049.10" hidden="1">"'gt;pqxijx2p.xfp&amp;amp;lt;/ParentName&amp;amp;gt;&amp;amp;#xD;&amp;amp;#xA;  &amp;amp;lt;Delimiter&amp;amp;gt;\&amp;amp;lt;/Delimiter&amp;amp;gt;&amp;amp;#xD;&amp;amp;#xA;  &amp;amp;lt;FullPath&amp;amp;gt;C:\Users\KOW236\AppData\Local\Temp\3\pqxijx2p.xfp\15349010681e4837b07163ecc38ec99c.sas7bdat&amp;a'"</definedName>
    <definedName name="_AMO_ContentDefinition_744166049.11" hidden="1">"'mp;lt;/FullPath&amp;amp;gt;&amp;amp;#xD;&amp;amp;#xA;  &amp;amp;lt;RelativePath&amp;amp;gt;C:\Users\KOW236\AppData\Local\Temp\3\pqxijx2p.xfp\15349010681e4837b07163ecc38ec99c.sas7bdat&amp;amp;lt;/RelativePath&amp;amp;gt;&amp;amp;#xD;&amp;amp;#xA;&amp;amp;lt;/DNA&amp;amp;gt;&amp;quot; Name=&amp;quot;C:\U'"</definedName>
    <definedName name="_AMO_ContentDefinition_744166049.12" hidden="1">"'sers\KOW236\AppData\Local\Temp\3\pqxijx2p.xfp\15349010681e4837b07163ecc38ec99c.sas7bdat&amp;quot; /&amp;gt;"" /&gt;_x000D_
  &lt;param n=""ExcelTableColumnCount"" v=""7"" /&gt;_x000D_
  &lt;param n=""ExcelTableRowCount"" v=""10"" /&gt;_x000D_
  &lt;param n=""DataRowCount"" v=""10"" /&gt;_x000D_
  &lt;para'"</definedName>
    <definedName name="_AMO_ContentDefinition_744166049.13" hidden="1">"'m n=""DataColCount"" v=""6"" /&gt;_x000D_
  &lt;param n=""ObsColumn"" v=""true"" /&gt;_x000D_
  &lt;param n=""ExcelFormattingHash"" v=""-415992022"" /&gt;_x000D_
  &lt;param n=""ExcelFormatting"" v=""Automatic"" /&gt;_x000D_
  &lt;ExcelXMLOptions AdjColWidths=""True"" RowOpt=""InsertCells"" ColOp'"</definedName>
    <definedName name="_AMO_ContentDefinition_744166049.14" hidden="1">"'t=""InsertCells"" /&gt;_x000D_
&lt;/ContentDefinition&gt;'"</definedName>
    <definedName name="_AMO_ContentDefinition_744166049.2" hidden="1">"'Vermont_ACO_VT_AIPBP_Development_PlanB_Data_aipbprpt_MonitoringReport_tab5_claim_type_aipbp_qtr_sas7bdat"" auto=""False"" xTime=""00:00:00.0019532"" rTime=""00:00:00.1757880"" bgnew=""False"" nFmt=""False"" grphSet=""True"" imgY=""0"" imgX=""0"" red'"</definedName>
    <definedName name="_AMO_ContentDefinition_744166049.3" hidden="1">"'irect=""False""&gt;_x000D_
  &lt;files /&gt;_x000D_
  &lt;parents /&gt;_x000D_
  &lt;children /&gt;_x000D_
  &lt;param n=""AMO_Version"" v=""7.1"" /&gt;_x000D_
  &lt;param n=""DisplayName"" v=""sasCCW:/sas/vrdc/users/kow236/files/dua_050019/Vermont_ACO/VT AIPBP Development/PlanB/Data/aipbprpt/MonitoringReport/'"</definedName>
    <definedName name="_AMO_ContentDefinition_744166049.4" hidden="1">"'tab5_claim_type_aipbp_qtr.sas7bdat"" /&gt;_x000D_
  &lt;param n=""DisplayType"" v=""Data Set"" /&gt;_x000D_
  &lt;param n=""DataSourceType"" v=""SAS DATASET"" /&gt;_x000D_
  &lt;param n=""SASFilter"" v="""" /&gt;_x000D_
  &lt;param n=""MoreSheetsForRows"" v=""True"" /&gt;_x000D_
  &lt;param n=""PageSize"" v='"</definedName>
    <definedName name="_AMO_ContentDefinition_744166049.5" hidden="1">"'""200000"" /&gt;_x000D_
  &lt;param n=""ShowRowNumbers"" v=""True"" /&gt;_x000D_
  &lt;param n=""ShowInfoInSheet"" v=""False"" /&gt;_x000D_
  &lt;param n=""CredKey"" v=""C:\Users\KOW236\AppData\Local\Temp\3\pqxijx2p.xfp\15349010681e4837b07163ecc38ec99c.sas7bdat"" /&gt;_x000D_
  &lt;param n=""Clas'"</definedName>
    <definedName name="_AMO_ContentDefinition_744166049.6" hidden="1">"'sName"" v=""SAS.OfficeAddin.DataViewItem"" /&gt;_x000D_
  &lt;param n=""ServerName"" v=""sasCCW"" /&gt;_x000D_
  &lt;param n=""DataSource"" v=""&amp;lt;SasDataSource Version=&amp;quot;4.2&amp;quot; Type=&amp;quot;SAS.Servers.Dataset&amp;quot; Svr=&amp;quot;sasCCW&amp;quot; SvrFile=&amp;quot;/sas/vrdc/users'"</definedName>
    <definedName name="_AMO_ContentDefinition_744166049.7" hidden="1">"'/kow236/files/dua_050019/Vermont_ACO/VT AIPBP Development/PlanB/Data/aipbprpt/MonitoringReport/tab5_claim_type_aipbp_qtr.sas7bdat&amp;quot; FilterDS=&amp;quot;&amp;amp;lt;?xml version=&amp;amp;quot;1.0&amp;amp;quot; encoding=&amp;amp;quot;utf-16&amp;amp;quot;?&amp;amp;gt;&amp;amp;lt;Fil'"</definedName>
    <definedName name="_AMO_ContentDefinition_744166049.8" hidden="1">"'terTree&amp;amp;gt;&amp;amp;lt;TreeRoot /&amp;amp;gt;&amp;amp;lt;/FilterTree&amp;amp;gt;&amp;quot; ColSelFlg=&amp;quot;0&amp;quot; DNA=&amp;quot;&amp;amp;lt;DNA&amp;amp;gt;&amp;amp;#xD;&amp;amp;#xA;  &amp;amp;lt;Type&amp;amp;gt;LocalFile&amp;amp;lt;/Type&amp;amp;gt;&amp;amp;#xD;&amp;amp;#xA;  &amp;amp;lt;Name&amp;amp;gt;15349010681e4'"</definedName>
    <definedName name="_AMO_ContentDefinition_744166049.9" hidden="1">"'837b07163ecc38ec99c.sas7bdat&amp;amp;lt;/Name&amp;amp;gt;&amp;amp;#xD;&amp;amp;#xA;  &amp;amp;lt;Version&amp;amp;gt;1&amp;amp;lt;/Version&amp;amp;gt;&amp;amp;#xD;&amp;amp;#xA;  &amp;amp;lt;Assembly /&amp;amp;gt;&amp;amp;#xD;&amp;amp;#xA;  &amp;amp;lt;Factory /&amp;amp;gt;&amp;amp;#xD;&amp;amp;#xA;  &amp;amp;lt;ParentName&amp;amp;'"</definedName>
    <definedName name="_AMO_ContentDefinition_759497851" hidden="1">"'Partitions:15'"</definedName>
    <definedName name="_AMO_ContentDefinition_759497851.0" hidden="1">"'&lt;ContentDefinition name=""sasCCW:/sas/vrdc/users/kow236/files/dua_050019/Vermont_ACO/VT AIPBP Development/PlanB/Data/aipbprpt/MonitoringReport/tab4_absumbymqy_wide.sas7bdat"" rsid=""759497851"" type=""DataSet"" format=""ReportXml"" imgfmt=""ActiveX""'"</definedName>
    <definedName name="_AMO_ContentDefinition_759497851.1" hidden="1">"' created=""06/19/2019 13:40:39"" modifed=""06/20/2019 09:07:50"" user=""Katherine Owen"" apply=""False"" css=""D:\Program Files\SASHome\SASAddinforMicrosoftOffice\7.1\Styles\AMODefault.css"" range=""sasCCW__sas_vrdc_users_kow236_files_dua_050019_Vermo'"</definedName>
    <definedName name="_AMO_ContentDefinition_759497851.10" hidden="1">"'ParentName&amp;amp;gt;&amp;amp;#xD;&amp;amp;#xA;  &amp;amp;lt;Delimiter&amp;amp;gt;\&amp;amp;lt;/Delimiter&amp;amp;gt;&amp;amp;#xD;&amp;amp;#xA;  &amp;amp;lt;FullPath&amp;amp;gt;C:\Users\KOW236\AppData\Local\Temp\3\pqxijx2p.xfp\334d7e0afddb47ae992526f6adf52daf.sas7bdat&amp;amp;lt;/FullPath&amp;amp;gt;&amp;'"</definedName>
    <definedName name="_AMO_ContentDefinition_759497851.11" hidden="1">"'amp;#xD;&amp;amp;#xA;  &amp;amp;lt;RelativePath&amp;amp;gt;C:\Users\KOW236\AppData\Local\Temp\3\pqxijx2p.xfp\334d7e0afddb47ae992526f6adf52daf.sas7bdat&amp;amp;lt;/RelativePath&amp;amp;gt;&amp;amp;#xD;&amp;amp;#xA;&amp;amp;lt;/DNA&amp;amp;gt;&amp;quot; Name=&amp;quot;C:\Users\KOW236\AppData\Loca'"</definedName>
    <definedName name="_AMO_ContentDefinition_759497851.12" hidden="1">"'l\Temp\3\pqxijx2p.xfp\334d7e0afddb47ae992526f6adf52daf.sas7bdat&amp;quot; /&amp;gt;"" /&gt;_x000D_
  &lt;param n=""ExcelTableColumnCount"" v=""8"" /&gt;_x000D_
  &lt;param n=""ExcelTableRowCount"" v=""144"" /&gt;_x000D_
  &lt;param n=""DataRowCount"" v=""144"" /&gt;_x000D_
  &lt;param n=""DataColCount"" '"</definedName>
    <definedName name="_AMO_ContentDefinition_759497851.13" hidden="1">"'v=""7"" /&gt;_x000D_
  &lt;param n=""ObsColumn"" v=""true"" /&gt;_x000D_
  &lt;param n=""ExcelFormattingHash"" v=""973921323"" /&gt;_x000D_
  &lt;param n=""ExcelFormatting"" v=""Automatic"" /&gt;_x000D_
  &lt;ExcelXMLOptions AdjColWidths=""True"" RowOpt=""InsertCells"" ColOpt=""InsertCells"" /&gt;_x000D_
'"</definedName>
    <definedName name="_AMO_ContentDefinition_759497851.14" hidden="1">"'&lt;/ContentDefinition&gt;'"</definedName>
    <definedName name="_AMO_ContentDefinition_759497851.2" hidden="1">"'nt_ACO_VT_AIPBP_Development_PlanB_Data_aipbprpt_MonitoringReport_tab4_absumbymqy_wide_sas7bdat"" auto=""False"" xTime=""00:00:00.0019532"" rTime=""00:00:00.1914136"" bgnew=""False"" nFmt=""False"" grphSet=""True"" imgY=""0"" imgX=""0"" redirect=""Fal'"</definedName>
    <definedName name="_AMO_ContentDefinition_759497851.3" hidden="1">"'se""&gt;_x000D_
  &lt;files /&gt;_x000D_
  &lt;parents /&gt;_x000D_
  &lt;children /&gt;_x000D_
  &lt;param n=""AMO_Version"" v=""7.1"" /&gt;_x000D_
  &lt;param n=""DisplayName"" v=""sasCCW:/sas/vrdc/users/kow236/files/dua_050019/Vermont_ACO/VT AIPBP Development/PlanB/Data/aipbprpt/MonitoringReport/tab4_absumb'"</definedName>
    <definedName name="_AMO_ContentDefinition_759497851.4" hidden="1">"'ymqy_wide.sas7bdat"" /&gt;_x000D_
  &lt;param n=""DisplayType"" v=""Data Set"" /&gt;_x000D_
  &lt;param n=""DataSourceType"" v=""SAS DATASET"" /&gt;_x000D_
  &lt;param n=""SASFilter"" v="""" /&gt;_x000D_
  &lt;param n=""MoreSheetsForRows"" v=""True"" /&gt;_x000D_
  &lt;param n=""PageSize"" v=""200000"" /&gt;_x000D_
  '"</definedName>
    <definedName name="_AMO_ContentDefinition_759497851.5" hidden="1">"'&lt;param n=""ShowRowNumbers"" v=""True"" /&gt;_x000D_
  &lt;param n=""ShowInfoInSheet"" v=""False"" /&gt;_x000D_
  &lt;param n=""CredKey"" v=""C:\Users\KOW236\AppData\Local\Temp\3\pqxijx2p.xfp\334d7e0afddb47ae992526f6adf52daf.sas7bdat"" /&gt;_x000D_
  &lt;param n=""ClassName"" v=""SAS.Off'"</definedName>
    <definedName name="_AMO_ContentDefinition_759497851.6" hidden="1">"'iceAddin.DataViewItem"" /&gt;_x000D_
  &lt;param n=""ServerName"" v=""sasCCW"" /&gt;_x000D_
  &lt;param n=""DataSource"" v=""&amp;lt;SasDataSource Version=&amp;quot;4.2&amp;quot; Type=&amp;quot;SAS.Servers.Dataset&amp;quot; Svr=&amp;quot;sasCCW&amp;quot; SvrFile=&amp;quot;/sas/vrdc/users/kow236/files/dua_0'"</definedName>
    <definedName name="_AMO_ContentDefinition_759497851.7" hidden="1">"'50019/Vermont_ACO/VT AIPBP Development/PlanB/Data/aipbprpt/MonitoringReport/tab4_absumbymqy_wide.sas7bdat&amp;quot; FilterDS=&amp;quot;&amp;amp;lt;?xml version=&amp;amp;quot;1.0&amp;amp;quot; encoding=&amp;amp;quot;utf-16&amp;amp;quot;?&amp;amp;gt;&amp;amp;lt;FilterTree&amp;amp;gt;&amp;amp;lt;T'"</definedName>
    <definedName name="_AMO_ContentDefinition_759497851.8" hidden="1">"'reeRoot /&amp;amp;gt;&amp;amp;lt;/FilterTree&amp;amp;gt;&amp;quot; ColSelFlg=&amp;quot;0&amp;quot; DNA=&amp;quot;&amp;amp;lt;DNA&amp;amp;gt;&amp;amp;#xD;&amp;amp;#xA;  &amp;amp;lt;Type&amp;amp;gt;LocalFile&amp;amp;lt;/Type&amp;amp;gt;&amp;amp;#xD;&amp;amp;#xA;  &amp;amp;lt;Name&amp;amp;gt;334d7e0afddb47ae992526f6adf52daf.sas7'"</definedName>
    <definedName name="_AMO_ContentDefinition_759497851.9" hidden="1">"'bdat&amp;amp;lt;/Name&amp;amp;gt;&amp;amp;#xD;&amp;amp;#xA;  &amp;amp;lt;Version&amp;amp;gt;1&amp;amp;lt;/Version&amp;amp;gt;&amp;amp;#xD;&amp;amp;#xA;  &amp;amp;lt;Assembly /&amp;amp;gt;&amp;amp;#xD;&amp;amp;#xA;  &amp;amp;lt;Factory /&amp;amp;gt;&amp;amp;#xD;&amp;amp;#xA;  &amp;amp;lt;ParentName&amp;amp;gt;pqxijx2p.xfp&amp;amp;lt;/'"</definedName>
    <definedName name="_AMO_ContentDefinition_973596276" hidden="1">"'Partitions:14'"</definedName>
    <definedName name="_AMO_ContentDefinition_973596276.0" hidden="1">"'&lt;ContentDefinition name=""sasCCW:/sas/vrdc/users/kow236/files/dua_050019/Vermont_ACO/VT AIPBP Development/PlanB/Data/aipbprpt/MonitoringReport/tab8_claim_lag.sas7bdat"" rsid=""973596276"" type=""DataSet"" format=""ReportXml"" imgfmt=""ActiveX"" creat'"</definedName>
    <definedName name="_AMO_ContentDefinition_973596276.1" hidden="1">"'ed=""06/12/2019 12:50:20"" modifed=""06/20/2019 08:56:28"" user=""Katherine Owen"" apply=""False"" css=""D:\Program Files\SASHome\SASAddinforMicrosoftOffice\7.1\Styles\AMODefault.css"" range=""sasCCW__sas_vrdc_users_kow236_files_dua_050019_Vermont_ACO'"</definedName>
    <definedName name="_AMO_ContentDefinition_973596276.10" hidden="1">"'p;#xD;&amp;amp;#xA;  &amp;amp;lt;Delimiter&amp;amp;gt;\&amp;amp;lt;/Delimiter&amp;amp;gt;&amp;amp;#xD;&amp;amp;#xA;  &amp;amp;lt;FullPath&amp;amp;gt;C:\Users\KOW236\AppData\Local\Temp\3\pqxijx2p.xfp\09251802a60d43ccafc7ed4524d7a1a2.sas7bdat&amp;amp;lt;/FullPath&amp;amp;gt;&amp;amp;#xD;&amp;amp;#xA;  &amp;a'"</definedName>
    <definedName name="_AMO_ContentDefinition_973596276.11" hidden="1">"'mp;lt;RelativePath&amp;amp;gt;C:\Users\KOW236\AppData\Local\Temp\3\pqxijx2p.xfp\09251802a60d43ccafc7ed4524d7a1a2.sas7bdat&amp;amp;lt;/RelativePath&amp;amp;gt;&amp;amp;#xD;&amp;amp;#xA;&amp;amp;lt;/DNA&amp;amp;gt;&amp;quot; Name=&amp;quot;C:\Users\KOW236\AppData\Local\Temp\3\pqxijx2p.xfp'"</definedName>
    <definedName name="_AMO_ContentDefinition_973596276.12" hidden="1">"'\09251802a60d43ccafc7ed4524d7a1a2.sas7bdat&amp;quot; /&amp;gt;"" /&gt;_x000D_
  &lt;param n=""ExcelTableColumnCount"" v=""8"" /&gt;_x000D_
  &lt;param n=""ExcelTableRowCount"" v=""5"" /&gt;_x000D_
  &lt;param n=""DataRowCount"" v=""5"" /&gt;_x000D_
  &lt;param n=""DataColCount"" v=""7"" /&gt;_x000D_
  &lt;param n='"</definedName>
    <definedName name="_AMO_ContentDefinition_973596276.13" hidden="1">"'""ObsColumn"" v=""true"" /&gt;_x000D_
  &lt;param n=""ExcelFormattingHash"" v=""404837971"" /&gt;_x000D_
  &lt;param n=""ExcelFormatting"" v=""Automatic"" /&gt;_x000D_
  &lt;ExcelXMLOptions AdjColWidths=""True"" RowOpt=""InsertCells"" ColOpt=""InsertCells"" /&gt;_x000D_
&lt;/ContentDefinition&gt;'"</definedName>
    <definedName name="_AMO_ContentDefinition_973596276.2" hidden="1">"'_VT_AIPBP_Development_PlanB_Data_aipbprpt_MonitoringReport_tab8_claim_lag_sas7bdat"" auto=""False"" xTime=""00:00:00.0019532"" rTime=""00:00:00.1757880"" bgnew=""False"" nFmt=""False"" grphSet=""True"" imgY=""0"" imgX=""0"" redirect=""False""&gt;_x000D_
  &lt;fil'"</definedName>
    <definedName name="_AMO_ContentDefinition_973596276.3" hidden="1">"'es /&gt;_x000D_
  &lt;parents /&gt;_x000D_
  &lt;children /&gt;_x000D_
  &lt;param n=""AMO_Version"" v=""7.1"" /&gt;_x000D_
  &lt;param n=""DisplayName"" v=""sasCCW:/sas/vrdc/users/kow236/files/dua_050019/Vermont_ACO/VT AIPBP Development/PlanB/Data/aipbprpt/MonitoringReport/tab8_claim_lag.sas7bdat'"</definedName>
    <definedName name="_AMO_ContentDefinition_973596276.4" hidden="1">"'"" /&gt;_x000D_
  &lt;param n=""DisplayType"" v=""Data Set"" /&gt;_x000D_
  &lt;param n=""DataSourceType"" v=""SAS DATASET"" /&gt;_x000D_
  &lt;param n=""SASFilter"" v="""" /&gt;_x000D_
  &lt;param n=""MoreSheetsForRows"" v=""True"" /&gt;_x000D_
  &lt;param n=""PageSize"" v=""200000"" /&gt;_x000D_
  &lt;param n=""ShowR'"</definedName>
    <definedName name="_AMO_ContentDefinition_973596276.5" hidden="1">"'owNumbers"" v=""True"" /&gt;_x000D_
  &lt;param n=""ShowInfoInSheet"" v=""False"" /&gt;_x000D_
  &lt;param n=""CredKey"" v=""C:\Users\KOW236\AppData\Local\Temp\3\pqxijx2p.xfp\09251802a60d43ccafc7ed4524d7a1a2.sas7bdat"" /&gt;_x000D_
  &lt;param n=""ClassName"" v=""SAS.OfficeAddin.DataVi'"</definedName>
    <definedName name="_AMO_ContentDefinition_973596276.6" hidden="1">"'ewItem"" /&gt;_x000D_
  &lt;param n=""ServerName"" v=""sasCCW"" /&gt;_x000D_
  &lt;param n=""DataSource"" v=""&amp;lt;SasDataSource Version=&amp;quot;4.2&amp;quot; Type=&amp;quot;SAS.Servers.Dataset&amp;quot; Svr=&amp;quot;sasCCW&amp;quot; SvrFile=&amp;quot;/sas/vrdc/users/kow236/files/dua_050019/Vermont_A'"</definedName>
    <definedName name="_AMO_ContentDefinition_973596276.7" hidden="1">"'CO/VT AIPBP Development/PlanB/Data/aipbprpt/MonitoringReport/tab8_claim_lag.sas7bdat&amp;quot; FilterDS=&amp;quot;&amp;amp;lt;?xml version=&amp;amp;quot;1.0&amp;amp;quot; encoding=&amp;amp;quot;utf-16&amp;amp;quot;?&amp;amp;gt;&amp;amp;lt;FilterTree&amp;amp;gt;&amp;amp;lt;TreeRoot /&amp;amp;gt;&amp;amp'"</definedName>
    <definedName name="_AMO_ContentDefinition_973596276.8" hidden="1">"';lt;/FilterTree&amp;amp;gt;&amp;quot; ColSelFlg=&amp;quot;0&amp;quot; DNA=&amp;quot;&amp;amp;lt;DNA&amp;amp;gt;&amp;amp;#xD;&amp;amp;#xA;  &amp;amp;lt;Type&amp;amp;gt;LocalFile&amp;amp;lt;/Type&amp;amp;gt;&amp;amp;#xD;&amp;amp;#xA;  &amp;amp;lt;Name&amp;amp;gt;09251802a60d43ccafc7ed4524d7a1a2.sas7bdat&amp;amp;lt;/Name&amp;amp'"</definedName>
    <definedName name="_AMO_ContentDefinition_973596276.9" hidden="1">"';gt;&amp;amp;#xD;&amp;amp;#xA;  &amp;amp;lt;Version&amp;amp;gt;1&amp;amp;lt;/Version&amp;amp;gt;&amp;amp;#xD;&amp;amp;#xA;  &amp;amp;lt;Assembly /&amp;amp;gt;&amp;amp;#xD;&amp;amp;#xA;  &amp;amp;lt;Factory /&amp;amp;gt;&amp;amp;#xD;&amp;amp;#xA;  &amp;amp;lt;ParentName&amp;amp;gt;pqxijx2p.xfp&amp;amp;lt;/ParentName&amp;amp;gt;&amp;am'"</definedName>
    <definedName name="_AMO_ContentDefinition_990421490" hidden="1">"'Partitions:14'"</definedName>
    <definedName name="_AMO_ContentDefinition_990421490.0" hidden="1">"'&lt;ContentDefinition name=""sasCCW:/sas/vrdc/users/kow236/files/dua_050019/Vermont_ACO/VT AIPBP Development/PlanB/Data/aipbprpt/MonitoringReport/tab10_ineligbenes.sas7bdat"" rsid=""990421490"" type=""DataSet"" format=""ReportXml"" imgfmt=""ActiveX"" cr'"</definedName>
    <definedName name="_AMO_ContentDefinition_990421490.1" hidden="1">"'eated=""06/10/2019 14:01:20"" modifed=""06/20/2019 08:42:41"" user=""Katherine Owen"" apply=""False"" css=""D:\Program Files\SASHome\SASAddinforMicrosoftOffice\7.1\Styles\AMODefault.css"" range=""sasCCW__sas_vrdc_users_kow236_fi_2"" auto=""False"" xT'"</definedName>
    <definedName name="_AMO_ContentDefinition_990421490.10" hidden="1">"'FullPath&amp;amp;gt;C:\Users\KOW236\AppData\Local\Temp\3\pqxijx2p.xfp\c0c7f672b10d4246ba6859d6b62e249a.sas7bdat&amp;amp;lt;/FullPath&amp;amp;gt;&amp;amp;#xD;&amp;amp;#xA;  &amp;amp;lt;RelativePath&amp;amp;gt;C:\Users\KOW236\AppData\Local\Temp\3\pqxijx2p.xfp\c0c7f672b10d4246ba685'"</definedName>
    <definedName name="_AMO_ContentDefinition_990421490.11" hidden="1">"'9d6b62e249a.sas7bdat&amp;amp;lt;/RelativePath&amp;amp;gt;&amp;amp;#xD;&amp;amp;#xA;&amp;amp;lt;/DNA&amp;amp;gt;&amp;quot; Name=&amp;quot;C:\Users\KOW236\AppData\Local\Temp\3\pqxijx2p.xfp\c0c7f672b10d4246ba6859d6b62e249a.sas7bdat&amp;quot; /&amp;gt;"" /&gt;_x000D_
  &lt;param n=""ExcelTableColumnCount""'"</definedName>
    <definedName name="_AMO_ContentDefinition_990421490.12" hidden="1">"' v=""12"" /&gt;_x000D_
  &lt;param n=""ExcelTableRowCount"" v=""1"" /&gt;_x000D_
  &lt;param n=""DataRowCount"" v=""1"" /&gt;_x000D_
  &lt;param n=""DataColCount"" v=""11"" /&gt;_x000D_
  &lt;param n=""ObsColumn"" v=""true"" /&gt;_x000D_
  &lt;param n=""ExcelFormattingHash"" v=""1882366330"" /&gt;_x000D_
  &lt;param n='"</definedName>
    <definedName name="_AMO_ContentDefinition_990421490.13" hidden="1">"'""ExcelFormatting"" v=""Automatic"" /&gt;_x000D_
  &lt;ExcelXMLOptions AdjColWidths=""True"" RowOpt=""InsertCells"" ColOpt=""InsertCells"" /&gt;_x000D_
&lt;/ContentDefinition&gt;'"</definedName>
    <definedName name="_AMO_ContentDefinition_990421490.2" hidden="1">"'ime=""00:00:00.0039064"" rTime=""00:00:00.1796944"" bgnew=""False"" nFmt=""False"" grphSet=""True"" imgY=""0"" imgX=""0"" redirect=""False""&gt;_x000D_
  &lt;files /&gt;_x000D_
  &lt;parents /&gt;_x000D_
  &lt;children /&gt;_x000D_
  &lt;param n=""AMO_Version"" v=""7.1"" /&gt;_x000D_
  &lt;param n=""DisplayN'"</definedName>
    <definedName name="_AMO_ContentDefinition_990421490.3" hidden="1">"'ame"" v=""sasCCW:/sas/vrdc/users/kow236/files/dua_050019/Vermont_ACO/VT AIPBP Development/PlanB/Data/aipbprpt/MonitoringReport/tab10_ineligbenes.sas7bdat"" /&gt;_x000D_
  &lt;param n=""DisplayType"" v=""Data Set"" /&gt;_x000D_
  &lt;param n=""DataSourceType"" v=""SAS DATASE'"</definedName>
    <definedName name="_AMO_ContentDefinition_990421490.4" hidden="1">"'T"" /&gt;_x000D_
  &lt;param n=""SASFilter"" v="""" /&gt;_x000D_
  &lt;param n=""MoreSheetsForRows"" v=""True"" /&gt;_x000D_
  &lt;param n=""PageSize"" v=""200000"" /&gt;_x000D_
  &lt;param n=""ShowRowNumbers"" v=""True"" /&gt;_x000D_
  &lt;param n=""ShowInfoInSheet"" v=""False"" /&gt;_x000D_
  &lt;param n=""CredKey"" v='"</definedName>
    <definedName name="_AMO_ContentDefinition_990421490.5" hidden="1">"'""C:\Users\KOW236\AppData\Local\Temp\3\pqxijx2p.xfp\c0c7f672b10d4246ba6859d6b62e249a.sas7bdat"" /&gt;_x000D_
  &lt;param n=""ClassName"" v=""SAS.OfficeAddin.DataViewItem"" /&gt;_x000D_
  &lt;param n=""ServerName"" v=""sasCCW"" /&gt;_x000D_
  &lt;param n=""DataSource"" v=""&amp;lt;SasDataSou'"</definedName>
    <definedName name="_AMO_ContentDefinition_990421490.6" hidden="1">"'rce Version=&amp;quot;4.2&amp;quot; Type=&amp;quot;SAS.Servers.Dataset&amp;quot; Svr=&amp;quot;sasCCW&amp;quot; SvrFile=&amp;quot;/sas/vrdc/users/kow236/files/dua_050019/Vermont_ACO/VT AIPBP Development/PlanB/Data/aipbprpt/MonitoringReport/tab10_ineligbenes.sas7bdat&amp;quot; Filter'"</definedName>
    <definedName name="_AMO_ContentDefinition_990421490.7" hidden="1">"'DS=&amp;quot;&amp;amp;lt;?xml version=&amp;amp;quot;1.0&amp;amp;quot; encoding=&amp;amp;quot;utf-16&amp;amp;quot;?&amp;amp;gt;&amp;amp;lt;FilterTree&amp;amp;gt;&amp;amp;lt;TreeRoot /&amp;amp;gt;&amp;amp;lt;/FilterTree&amp;amp;gt;&amp;quot; ColSelFlg=&amp;quot;0&amp;quot; DNA=&amp;quot;&amp;amp;lt;DNA&amp;amp;gt;&amp;amp;#xD;&amp;amp;'"</definedName>
    <definedName name="_AMO_ContentDefinition_990421490.8" hidden="1">"'#xA;  &amp;amp;lt;Type&amp;amp;gt;LocalFile&amp;amp;lt;/Type&amp;amp;gt;&amp;amp;#xD;&amp;amp;#xA;  &amp;amp;lt;Name&amp;amp;gt;c0c7f672b10d4246ba6859d6b62e249a.sas7bdat&amp;amp;lt;/Name&amp;amp;gt;&amp;amp;#xD;&amp;amp;#xA;  &amp;amp;lt;Version&amp;amp;gt;1&amp;amp;lt;/Version&amp;amp;gt;&amp;amp;#xD;&amp;amp;#xA;  &amp;amp;'"</definedName>
    <definedName name="_AMO_ContentDefinition_990421490.9" hidden="1">"'lt;Assembly /&amp;amp;gt;&amp;amp;#xD;&amp;amp;#xA;  &amp;amp;lt;Factory /&amp;amp;gt;&amp;amp;#xD;&amp;amp;#xA;  &amp;amp;lt;ParentName&amp;amp;gt;pqxijx2p.xfp&amp;amp;lt;/ParentName&amp;amp;gt;&amp;amp;#xD;&amp;amp;#xA;  &amp;amp;lt;Delimiter&amp;amp;gt;\&amp;amp;lt;/Delimiter&amp;amp;gt;&amp;amp;#xD;&amp;amp;#xA;  &amp;amp;lt;'"</definedName>
    <definedName name="_AMO_ContentLocation_179285213__A1" hidden="1">"'Partitions:2'"</definedName>
    <definedName name="_AMO_ContentLocation_179285213__A1.0" hidden="1">"'&lt;ContentLocation path=""A1"" rsid=""179285213"" tag="""" fid=""0""&gt;_x000D_
  &lt;param n=""_NumRows"" v=""769"" /&gt;_x000D_
  &lt;param n=""_NumCols"" v=""6"" /&gt;_x000D_
  &lt;param n=""SASDataState"" v=""none"" /&gt;_x000D_
  &lt;param n=""SASDataStart"" v=""1"" /&gt;_x000D_
  &lt;param n=""SASDataEn'"</definedName>
    <definedName name="_AMO_ContentLocation_179285213__A1.1" hidden="1">"'d"" v=""768"" /&gt;_x000D_
&lt;/ContentLocation&gt;'"</definedName>
    <definedName name="_AMO_ContentLocation_389096776__A1" hidden="1">"'Partitions:2'"</definedName>
    <definedName name="_AMO_ContentLocation_389096776__A1.0" hidden="1">"'&lt;ContentLocation path=""A1"" rsid=""389096776"" tag="""" fid=""0""&gt;_x000D_
  &lt;param n=""_NumRows"" v=""5"" /&gt;_x000D_
  &lt;param n=""_NumCols"" v=""11"" /&gt;_x000D_
  &lt;param n=""SASDataState"" v=""none"" /&gt;_x000D_
  &lt;param n=""SASDataStart"" v=""1"" /&gt;_x000D_
  &lt;param n=""SASDataEnd'"</definedName>
    <definedName name="_AMO_ContentLocation_389096776__A1.1" hidden="1">"'"" v=""4"" /&gt;_x000D_
&lt;/ContentLocation&gt;'"</definedName>
    <definedName name="_AMO_ContentLocation_487264780__A1" hidden="1">"'Partitions:2'"</definedName>
    <definedName name="_AMO_ContentLocation_487264780__A1.0" hidden="1">"'&lt;ContentLocation path=""A1"" rsid=""487264780"" tag="""" fid=""0""&gt;_x000D_
  &lt;param n=""_NumRows"" v=""13"" /&gt;_x000D_
  &lt;param n=""_NumCols"" v=""8"" /&gt;_x000D_
  &lt;param n=""SASDataState"" v=""none"" /&gt;_x000D_
  &lt;param n=""SASDataStart"" v=""1"" /&gt;_x000D_
  &lt;param n=""SASDataEnd'"</definedName>
    <definedName name="_AMO_ContentLocation_487264780__A1.1" hidden="1">"'"" v=""12"" /&gt;_x000D_
&lt;/ContentLocation&gt;'"</definedName>
    <definedName name="_AMO_ContentLocation_637468743__A1" hidden="1">"'Partitions:2'"</definedName>
    <definedName name="_AMO_ContentLocation_637468743__A1.0" hidden="1">"'&lt;ContentLocation path=""A1"" rsid=""637468743"" tag="""" fid=""0""&gt;_x000D_
  &lt;param n=""_NumRows"" v=""6"" /&gt;_x000D_
  &lt;param n=""_NumCols"" v=""8"" /&gt;_x000D_
  &lt;param n=""SASDataState"" v=""none"" /&gt;_x000D_
  &lt;param n=""SASDataStart"" v=""1"" /&gt;_x000D_
  &lt;param n=""SASDataEnd""'"</definedName>
    <definedName name="_AMO_ContentLocation_637468743__A1.1" hidden="1">"' v=""5"" /&gt;_x000D_
&lt;/ContentLocation&gt;'"</definedName>
    <definedName name="_AMO_ContentLocation_744166049__A1" hidden="1">"'Partitions:2'"</definedName>
    <definedName name="_AMO_ContentLocation_744166049__A1.0" hidden="1">"'&lt;ContentLocation path=""A1"" rsid=""744166049"" tag="""" fid=""0""&gt;_x000D_
  &lt;param n=""_NumRows"" v=""11"" /&gt;_x000D_
  &lt;param n=""_NumCols"" v=""7"" /&gt;_x000D_
  &lt;param n=""SASDataState"" v=""none"" /&gt;_x000D_
  &lt;param n=""SASDataStart"" v=""1"" /&gt;_x000D_
  &lt;param n=""SASDataEnd'"</definedName>
    <definedName name="_AMO_ContentLocation_744166049__A1.1" hidden="1">"'"" v=""10"" /&gt;_x000D_
&lt;/ContentLocation&gt;'"</definedName>
    <definedName name="_AMO_ContentLocation_759497851__A1" hidden="1">"'Partitions:2'"</definedName>
    <definedName name="_AMO_ContentLocation_759497851__A1.0" hidden="1">"'&lt;ContentLocation path=""A1"" rsid=""759497851"" tag="""" fid=""0""&gt;_x000D_
  &lt;param n=""_NumRows"" v=""145"" /&gt;_x000D_
  &lt;param n=""_NumCols"" v=""8"" /&gt;_x000D_
  &lt;param n=""SASDataState"" v=""none"" /&gt;_x000D_
  &lt;param n=""SASDataStart"" v=""1"" /&gt;_x000D_
  &lt;param n=""SASDataEn'"</definedName>
    <definedName name="_AMO_ContentLocation_759497851__A1.1" hidden="1">"'d"" v=""144"" /&gt;_x000D_
&lt;/ContentLocation&gt;'"</definedName>
    <definedName name="_AMO_ContentLocation_973596276__A1" hidden="1">"'Partitions:2'"</definedName>
    <definedName name="_AMO_ContentLocation_973596276__A1.0" hidden="1">"'&lt;ContentLocation path=""A1"" rsid=""973596276"" tag="""" fid=""0""&gt;_x000D_
  &lt;param n=""_NumRows"" v=""6"" /&gt;_x000D_
  &lt;param n=""_NumCols"" v=""8"" /&gt;_x000D_
  &lt;param n=""SASDataState"" v=""none"" /&gt;_x000D_
  &lt;param n=""SASDataStart"" v=""1"" /&gt;_x000D_
  &lt;param n=""SASDataEnd""'"</definedName>
    <definedName name="_AMO_ContentLocation_973596276__A1.1" hidden="1">"' v=""5"" /&gt;_x000D_
&lt;/ContentLocation&gt;'"</definedName>
    <definedName name="_AMO_ContentLocation_990421490__A1" hidden="1">"'Partitions:2'"</definedName>
    <definedName name="_AMO_ContentLocation_990421490__A1.0" hidden="1">"'&lt;ContentLocation path=""A1"" rsid=""990421490"" tag="""" fid=""0""&gt;_x000D_
  &lt;param n=""_NumRows"" v=""2"" /&gt;_x000D_
  &lt;param n=""_NumCols"" v=""12"" /&gt;_x000D_
  &lt;param n=""SASDataState"" v=""none"" /&gt;_x000D_
  &lt;param n=""SASDataStart"" v=""1"" /&gt;_x000D_
  &lt;param n=""SASDataEnd'"</definedName>
    <definedName name="_AMO_ContentLocation_990421490__A1.1" hidden="1">"'"" v=""1"" /&gt;_x000D_
&lt;/ContentLocation&gt;'"</definedName>
    <definedName name="_AMO_SingleObject_179285213__A1" localSheetId="1" hidden="1">#REF!</definedName>
    <definedName name="_AMO_SingleObject_179285213__A1" localSheetId="2" hidden="1">#REF!</definedName>
    <definedName name="_AMO_SingleObject_179285213__A1" hidden="1">#REF!</definedName>
    <definedName name="_AMO_SingleObject_389096776__A1" hidden="1">#REF!</definedName>
    <definedName name="_AMO_SingleObject_487264780__A1" hidden="1">#REF!</definedName>
    <definedName name="_AMO_SingleObject_637468743__A1" hidden="1">#REF!</definedName>
    <definedName name="_AMO_SingleObject_69310992__A1" localSheetId="1" hidden="1">#REF!</definedName>
    <definedName name="_AMO_SingleObject_69310992__A1" localSheetId="2" hidden="1">#REF!</definedName>
    <definedName name="_AMO_SingleObject_69310992__A1" hidden="1">#REF!</definedName>
    <definedName name="_AMO_SingleObject_744166049__A1" hidden="1">#REF!</definedName>
    <definedName name="_AMO_SingleObject_759497851__A1" hidden="1">#REF!</definedName>
    <definedName name="_AMO_SingleObject_973596276__A1" hidden="1">#REF!</definedName>
    <definedName name="_AMO_SingleObject_990421490__A1" hidden="1">#REF!</definedName>
    <definedName name="_AMO_XmlVersion" hidden="1">"'1'"</definedName>
    <definedName name="Blended_18_trnd_factor" localSheetId="1">#REF!</definedName>
    <definedName name="Blended_18_trnd_factor" localSheetId="2">#REF!</definedName>
    <definedName name="Blended_18_trnd_factor">#REF!</definedName>
    <definedName name="Blended_19_trend_factor" localSheetId="1">'[1]Benchmark Dec.2018'!$M$30</definedName>
    <definedName name="Blended_19_trend_factor">'[2]Benchmark Dec.2018'!$M$30</definedName>
    <definedName name="E_18_trnd_factor" localSheetId="1">#REF!</definedName>
    <definedName name="E_18_trnd_factor" localSheetId="2">#REF!</definedName>
    <definedName name="E_18_trnd_factor">#REF!</definedName>
    <definedName name="E_19_trnd_factor" localSheetId="1">'[1]Benchmark Dec.2018'!$M$27</definedName>
    <definedName name="E_19_trnd_factor">'[2]Benchmark Dec.2018'!$M$27</definedName>
    <definedName name="est_ss_2018" localSheetId="1">'[1]Benchmark Dec.2018'!$M$34</definedName>
    <definedName name="est_ss_2018">'[2]Benchmark Dec.2018'!$M$34</definedName>
    <definedName name="est_ss_2018_mod" localSheetId="1">[1]CalcTool!#REF!</definedName>
    <definedName name="est_ss_2018_mod">[2]CalcTool!#REF!</definedName>
    <definedName name="est_ss_2018_ss" localSheetId="1">#REF!</definedName>
    <definedName name="est_ss_2018_ss">#REF!</definedName>
    <definedName name="manual_startup_adj" localSheetId="1">#REF!</definedName>
    <definedName name="manual_startup_adj" localSheetId="2">#REF!</definedName>
    <definedName name="manual_startup_adj">#REF!</definedName>
    <definedName name="Name" localSheetId="1">#REF!</definedName>
    <definedName name="Name" localSheetId="2">#REF!</definedName>
    <definedName name="Name" localSheetId="0">#REF!</definedName>
    <definedName name="Name">#REF!</definedName>
    <definedName name="nE_18_trnd_factor" localSheetId="1">#REF!</definedName>
    <definedName name="nE_18_trnd_factor" localSheetId="2">#REF!</definedName>
    <definedName name="nE_18_trnd_factor">#REF!</definedName>
    <definedName name="nE_19_trnd_factor" localSheetId="1">'[1]Benchmark Dec.2018'!$M$26</definedName>
    <definedName name="nE_19_trnd_factor">'[2]Benchmark Dec.2018'!$M$26</definedName>
    <definedName name="ne_19_trnf_factor2" localSheetId="1">#REF!</definedName>
    <definedName name="ne_19_trnf_factor2">#REF!</definedName>
    <definedName name="NRA" localSheetId="1">#REF!</definedName>
    <definedName name="NRA" localSheetId="2">#REF!</definedName>
    <definedName name="NRA" localSheetId="0">#REF!</definedName>
    <definedName name="NRA">#REF!</definedName>
    <definedName name="PracticeName" localSheetId="1">#REF!</definedName>
    <definedName name="PracticeName" localSheetId="2">#REF!</definedName>
    <definedName name="PracticeName" localSheetId="0">#REF!</definedName>
    <definedName name="PracticeName">#REF!</definedName>
    <definedName name="_xlnm.Print_Area" localSheetId="1">'2022 6M Final Settlement Sheet'!$B$1:$F$54</definedName>
    <definedName name="_xlnm.Print_Area" localSheetId="0">'Cover Page'!$A$1:$O$25</definedName>
    <definedName name="rftete" localSheetId="1">#REF!</definedName>
    <definedName name="rftete">#REF!</definedName>
    <definedName name="Y" localSheetId="1">'[1]Benchmark Dec.2018'!#REF!</definedName>
    <definedName name="Y">'[2]Benchmark Dec.2018'!#REF!</definedName>
    <definedName name="Y17_E_bene" localSheetId="1">#REF!</definedName>
    <definedName name="Y17_E_bene" localSheetId="2">#REF!</definedName>
    <definedName name="Y17_E_bene">#REF!</definedName>
    <definedName name="Y17_E_bene_pcnt" localSheetId="1">#REF!</definedName>
    <definedName name="Y17_E_bene_pcnt" localSheetId="2">#REF!</definedName>
    <definedName name="Y17_E_bene_pcnt">#REF!</definedName>
    <definedName name="Y17_MUF_E_CurrEst" localSheetId="1">#REF!</definedName>
    <definedName name="Y17_MUF_E_CurrEst" localSheetId="2">#REF!</definedName>
    <definedName name="Y17_MUF_E_CurrEst">#REF!</definedName>
    <definedName name="Y17_MUF_nE_CurrEst" localSheetId="1">#REF!</definedName>
    <definedName name="Y17_MUF_nE_CurrEst" localSheetId="2">#REF!</definedName>
    <definedName name="Y17_MUF_nE_CurrEst">#REF!</definedName>
    <definedName name="Y17_nE_bene" localSheetId="1">#REF!</definedName>
    <definedName name="Y17_nE_bene" localSheetId="2">#REF!</definedName>
    <definedName name="Y17_nE_bene">#REF!</definedName>
    <definedName name="Y17_nE_bene_pcnt" localSheetId="1">#REF!</definedName>
    <definedName name="Y17_nE_bene_pcnt" localSheetId="2">#REF!</definedName>
    <definedName name="Y17_nE_bene_pcnt">#REF!</definedName>
    <definedName name="Y17_PMPY_E" localSheetId="1">#REF!</definedName>
    <definedName name="Y17_PMPY_E" localSheetId="2">#REF!</definedName>
    <definedName name="Y17_PMPY_E">#REF!</definedName>
    <definedName name="Y17_PMPY_nE" localSheetId="1">#REF!</definedName>
    <definedName name="Y17_PMPY_nE" localSheetId="2">#REF!</definedName>
    <definedName name="Y17_PMPY_nE">#REF!</definedName>
    <definedName name="Y18_E_bene" localSheetId="1">#REF!</definedName>
    <definedName name="Y18_E_bene" localSheetId="2">#REF!</definedName>
    <definedName name="Y18_E_bene">#REF!</definedName>
    <definedName name="Y18_E_bene_pcnt" localSheetId="1">#REF!</definedName>
    <definedName name="Y18_E_bene_pcnt" localSheetId="2">#REF!</definedName>
    <definedName name="Y18_E_bene_pcnt">#REF!</definedName>
    <definedName name="Y18_MUF_E_CurrEst" localSheetId="1">#REF!</definedName>
    <definedName name="Y18_MUF_E_CurrEst" localSheetId="2">#REF!</definedName>
    <definedName name="Y18_MUF_E_CurrEst">#REF!</definedName>
    <definedName name="Y18_MUF_E_CurrEst_ss" localSheetId="1">#REF!</definedName>
    <definedName name="Y18_MUF_E_CurrEst_ss">#REF!</definedName>
    <definedName name="Y18_MUF_nE_CurrEst" localSheetId="1">#REF!</definedName>
    <definedName name="Y18_MUF_nE_CurrEst" localSheetId="2">#REF!</definedName>
    <definedName name="Y18_MUF_nE_CurrEst">#REF!</definedName>
    <definedName name="Y18_nE_bene" localSheetId="1">#REF!</definedName>
    <definedName name="Y18_nE_bene" localSheetId="2">#REF!</definedName>
    <definedName name="Y18_nE_bene">#REF!</definedName>
    <definedName name="Y18_nE_bene_pcnt" localSheetId="1">#REF!</definedName>
    <definedName name="Y18_nE_bene_pcnt" localSheetId="2">#REF!</definedName>
    <definedName name="Y18_nE_bene_pcnt">#REF!</definedName>
    <definedName name="Y18_PMPY_E" localSheetId="1">'[1]Benchmark Dec.2018'!$M$11</definedName>
    <definedName name="Y18_PMPY_E">'[2]Benchmark Dec.2018'!$M$11</definedName>
    <definedName name="Y18_PMPY_E2" localSheetId="1">#REF!</definedName>
    <definedName name="Y18_PMPY_E2">#REF!</definedName>
    <definedName name="Y18_PMPY_nE" localSheetId="1">'[1]Benchmark Dec.2018'!$M$10</definedName>
    <definedName name="Y18_PMPY_nE">'[2]Benchmark Dec.2018'!$M$10</definedName>
    <definedName name="Y18_PMPY_ne2" localSheetId="1">#REF!</definedName>
    <definedName name="Y18_PMPY_ne2">#REF!</definedName>
    <definedName name="Y18a_E_bene_pcnt" localSheetId="1">'[1]4. PY 2019 Benchmark (May 2019)'!$N$22</definedName>
    <definedName name="Y18a_E_bene_pcnt">'[2]4. PY 2019 Benchmark (May 2019)'!$N$22</definedName>
    <definedName name="Y18a_nE_bene_pcnt" localSheetId="1">'[1]4. PY 2019 Benchmark (May 2019)'!$N$21</definedName>
    <definedName name="Y18a_nE_bene_pcnt">'[2]4. PY 2019 Benchmark (May 2019)'!$N$21</definedName>
    <definedName name="Y19_E_bene" localSheetId="1">'[1]Benchmark Dec.2018'!$M$14</definedName>
    <definedName name="Y19_E_bene">'[2]Benchmark Dec.2018'!$M$14</definedName>
    <definedName name="Y19_E_bene_pcnt" localSheetId="1">'[1]Benchmark Dec.2018'!$M$16</definedName>
    <definedName name="Y19_E_bene_pcnt">'[2]Benchmark Dec.2018'!$M$16</definedName>
    <definedName name="Y19_MUF_E_CurrEst" localSheetId="1">'[1]Benchmark Dec.2018'!$M$24</definedName>
    <definedName name="Y19_MUF_E_CurrEst">'[2]Benchmark Dec.2018'!$M$24</definedName>
    <definedName name="Y19_MUF_nE_CurrEst" localSheetId="1">'[1]Benchmark Dec.2018'!$M$23</definedName>
    <definedName name="Y19_MUF_nE_CurrEst">'[2]Benchmark Dec.2018'!$M$23</definedName>
    <definedName name="Y19_nE_bene" localSheetId="1">'[1]Benchmark Dec.2018'!$M$13</definedName>
    <definedName name="Y19_nE_bene">'[2]Benchmark Dec.2018'!$M$13</definedName>
    <definedName name="Y19_nE_bene_pcnt" localSheetId="1">'[1]Benchmark Dec.2018'!$M$15</definedName>
    <definedName name="Y19_nE_bene_pcnt">'[2]Benchmark Dec.2018'!$M$15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02" l="1"/>
  <c r="F30" i="102"/>
  <c r="F29" i="102"/>
  <c r="F28" i="102"/>
  <c r="E22" i="102"/>
  <c r="D22" i="102"/>
  <c r="F22" i="102" s="1"/>
  <c r="E21" i="102"/>
  <c r="D21" i="102"/>
  <c r="F21" i="102" s="1"/>
  <c r="F17" i="102"/>
  <c r="E16" i="102"/>
  <c r="D16" i="102"/>
  <c r="F16" i="102" s="1"/>
  <c r="F18" i="102" s="1"/>
  <c r="F11" i="102"/>
  <c r="F13" i="102" s="1"/>
  <c r="F25" i="102" l="1"/>
  <c r="F34" i="102"/>
  <c r="F36" i="102" s="1"/>
  <c r="F39" i="102" s="1"/>
  <c r="F41" i="102" l="1"/>
  <c r="F44" i="102" s="1"/>
  <c r="F45" i="102" s="1"/>
  <c r="F40" i="102"/>
  <c r="F46" i="102" l="1"/>
  <c r="F47" i="102" s="1"/>
  <c r="B34" i="102" l="1"/>
  <c r="B35" i="102"/>
  <c r="B36" i="102"/>
  <c r="B39" i="102"/>
  <c r="B40" i="102"/>
  <c r="B41" i="102"/>
  <c r="B44" i="102"/>
  <c r="B45" i="102"/>
  <c r="B46" i="102"/>
  <c r="B47" i="102"/>
  <c r="B22" i="102"/>
  <c r="B25" i="102"/>
  <c r="B28" i="102"/>
  <c r="B17" i="102"/>
  <c r="E9" i="84"/>
  <c r="E10" i="8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5" refreshedVersion="5">
    <dbPr connection="Provider=sas.LocalProvider.9.45;Data Source=_LOCAL_;Mode=Read|Share Deny None;SAS File Format=V9;Use TK Manager Search Path=False;SAS Data Set Creation Code Page=0;SAS ValidMemName Read Update=False;SAS Adjust Starting Date 1900=False" command="C:\Users\KOW236\AppData\Local\Temp\3\5ytsrllv.2xf\b1a8f3d19c7f458c81d2fc6d08a49483.sas7bdat" commandType="3"/>
  </connection>
</connections>
</file>

<file path=xl/sharedStrings.xml><?xml version="1.0" encoding="utf-8"?>
<sst xmlns="http://schemas.openxmlformats.org/spreadsheetml/2006/main" count="67" uniqueCount="63">
  <si>
    <t>© The Lewin Group 2023</t>
  </si>
  <si>
    <t>Produced for the Centers for Medicare &amp; Medicaid under contract HHSM-500-2014-00033I</t>
  </si>
  <si>
    <t>PY 2022 Final Shared Savings/Losses</t>
  </si>
  <si>
    <t>Vermont Medicare ACO Initiative: Performance Year 2022</t>
  </si>
  <si>
    <t>A&amp;D</t>
  </si>
  <si>
    <t>ESRD</t>
  </si>
  <si>
    <t>Total</t>
  </si>
  <si>
    <t>PY 2022 VT ACO Prospective Benchmark</t>
  </si>
  <si>
    <t>PY 2022 Prospective Benchmark</t>
  </si>
  <si>
    <t>PY 2022 Shared Savings Advance</t>
  </si>
  <si>
    <t>Total PY Prospective Benchmark (Line 1 plus Line 2)</t>
  </si>
  <si>
    <t>PY 2022 Prospective Benchmark Updated for Attrition</t>
  </si>
  <si>
    <t>PY 2022 Shared Savings</t>
  </si>
  <si>
    <t>Total PY 2022 Adjusted Benchmark (Line 4 plus Line 5)</t>
  </si>
  <si>
    <t>PY 2022 Aligned Beneficiaries Adjusted for Attrition</t>
  </si>
  <si>
    <t>Aligned beneficiaries (as of December 2022)</t>
  </si>
  <si>
    <t>Accrued eligible person-months</t>
  </si>
  <si>
    <t>PY 2022 Per Beneficiary Expenditures</t>
  </si>
  <si>
    <t>PY 2022 PBPM</t>
  </si>
  <si>
    <r>
      <t>PY 2022 Incurred Expenditures 6M Runout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</si>
  <si>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Incurred claims (provider payments)</t>
  </si>
  <si>
    <t>PLUS: AIPBP Fee Reductions</t>
  </si>
  <si>
    <t>MINUS Uncompensated Care, 340B, COVID, and Sequestration</t>
  </si>
  <si>
    <t>EQUALS: PY 2022 Part A &amp; B Expenditures</t>
  </si>
  <si>
    <r>
      <t>Quality Adjustment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</si>
  <si>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t xml:space="preserve">Maximum Quality Withhold (.5% of line 13) </t>
  </si>
  <si>
    <t>Quality Score for PY 2022</t>
  </si>
  <si>
    <t>Quality Withhold Based on Quality Score (line 14 times line 15)</t>
  </si>
  <si>
    <t>Gross Shared Savings/Losses</t>
  </si>
  <si>
    <r>
      <t>Gross savings/losses</t>
    </r>
    <r>
      <rPr>
        <sz val="12"/>
        <rFont val="Calibri"/>
        <family val="2"/>
        <scheme val="minor"/>
      </rPr>
      <t xml:space="preserve"> (Line 6 MINUS Line 13 PLUS line 16)</t>
    </r>
  </si>
  <si>
    <t>ACO CAP on Shared Savings/Losses (2% of adjusted PY 2022 Benchmark)</t>
  </si>
  <si>
    <t xml:space="preserve">Gross savings/losses with application of CAP </t>
  </si>
  <si>
    <t>Net Shares Savings/Losses</t>
  </si>
  <si>
    <t>Gross shared savings/losses adjusted for ACO Risk Arrangement (100%)</t>
  </si>
  <si>
    <r>
      <t>EQUALS Net Shared Savings/Losses (Minus 2022 ACO Shared Saving Advance)</t>
    </r>
    <r>
      <rPr>
        <b/>
        <vertAlign val="superscript"/>
        <sz val="12"/>
        <color rgb="FF002060"/>
        <rFont val="Calibri"/>
        <family val="2"/>
        <scheme val="minor"/>
      </rPr>
      <t>4</t>
    </r>
  </si>
  <si>
    <t xml:space="preserve">Final Settlement </t>
  </si>
  <si>
    <t>1.  These numbers reflect the actual PY 2022 Benchmark adjusted for attrition as it would be applied at settlement</t>
  </si>
  <si>
    <r>
      <t xml:space="preserve">PY 2022 Final Benchmark Adjusted for Eligibility
</t>
    </r>
    <r>
      <rPr>
        <b/>
        <sz val="14"/>
        <rFont val="Calibri"/>
        <family val="2"/>
        <scheme val="minor"/>
      </rPr>
      <t>Vermont Medicare ACO Initiative: Performance Year 2022</t>
    </r>
  </si>
  <si>
    <t>Population</t>
  </si>
  <si>
    <r>
      <t>Baseline PBPM</t>
    </r>
    <r>
      <rPr>
        <b/>
        <vertAlign val="superscript"/>
        <sz val="12"/>
        <rFont val="Calibri"/>
        <family val="2"/>
        <scheme val="minor"/>
      </rPr>
      <t>1</t>
    </r>
  </si>
  <si>
    <r>
      <t>Trend 
Factor</t>
    </r>
    <r>
      <rPr>
        <b/>
        <vertAlign val="superscript"/>
        <sz val="12"/>
        <rFont val="Calibri"/>
        <family val="2"/>
        <scheme val="minor"/>
      </rPr>
      <t>2</t>
    </r>
  </si>
  <si>
    <t>Benchmark PBPM</t>
  </si>
  <si>
    <t>Non-ESRD</t>
  </si>
  <si>
    <t>Total 2022</t>
  </si>
  <si>
    <t>PY 2022 Benchmark</t>
  </si>
  <si>
    <r>
      <t>Non-ESRD Attribution</t>
    </r>
    <r>
      <rPr>
        <vertAlign val="superscript"/>
        <sz val="12"/>
        <rFont val="Calibri"/>
        <family val="2"/>
        <scheme val="minor"/>
      </rPr>
      <t>3</t>
    </r>
  </si>
  <si>
    <r>
      <t>ESRD Attribution</t>
    </r>
    <r>
      <rPr>
        <vertAlign val="superscript"/>
        <sz val="12"/>
        <rFont val="Calibri"/>
        <family val="2"/>
        <scheme val="minor"/>
      </rPr>
      <t>3</t>
    </r>
  </si>
  <si>
    <r>
      <t>Total Benes</t>
    </r>
    <r>
      <rPr>
        <vertAlign val="superscript"/>
        <sz val="12"/>
        <rFont val="Calibri"/>
        <family val="2"/>
        <scheme val="minor"/>
      </rPr>
      <t>3</t>
    </r>
  </si>
  <si>
    <t>Non-ESRD Benchmark</t>
  </si>
  <si>
    <t>ESRD Benchmark</t>
  </si>
  <si>
    <t>Shared Savings Advance</t>
  </si>
  <si>
    <t>Total Benchmark</t>
  </si>
  <si>
    <t>PBPM</t>
  </si>
  <si>
    <t>2. Reflects GMCB selected trend</t>
  </si>
  <si>
    <t>3. PY 2022 attributed beneficiaries adjusted for VT APM attrition settlement rules.</t>
  </si>
  <si>
    <r>
      <t>PY 2022 VT ACO Updated Benchmark Thru December 2022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</si>
  <si>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t>Claims Incurred From January 1 -  December 31, 2022
Claims Paid Through June 30, 2023
Report Last Updated: July 28, 2023</t>
  </si>
  <si>
    <t>1. Reflects PY 2022 Baseline PMPM calculated with 6 mo. run-out on claims and excluding inpatient outlier amounts.</t>
  </si>
  <si>
    <t>MINUS Sequestration amount (2%)</t>
  </si>
  <si>
    <t>2A. Performance Year 2022 total expenditures exclude $32,616,650.44 in COVID related expenditures.  A total of $31,265,244.54 was excluded for COVID-19 inpatient episodes (785 beneficiaries)  and $1,351,405.90 in expenditures was excluded for over-the-counter COVID-19 test kit expenditures (8,858 beneficiaries). Of the 785 beneficiaries who met the COVID-19 inpatient episode exclusions, 249 died in PY2022. Additionally, there were 159 beneficiaries who were excluded based on eligibility rules who had a COVID-19 episode. Of the 785 beneficiaries with a COVID-19 episode, 76 were non-Vermont residents.</t>
  </si>
  <si>
    <t>2B. Performance Year 2022 total expenditures exclude expenditures related to the increase in the 340B Average Sale Price (ASP) from -22.5% to +6%. All 340B claims were reverted to -22.5% to ensure consistency with Benchmark expenditures.</t>
  </si>
  <si>
    <t>4.  The Performance Year 2022 ACO Advance on Shared Savings was $9,073,982.  This payment includes a 2% adjustment for sequestration.</t>
  </si>
  <si>
    <t>3.  The PY 2022 Quality Score calculation is documented in greater detail in the PY 2022 VTAPM Quality Results.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</si>
</sst>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"/>
    <numFmt numFmtId="166" formatCode="&quot;$&quot;#,##0"/>
    <numFmt numFmtId="167" formatCode="[$-409]mm/dd/yyyy"/>
    <numFmt numFmtId="168" formatCode="#,##0;\(#,##0\)"/>
    <numFmt numFmtId="169" formatCode="0.000%"/>
    <numFmt numFmtId="170" formatCode="0.000"/>
    <numFmt numFmtId="171" formatCode="0.00000000"/>
    <numFmt numFmtId="172" formatCode="_(* #,##0.0000000_);_(* \(#,##0.0000000\);_(* &quot;-&quot;??_);_(@_)"/>
  </numFmts>
  <fonts count="4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9.5"/>
      <color rgb="FF000000"/>
      <name val="Albany AMT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vertAlign val="superscript"/>
      <sz val="12"/>
      <color rgb="FF002060"/>
      <name val="Calibri"/>
      <family val="2"/>
      <scheme val="minor"/>
    </font>
    <font>
      <sz val="18"/>
      <name val="Arial Black"/>
      <family val="2"/>
    </font>
    <font>
      <sz val="20"/>
      <name val="Arial Black"/>
      <family val="2"/>
    </font>
    <font>
      <sz val="12"/>
      <color theme="9"/>
      <name val="Calibri"/>
      <family val="2"/>
      <scheme val="minor"/>
    </font>
    <font>
      <b/>
      <sz val="9.5"/>
      <color theme="1"/>
      <name val="Albany AMT"/>
    </font>
    <font>
      <b/>
      <sz val="10"/>
      <color rgb="FFFF0000"/>
      <name val="Arial"/>
      <family val="2"/>
    </font>
    <font>
      <b/>
      <sz val="18"/>
      <name val="Arial Black"/>
      <family val="2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53">
    <xf numFmtId="167" fontId="0" fillId="0" borderId="0"/>
    <xf numFmtId="167" fontId="6" fillId="0" borderId="0"/>
    <xf numFmtId="167" fontId="8" fillId="0" borderId="0"/>
    <xf numFmtId="167" fontId="10" fillId="0" borderId="0"/>
    <xf numFmtId="167" fontId="11" fillId="0" borderId="0" applyNumberFormat="0" applyFill="0" applyBorder="0" applyAlignment="0" applyProtection="0"/>
    <xf numFmtId="167" fontId="5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8" fillId="0" borderId="0" applyNumberFormat="0" applyFill="0" applyBorder="0" applyAlignment="0" applyProtection="0"/>
    <xf numFmtId="167" fontId="19" fillId="0" borderId="25" applyNumberFormat="0" applyFill="0" applyAlignment="0" applyProtection="0"/>
    <xf numFmtId="167" fontId="20" fillId="0" borderId="26" applyNumberFormat="0" applyFill="0" applyAlignment="0" applyProtection="0"/>
    <xf numFmtId="167" fontId="21" fillId="0" borderId="27" applyNumberFormat="0" applyFill="0" applyAlignment="0" applyProtection="0"/>
    <xf numFmtId="167" fontId="21" fillId="0" borderId="0" applyNumberFormat="0" applyFill="0" applyBorder="0" applyAlignment="0" applyProtection="0"/>
    <xf numFmtId="167" fontId="22" fillId="3" borderId="0" applyNumberFormat="0" applyBorder="0" applyAlignment="0" applyProtection="0"/>
    <xf numFmtId="167" fontId="23" fillId="4" borderId="0" applyNumberFormat="0" applyBorder="0" applyAlignment="0" applyProtection="0"/>
    <xf numFmtId="167" fontId="24" fillId="5" borderId="0" applyNumberFormat="0" applyBorder="0" applyAlignment="0" applyProtection="0"/>
    <xf numFmtId="167" fontId="25" fillId="6" borderId="28" applyNumberFormat="0" applyAlignment="0" applyProtection="0"/>
    <xf numFmtId="167" fontId="26" fillId="7" borderId="29" applyNumberFormat="0" applyAlignment="0" applyProtection="0"/>
    <xf numFmtId="167" fontId="27" fillId="7" borderId="28" applyNumberFormat="0" applyAlignment="0" applyProtection="0"/>
    <xf numFmtId="167" fontId="28" fillId="0" borderId="30" applyNumberFormat="0" applyFill="0" applyAlignment="0" applyProtection="0"/>
    <xf numFmtId="167" fontId="14" fillId="8" borderId="31" applyNumberFormat="0" applyAlignment="0" applyProtection="0"/>
    <xf numFmtId="167" fontId="1" fillId="0" borderId="0" applyNumberFormat="0" applyFill="0" applyBorder="0" applyAlignment="0" applyProtection="0"/>
    <xf numFmtId="167" fontId="13" fillId="9" borderId="32" applyNumberFormat="0" applyFont="0" applyAlignment="0" applyProtection="0"/>
    <xf numFmtId="167" fontId="29" fillId="0" borderId="0" applyNumberFormat="0" applyFill="0" applyBorder="0" applyAlignment="0" applyProtection="0"/>
    <xf numFmtId="167" fontId="2" fillId="0" borderId="33" applyNumberFormat="0" applyFill="0" applyAlignment="0" applyProtection="0"/>
    <xf numFmtId="167" fontId="30" fillId="10" borderId="0" applyNumberFormat="0" applyBorder="0" applyAlignment="0" applyProtection="0"/>
    <xf numFmtId="167" fontId="13" fillId="11" borderId="0" applyNumberFormat="0" applyBorder="0" applyAlignment="0" applyProtection="0"/>
    <xf numFmtId="167" fontId="13" fillId="12" borderId="0" applyNumberFormat="0" applyBorder="0" applyAlignment="0" applyProtection="0"/>
    <xf numFmtId="167" fontId="30" fillId="13" borderId="0" applyNumberFormat="0" applyBorder="0" applyAlignment="0" applyProtection="0"/>
    <xf numFmtId="167" fontId="30" fillId="14" borderId="0" applyNumberFormat="0" applyBorder="0" applyAlignment="0" applyProtection="0"/>
    <xf numFmtId="167" fontId="13" fillId="15" borderId="0" applyNumberFormat="0" applyBorder="0" applyAlignment="0" applyProtection="0"/>
    <xf numFmtId="167" fontId="13" fillId="16" borderId="0" applyNumberFormat="0" applyBorder="0" applyAlignment="0" applyProtection="0"/>
    <xf numFmtId="167" fontId="30" fillId="17" borderId="0" applyNumberFormat="0" applyBorder="0" applyAlignment="0" applyProtection="0"/>
    <xf numFmtId="167" fontId="30" fillId="18" borderId="0" applyNumberFormat="0" applyBorder="0" applyAlignment="0" applyProtection="0"/>
    <xf numFmtId="167" fontId="13" fillId="19" borderId="0" applyNumberFormat="0" applyBorder="0" applyAlignment="0" applyProtection="0"/>
    <xf numFmtId="167" fontId="13" fillId="20" borderId="0" applyNumberFormat="0" applyBorder="0" applyAlignment="0" applyProtection="0"/>
    <xf numFmtId="167" fontId="30" fillId="21" borderId="0" applyNumberFormat="0" applyBorder="0" applyAlignment="0" applyProtection="0"/>
    <xf numFmtId="167" fontId="30" fillId="22" borderId="0" applyNumberFormat="0" applyBorder="0" applyAlignment="0" applyProtection="0"/>
    <xf numFmtId="167" fontId="13" fillId="23" borderId="0" applyNumberFormat="0" applyBorder="0" applyAlignment="0" applyProtection="0"/>
    <xf numFmtId="167" fontId="13" fillId="24" borderId="0" applyNumberFormat="0" applyBorder="0" applyAlignment="0" applyProtection="0"/>
    <xf numFmtId="167" fontId="30" fillId="25" borderId="0" applyNumberFormat="0" applyBorder="0" applyAlignment="0" applyProtection="0"/>
    <xf numFmtId="167" fontId="30" fillId="26" borderId="0" applyNumberFormat="0" applyBorder="0" applyAlignment="0" applyProtection="0"/>
    <xf numFmtId="167" fontId="13" fillId="27" borderId="0" applyNumberFormat="0" applyBorder="0" applyAlignment="0" applyProtection="0"/>
    <xf numFmtId="167" fontId="13" fillId="28" borderId="0" applyNumberFormat="0" applyBorder="0" applyAlignment="0" applyProtection="0"/>
    <xf numFmtId="167" fontId="30" fillId="29" borderId="0" applyNumberFormat="0" applyBorder="0" applyAlignment="0" applyProtection="0"/>
    <xf numFmtId="167" fontId="30" fillId="30" borderId="0" applyNumberFormat="0" applyBorder="0" applyAlignment="0" applyProtection="0"/>
    <xf numFmtId="167" fontId="13" fillId="31" borderId="0" applyNumberFormat="0" applyBorder="0" applyAlignment="0" applyProtection="0"/>
    <xf numFmtId="167" fontId="13" fillId="32" borderId="0" applyNumberFormat="0" applyBorder="0" applyAlignment="0" applyProtection="0"/>
    <xf numFmtId="167" fontId="30" fillId="33" borderId="0" applyNumberFormat="0" applyBorder="0" applyAlignment="0" applyProtection="0"/>
    <xf numFmtId="167" fontId="13" fillId="0" borderId="0"/>
    <xf numFmtId="167" fontId="5" fillId="0" borderId="0"/>
    <xf numFmtId="0" fontId="13" fillId="0" borderId="0"/>
    <xf numFmtId="167" fontId="13" fillId="0" borderId="0"/>
  </cellStyleXfs>
  <cellXfs count="144">
    <xf numFmtId="167" fontId="0" fillId="0" borderId="0" xfId="0"/>
    <xf numFmtId="167" fontId="10" fillId="0" borderId="0" xfId="3"/>
    <xf numFmtId="167" fontId="13" fillId="2" borderId="0" xfId="49" applyFill="1"/>
    <xf numFmtId="167" fontId="13" fillId="2" borderId="0" xfId="49" applyFill="1" applyAlignment="1">
      <alignment horizontal="right"/>
    </xf>
    <xf numFmtId="167" fontId="13" fillId="2" borderId="0" xfId="49" applyFill="1" applyAlignment="1">
      <alignment horizontal="right" vertical="top"/>
    </xf>
    <xf numFmtId="167" fontId="10" fillId="2" borderId="0" xfId="49" applyFont="1" applyFill="1"/>
    <xf numFmtId="167" fontId="1" fillId="2" borderId="13" xfId="49" applyFont="1" applyFill="1" applyBorder="1" applyAlignment="1">
      <alignment vertical="top"/>
    </xf>
    <xf numFmtId="167" fontId="13" fillId="2" borderId="18" xfId="49" applyFill="1" applyBorder="1"/>
    <xf numFmtId="167" fontId="10" fillId="2" borderId="40" xfId="49" applyFont="1" applyFill="1" applyBorder="1"/>
    <xf numFmtId="167" fontId="10" fillId="2" borderId="7" xfId="49" applyFont="1" applyFill="1" applyBorder="1"/>
    <xf numFmtId="167" fontId="10" fillId="2" borderId="10" xfId="49" applyFont="1" applyFill="1" applyBorder="1"/>
    <xf numFmtId="165" fontId="9" fillId="2" borderId="12" xfId="49" applyNumberFormat="1" applyFont="1" applyFill="1" applyBorder="1" applyAlignment="1">
      <alignment horizontal="left"/>
    </xf>
    <xf numFmtId="167" fontId="9" fillId="2" borderId="1" xfId="49" applyFont="1" applyFill="1" applyBorder="1"/>
    <xf numFmtId="167" fontId="9" fillId="2" borderId="2" xfId="49" applyFont="1" applyFill="1" applyBorder="1" applyAlignment="1">
      <alignment horizontal="right" wrapText="1"/>
    </xf>
    <xf numFmtId="167" fontId="9" fillId="2" borderId="24" xfId="49" applyFont="1" applyFill="1" applyBorder="1" applyAlignment="1">
      <alignment horizontal="right" wrapText="1"/>
    </xf>
    <xf numFmtId="167" fontId="9" fillId="2" borderId="19" xfId="49" applyFont="1" applyFill="1" applyBorder="1"/>
    <xf numFmtId="167" fontId="9" fillId="2" borderId="20" xfId="49" applyFont="1" applyFill="1" applyBorder="1" applyAlignment="1">
      <alignment horizontal="right" wrapText="1"/>
    </xf>
    <xf numFmtId="167" fontId="9" fillId="2" borderId="41" xfId="49" applyFont="1" applyFill="1" applyBorder="1" applyAlignment="1">
      <alignment horizontal="right" wrapText="1"/>
    </xf>
    <xf numFmtId="164" fontId="10" fillId="2" borderId="0" xfId="49" applyNumberFormat="1" applyFont="1" applyFill="1"/>
    <xf numFmtId="165" fontId="10" fillId="2" borderId="12" xfId="49" applyNumberFormat="1" applyFont="1" applyFill="1" applyBorder="1" applyAlignment="1">
      <alignment horizontal="left"/>
    </xf>
    <xf numFmtId="167" fontId="10" fillId="2" borderId="19" xfId="49" applyFont="1" applyFill="1" applyBorder="1"/>
    <xf numFmtId="166" fontId="10" fillId="2" borderId="2" xfId="49" applyNumberFormat="1" applyFont="1" applyFill="1" applyBorder="1"/>
    <xf numFmtId="166" fontId="10" fillId="2" borderId="24" xfId="49" applyNumberFormat="1" applyFont="1" applyFill="1" applyBorder="1"/>
    <xf numFmtId="167" fontId="10" fillId="2" borderId="19" xfId="49" applyFont="1" applyFill="1" applyBorder="1" applyAlignment="1">
      <alignment wrapText="1"/>
    </xf>
    <xf numFmtId="166" fontId="10" fillId="2" borderId="0" xfId="49" applyNumberFormat="1" applyFont="1" applyFill="1"/>
    <xf numFmtId="10" fontId="10" fillId="2" borderId="0" xfId="49" applyNumberFormat="1" applyFont="1" applyFill="1"/>
    <xf numFmtId="166" fontId="10" fillId="2" borderId="20" xfId="49" applyNumberFormat="1" applyFont="1" applyFill="1" applyBorder="1"/>
    <xf numFmtId="166" fontId="10" fillId="2" borderId="41" xfId="49" applyNumberFormat="1" applyFont="1" applyFill="1" applyBorder="1"/>
    <xf numFmtId="165" fontId="9" fillId="2" borderId="42" xfId="49" applyNumberFormat="1" applyFont="1" applyFill="1" applyBorder="1" applyAlignment="1">
      <alignment horizontal="left"/>
    </xf>
    <xf numFmtId="167" fontId="9" fillId="2" borderId="20" xfId="49" applyFont="1" applyFill="1" applyBorder="1"/>
    <xf numFmtId="38" fontId="10" fillId="2" borderId="20" xfId="49" applyNumberFormat="1" applyFont="1" applyFill="1" applyBorder="1"/>
    <xf numFmtId="38" fontId="9" fillId="2" borderId="14" xfId="49" applyNumberFormat="1" applyFont="1" applyFill="1" applyBorder="1"/>
    <xf numFmtId="165" fontId="10" fillId="2" borderId="42" xfId="49" applyNumberFormat="1" applyFont="1" applyFill="1" applyBorder="1" applyAlignment="1">
      <alignment horizontal="left"/>
    </xf>
    <xf numFmtId="38" fontId="10" fillId="2" borderId="2" xfId="49" applyNumberFormat="1" applyFont="1" applyFill="1" applyBorder="1"/>
    <xf numFmtId="38" fontId="10" fillId="2" borderId="24" xfId="49" applyNumberFormat="1" applyFont="1" applyFill="1" applyBorder="1"/>
    <xf numFmtId="38" fontId="16" fillId="2" borderId="2" xfId="49" applyNumberFormat="1" applyFont="1" applyFill="1" applyBorder="1"/>
    <xf numFmtId="165" fontId="10" fillId="2" borderId="13" xfId="49" applyNumberFormat="1" applyFont="1" applyFill="1" applyBorder="1" applyAlignment="1">
      <alignment horizontal="left"/>
    </xf>
    <xf numFmtId="167" fontId="10" fillId="2" borderId="0" xfId="49" applyFont="1" applyFill="1" applyAlignment="1">
      <alignment horizontal="left"/>
    </xf>
    <xf numFmtId="38" fontId="10" fillId="2" borderId="0" xfId="49" applyNumberFormat="1" applyFont="1" applyFill="1"/>
    <xf numFmtId="38" fontId="10" fillId="2" borderId="18" xfId="49" applyNumberFormat="1" applyFont="1" applyFill="1" applyBorder="1"/>
    <xf numFmtId="167" fontId="9" fillId="2" borderId="0" xfId="49" applyFont="1" applyFill="1"/>
    <xf numFmtId="167" fontId="10" fillId="2" borderId="9" xfId="49" applyFont="1" applyFill="1" applyBorder="1" applyAlignment="1">
      <alignment horizontal="left"/>
    </xf>
    <xf numFmtId="5" fontId="16" fillId="2" borderId="2" xfId="49" applyNumberFormat="1" applyFont="1" applyFill="1" applyBorder="1"/>
    <xf numFmtId="5" fontId="16" fillId="2" borderId="24" xfId="49" applyNumberFormat="1" applyFont="1" applyFill="1" applyBorder="1"/>
    <xf numFmtId="165" fontId="10" fillId="2" borderId="43" xfId="49" applyNumberFormat="1" applyFont="1" applyFill="1" applyBorder="1" applyAlignment="1">
      <alignment horizontal="left"/>
    </xf>
    <xf numFmtId="167" fontId="10" fillId="2" borderId="21" xfId="49" applyFont="1" applyFill="1" applyBorder="1" applyAlignment="1">
      <alignment horizontal="left"/>
    </xf>
    <xf numFmtId="8" fontId="10" fillId="2" borderId="21" xfId="49" applyNumberFormat="1" applyFont="1" applyFill="1" applyBorder="1"/>
    <xf numFmtId="8" fontId="10" fillId="2" borderId="44" xfId="49" applyNumberFormat="1" applyFont="1" applyFill="1" applyBorder="1"/>
    <xf numFmtId="166" fontId="10" fillId="2" borderId="24" xfId="49" applyNumberFormat="1" applyFont="1" applyFill="1" applyBorder="1" applyProtection="1">
      <protection hidden="1"/>
    </xf>
    <xf numFmtId="166" fontId="10" fillId="2" borderId="22" xfId="49" applyNumberFormat="1" applyFont="1" applyFill="1" applyBorder="1"/>
    <xf numFmtId="166" fontId="10" fillId="2" borderId="2" xfId="49" applyNumberFormat="1" applyFont="1" applyFill="1" applyBorder="1" applyAlignment="1">
      <alignment vertical="center"/>
    </xf>
    <xf numFmtId="166" fontId="10" fillId="2" borderId="14" xfId="49" applyNumberFormat="1" applyFont="1" applyFill="1" applyBorder="1"/>
    <xf numFmtId="3" fontId="10" fillId="2" borderId="0" xfId="49" applyNumberFormat="1" applyFont="1" applyFill="1"/>
    <xf numFmtId="166" fontId="10" fillId="2" borderId="20" xfId="49" applyNumberFormat="1" applyFont="1" applyFill="1" applyBorder="1" applyAlignment="1">
      <alignment vertical="center"/>
    </xf>
    <xf numFmtId="8" fontId="2" fillId="0" borderId="14" xfId="49" applyNumberFormat="1" applyFont="1" applyBorder="1" applyAlignment="1">
      <alignment vertical="center"/>
    </xf>
    <xf numFmtId="166" fontId="16" fillId="2" borderId="24" xfId="49" applyNumberFormat="1" applyFont="1" applyFill="1" applyBorder="1" applyProtection="1">
      <protection hidden="1"/>
    </xf>
    <xf numFmtId="10" fontId="16" fillId="2" borderId="24" xfId="49" applyNumberFormat="1" applyFont="1" applyFill="1" applyBorder="1" applyProtection="1">
      <protection hidden="1"/>
    </xf>
    <xf numFmtId="165" fontId="10" fillId="2" borderId="42" xfId="49" applyNumberFormat="1" applyFont="1" applyFill="1" applyBorder="1" applyAlignment="1">
      <alignment horizontal="left" vertical="center"/>
    </xf>
    <xf numFmtId="164" fontId="10" fillId="2" borderId="2" xfId="49" applyNumberFormat="1" applyFont="1" applyFill="1" applyBorder="1"/>
    <xf numFmtId="166" fontId="9" fillId="2" borderId="2" xfId="49" applyNumberFormat="1" applyFont="1" applyFill="1" applyBorder="1" applyAlignment="1">
      <alignment vertical="center"/>
    </xf>
    <xf numFmtId="166" fontId="17" fillId="2" borderId="24" xfId="49" applyNumberFormat="1" applyFont="1" applyFill="1" applyBorder="1"/>
    <xf numFmtId="165" fontId="10" fillId="2" borderId="45" xfId="49" applyNumberFormat="1" applyFont="1" applyFill="1" applyBorder="1" applyAlignment="1">
      <alignment horizontal="left"/>
    </xf>
    <xf numFmtId="167" fontId="17" fillId="2" borderId="46" xfId="49" applyFont="1" applyFill="1" applyBorder="1" applyAlignment="1">
      <alignment wrapText="1"/>
    </xf>
    <xf numFmtId="166" fontId="9" fillId="2" borderId="37" xfId="49" applyNumberFormat="1" applyFont="1" applyFill="1" applyBorder="1" applyAlignment="1">
      <alignment vertical="center"/>
    </xf>
    <xf numFmtId="167" fontId="3" fillId="2" borderId="8" xfId="49" applyFont="1" applyFill="1" applyBorder="1" applyAlignment="1">
      <alignment horizontal="right"/>
    </xf>
    <xf numFmtId="167" fontId="12" fillId="2" borderId="8" xfId="49" applyFont="1" applyFill="1" applyBorder="1" applyAlignment="1">
      <alignment vertical="top" wrapText="1"/>
    </xf>
    <xf numFmtId="166" fontId="35" fillId="2" borderId="2" xfId="49" applyNumberFormat="1" applyFont="1" applyFill="1" applyBorder="1"/>
    <xf numFmtId="167" fontId="5" fillId="0" borderId="0" xfId="50"/>
    <xf numFmtId="167" fontId="4" fillId="0" borderId="0" xfId="50" applyFont="1"/>
    <xf numFmtId="166" fontId="5" fillId="0" borderId="0" xfId="50" applyNumberFormat="1"/>
    <xf numFmtId="169" fontId="5" fillId="0" borderId="0" xfId="50" applyNumberFormat="1"/>
    <xf numFmtId="8" fontId="36" fillId="0" borderId="0" xfId="49" applyNumberFormat="1" applyFont="1"/>
    <xf numFmtId="166" fontId="16" fillId="2" borderId="2" xfId="49" applyNumberFormat="1" applyFont="1" applyFill="1" applyBorder="1"/>
    <xf numFmtId="167" fontId="5" fillId="2" borderId="0" xfId="50" applyFill="1"/>
    <xf numFmtId="166" fontId="5" fillId="2" borderId="0" xfId="7" applyNumberFormat="1" applyFont="1" applyFill="1" applyBorder="1"/>
    <xf numFmtId="171" fontId="4" fillId="0" borderId="0" xfId="50" applyNumberFormat="1" applyFont="1"/>
    <xf numFmtId="171" fontId="37" fillId="0" borderId="0" xfId="50" applyNumberFormat="1" applyFont="1"/>
    <xf numFmtId="164" fontId="7" fillId="0" borderId="0" xfId="50" applyNumberFormat="1" applyFont="1"/>
    <xf numFmtId="167" fontId="7" fillId="0" borderId="0" xfId="50" applyFont="1"/>
    <xf numFmtId="172" fontId="7" fillId="0" borderId="0" xfId="6" applyNumberFormat="1" applyFont="1"/>
    <xf numFmtId="44" fontId="10" fillId="2" borderId="0" xfId="7" applyFont="1" applyFill="1"/>
    <xf numFmtId="166" fontId="16" fillId="2" borderId="24" xfId="49" applyNumberFormat="1" applyFont="1" applyFill="1" applyBorder="1" applyAlignment="1">
      <alignment horizontal="right"/>
    </xf>
    <xf numFmtId="44" fontId="5" fillId="0" borderId="0" xfId="7" applyFont="1"/>
    <xf numFmtId="167" fontId="3" fillId="0" borderId="0" xfId="50" applyFont="1"/>
    <xf numFmtId="167" fontId="16" fillId="34" borderId="34" xfId="50" applyFont="1" applyFill="1" applyBorder="1"/>
    <xf numFmtId="17" fontId="39" fillId="34" borderId="35" xfId="50" applyNumberFormat="1" applyFont="1" applyFill="1" applyBorder="1"/>
    <xf numFmtId="167" fontId="39" fillId="34" borderId="48" xfId="50" applyFont="1" applyFill="1" applyBorder="1"/>
    <xf numFmtId="167" fontId="39" fillId="34" borderId="23" xfId="50" applyFont="1" applyFill="1" applyBorder="1"/>
    <xf numFmtId="167" fontId="16" fillId="34" borderId="2" xfId="50" applyFont="1" applyFill="1" applyBorder="1"/>
    <xf numFmtId="167" fontId="16" fillId="34" borderId="24" xfId="50" applyFont="1" applyFill="1" applyBorder="1"/>
    <xf numFmtId="167" fontId="16" fillId="2" borderId="23" xfId="50" applyFont="1" applyFill="1" applyBorder="1"/>
    <xf numFmtId="167" fontId="16" fillId="2" borderId="2" xfId="50" applyFont="1" applyFill="1" applyBorder="1"/>
    <xf numFmtId="168" fontId="16" fillId="2" borderId="2" xfId="50" applyNumberFormat="1" applyFont="1" applyFill="1" applyBorder="1"/>
    <xf numFmtId="168" fontId="16" fillId="2" borderId="24" xfId="50" applyNumberFormat="1" applyFont="1" applyFill="1" applyBorder="1"/>
    <xf numFmtId="167" fontId="16" fillId="2" borderId="24" xfId="50" applyFont="1" applyFill="1" applyBorder="1"/>
    <xf numFmtId="166" fontId="16" fillId="2" borderId="2" xfId="7" applyNumberFormat="1" applyFont="1" applyFill="1" applyBorder="1"/>
    <xf numFmtId="166" fontId="16" fillId="2" borderId="24" xfId="50" applyNumberFormat="1" applyFont="1" applyFill="1" applyBorder="1"/>
    <xf numFmtId="164" fontId="16" fillId="2" borderId="2" xfId="50" applyNumberFormat="1" applyFont="1" applyFill="1" applyBorder="1"/>
    <xf numFmtId="164" fontId="16" fillId="2" borderId="24" xfId="50" applyNumberFormat="1" applyFont="1" applyFill="1" applyBorder="1"/>
    <xf numFmtId="167" fontId="16" fillId="2" borderId="36" xfId="50" applyFont="1" applyFill="1" applyBorder="1"/>
    <xf numFmtId="166" fontId="16" fillId="2" borderId="37" xfId="7" applyNumberFormat="1" applyFont="1" applyFill="1" applyBorder="1"/>
    <xf numFmtId="167" fontId="16" fillId="2" borderId="47" xfId="50" applyFont="1" applyFill="1" applyBorder="1"/>
    <xf numFmtId="167" fontId="39" fillId="34" borderId="34" xfId="50" applyFont="1" applyFill="1" applyBorder="1"/>
    <xf numFmtId="167" fontId="39" fillId="34" borderId="35" xfId="50" applyFont="1" applyFill="1" applyBorder="1" applyAlignment="1">
      <alignment horizontal="center" vertical="center" wrapText="1"/>
    </xf>
    <xf numFmtId="167" fontId="39" fillId="34" borderId="48" xfId="50" applyFont="1" applyFill="1" applyBorder="1" applyAlignment="1">
      <alignment horizontal="center" vertical="center" wrapText="1"/>
    </xf>
    <xf numFmtId="167" fontId="39" fillId="0" borderId="23" xfId="50" applyFont="1" applyBorder="1"/>
    <xf numFmtId="164" fontId="16" fillId="0" borderId="24" xfId="50" applyNumberFormat="1" applyFont="1" applyBorder="1"/>
    <xf numFmtId="167" fontId="39" fillId="0" borderId="36" xfId="50" applyFont="1" applyBorder="1"/>
    <xf numFmtId="164" fontId="16" fillId="0" borderId="47" xfId="50" applyNumberFormat="1" applyFont="1" applyBorder="1"/>
    <xf numFmtId="8" fontId="5" fillId="0" borderId="2" xfId="7" applyNumberFormat="1" applyFont="1" applyBorder="1"/>
    <xf numFmtId="170" fontId="5" fillId="0" borderId="2" xfId="50" applyNumberFormat="1" applyBorder="1"/>
    <xf numFmtId="164" fontId="5" fillId="0" borderId="37" xfId="7" applyNumberFormat="1" applyFont="1" applyBorder="1"/>
    <xf numFmtId="170" fontId="5" fillId="0" borderId="37" xfId="50" applyNumberFormat="1" applyBorder="1"/>
    <xf numFmtId="167" fontId="33" fillId="2" borderId="5" xfId="49" applyFont="1" applyFill="1" applyBorder="1" applyAlignment="1">
      <alignment vertical="top"/>
    </xf>
    <xf numFmtId="167" fontId="34" fillId="2" borderId="7" xfId="49" applyFont="1" applyFill="1" applyBorder="1" applyAlignment="1">
      <alignment vertical="top"/>
    </xf>
    <xf numFmtId="167" fontId="12" fillId="2" borderId="7" xfId="49" applyFont="1" applyFill="1" applyBorder="1" applyAlignment="1">
      <alignment vertical="top" wrapText="1"/>
    </xf>
    <xf numFmtId="167" fontId="31" fillId="2" borderId="4" xfId="49" applyFont="1" applyFill="1" applyBorder="1"/>
    <xf numFmtId="167" fontId="42" fillId="2" borderId="0" xfId="49" applyFont="1" applyFill="1"/>
    <xf numFmtId="167" fontId="17" fillId="2" borderId="19" xfId="49" applyFont="1" applyFill="1" applyBorder="1" applyAlignment="1">
      <alignment wrapText="1"/>
    </xf>
    <xf numFmtId="166" fontId="10" fillId="2" borderId="49" xfId="49" applyNumberFormat="1" applyFont="1" applyFill="1" applyBorder="1"/>
    <xf numFmtId="9" fontId="10" fillId="2" borderId="0" xfId="49" applyNumberFormat="1" applyFont="1" applyFill="1"/>
    <xf numFmtId="167" fontId="1" fillId="2" borderId="0" xfId="49" applyFont="1" applyFill="1"/>
    <xf numFmtId="167" fontId="1" fillId="0" borderId="0" xfId="0" applyFont="1" applyAlignment="1">
      <alignment vertical="top" wrapText="1"/>
    </xf>
    <xf numFmtId="167" fontId="1" fillId="2" borderId="0" xfId="49" applyFont="1" applyFill="1" applyAlignment="1">
      <alignment vertical="center"/>
    </xf>
    <xf numFmtId="0" fontId="5" fillId="0" borderId="0" xfId="50" applyNumberFormat="1"/>
    <xf numFmtId="164" fontId="5" fillId="0" borderId="0" xfId="50" applyNumberFormat="1"/>
    <xf numFmtId="168" fontId="5" fillId="0" borderId="0" xfId="50" applyNumberFormat="1"/>
    <xf numFmtId="167" fontId="0" fillId="2" borderId="0" xfId="49" applyFont="1" applyFill="1" applyAlignment="1">
      <alignment horizontal="left" wrapText="1"/>
    </xf>
    <xf numFmtId="167" fontId="0" fillId="2" borderId="0" xfId="0" applyFill="1" applyAlignment="1">
      <alignment horizontal="left" vertical="top" wrapText="1"/>
    </xf>
    <xf numFmtId="167" fontId="2" fillId="2" borderId="7" xfId="0" applyFont="1" applyFill="1" applyBorder="1" applyAlignment="1">
      <alignment horizontal="right" vertical="top" wrapText="1"/>
    </xf>
    <xf numFmtId="167" fontId="2" fillId="2" borderId="6" xfId="0" applyFont="1" applyFill="1" applyBorder="1" applyAlignment="1">
      <alignment horizontal="right" vertical="top" wrapText="1"/>
    </xf>
    <xf numFmtId="167" fontId="2" fillId="2" borderId="8" xfId="0" applyFont="1" applyFill="1" applyBorder="1" applyAlignment="1">
      <alignment horizontal="right" vertical="top" wrapText="1"/>
    </xf>
    <xf numFmtId="167" fontId="2" fillId="2" borderId="3" xfId="0" applyFont="1" applyFill="1" applyBorder="1" applyAlignment="1">
      <alignment horizontal="right" vertical="top" wrapText="1"/>
    </xf>
    <xf numFmtId="167" fontId="3" fillId="2" borderId="38" xfId="49" applyFont="1" applyFill="1" applyBorder="1" applyAlignment="1">
      <alignment horizontal="left" vertical="center" wrapText="1"/>
    </xf>
    <xf numFmtId="167" fontId="3" fillId="2" borderId="0" xfId="49" applyFont="1" applyFill="1" applyAlignment="1">
      <alignment horizontal="left" vertical="center" wrapText="1"/>
    </xf>
    <xf numFmtId="167" fontId="38" fillId="0" borderId="11" xfId="50" applyFont="1" applyBorder="1" applyAlignment="1">
      <alignment horizontal="left" vertical="top" wrapText="1"/>
    </xf>
    <xf numFmtId="167" fontId="38" fillId="0" borderId="38" xfId="50" applyFont="1" applyBorder="1" applyAlignment="1">
      <alignment horizontal="left" vertical="top" wrapText="1"/>
    </xf>
    <xf numFmtId="167" fontId="38" fillId="0" borderId="15" xfId="50" applyFont="1" applyBorder="1" applyAlignment="1">
      <alignment horizontal="left" vertical="top" wrapText="1"/>
    </xf>
    <xf numFmtId="167" fontId="38" fillId="0" borderId="16" xfId="50" applyFont="1" applyBorder="1" applyAlignment="1">
      <alignment horizontal="left" vertical="top" wrapText="1"/>
    </xf>
    <xf numFmtId="167" fontId="4" fillId="0" borderId="38" xfId="50" applyFont="1" applyBorder="1" applyAlignment="1">
      <alignment horizontal="right" vertical="center" wrapText="1"/>
    </xf>
    <xf numFmtId="167" fontId="4" fillId="0" borderId="39" xfId="50" applyFont="1" applyBorder="1" applyAlignment="1">
      <alignment horizontal="right" vertical="center" wrapText="1"/>
    </xf>
    <xf numFmtId="167" fontId="4" fillId="0" borderId="16" xfId="50" applyFont="1" applyBorder="1" applyAlignment="1">
      <alignment horizontal="right" vertical="center" wrapText="1"/>
    </xf>
    <xf numFmtId="167" fontId="4" fillId="0" borderId="17" xfId="50" applyFont="1" applyBorder="1" applyAlignment="1">
      <alignment horizontal="right" vertical="center" wrapText="1"/>
    </xf>
    <xf numFmtId="167" fontId="3" fillId="2" borderId="0" xfId="49" applyFont="1" applyFill="1"/>
  </cellXfs>
  <cellStyles count="53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6" builtinId="3"/>
    <cellStyle name="Currency" xfId="7" builtinId="4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 2" xfId="4" xr:uid="{00000000-0005-0000-0000-000024000000}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2" xfId="1" xr:uid="{00000000-0005-0000-0000-000029000000}"/>
    <cellStyle name="Normal 2 2" xfId="5" xr:uid="{00000000-0005-0000-0000-00002A000000}"/>
    <cellStyle name="Normal 2 2 2" xfId="50" xr:uid="{00000000-0005-0000-0000-00002B000000}"/>
    <cellStyle name="Normal 2 3" xfId="52" xr:uid="{E75C0E9C-1E2F-4CC5-B5CB-5548F9E5ECDD}"/>
    <cellStyle name="Normal 3" xfId="2" xr:uid="{00000000-0005-0000-0000-00002C000000}"/>
    <cellStyle name="Normal 4" xfId="3" xr:uid="{00000000-0005-0000-0000-00002D000000}"/>
    <cellStyle name="Normal 5" xfId="49" xr:uid="{00000000-0005-0000-0000-00002E000000}"/>
    <cellStyle name="Normal 6" xfId="51" xr:uid="{EE51D2F2-22F1-494C-B058-81EC452126B6}"/>
    <cellStyle name="Note" xfId="22" builtinId="10" customBuiltin="1"/>
    <cellStyle name="Output" xfId="17" builtinId="21" customBuiltin="1"/>
    <cellStyle name="Title" xfId="8" builtinId="15" customBuiltin="1"/>
    <cellStyle name="Total" xfId="24" builtinId="25" customBuiltin="1"/>
    <cellStyle name="Warning Text" xfId="21" builtinId="11" customBuiltin="1"/>
  </cellStyles>
  <dxfs count="19">
    <dxf>
      <border diagonalUp="0" diagonalDown="1">
        <left/>
        <right/>
        <top style="thick">
          <color auto="1"/>
        </top>
        <bottom style="thick">
          <color auto="1"/>
        </bottom>
        <diagonal style="thick">
          <color auto="1"/>
        </diagonal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theme="2" tint="-9.9948118533890809E-2"/>
        </patternFill>
      </fill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ill>
        <patternFill>
          <bgColor theme="0"/>
        </patternFill>
      </fill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/>
        <horizontal/>
      </border>
    </dxf>
    <dxf>
      <border diagonalUp="0" diagonalDown="1">
        <left/>
        <right/>
        <top style="thick">
          <color auto="1"/>
        </top>
        <bottom style="thick">
          <color auto="1"/>
        </bottom>
        <diagonal style="thick">
          <color auto="1"/>
        </diagonal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theme="2" tint="-9.9948118533890809E-2"/>
        </patternFill>
      </fill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ill>
        <patternFill>
          <bgColor theme="0"/>
        </patternFill>
      </fill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1">
        <left/>
        <right/>
        <top style="thick">
          <color auto="1"/>
        </top>
        <bottom style="thick">
          <color auto="1"/>
        </bottom>
        <diagonal style="thick">
          <color auto="1"/>
        </diagonal>
        <vertical/>
        <horizontal/>
      </border>
    </dxf>
    <dxf>
      <font>
        <b/>
        <i val="0"/>
      </font>
      <fill>
        <patternFill>
          <bgColor theme="2" tint="-9.9948118533890809E-2"/>
        </patternFill>
      </fill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ill>
        <patternFill>
          <bgColor theme="0"/>
        </patternFill>
      </fill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/>
        <horizontal/>
      </border>
    </dxf>
    <dxf>
      <font>
        <b/>
        <i val="0"/>
      </font>
      <fill>
        <patternFill>
          <bgColor theme="2" tint="-9.9948118533890809E-2"/>
        </patternFill>
      </fill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ill>
        <patternFill>
          <bgColor theme="0"/>
        </patternFill>
      </fill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/>
        <i val="0"/>
      </font>
      <fill>
        <patternFill>
          <bgColor theme="2" tint="-9.9948118533890809E-2"/>
        </patternFill>
      </fill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ill>
        <patternFill>
          <bgColor theme="0"/>
        </patternFill>
      </fill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theme="2" tint="-9.9948118533890809E-2"/>
        </patternFill>
      </fill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ill>
        <patternFill>
          <bgColor theme="0"/>
        </patternFill>
      </fill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/>
        </patternFill>
      </fill>
    </dxf>
    <dxf>
      <fill>
        <patternFill>
          <bgColor theme="3"/>
        </patternFill>
      </fill>
    </dxf>
  </dxfs>
  <tableStyles count="7" defaultTableStyle="TableStyleMedium2" defaultPivotStyle="PivotStyleLight16">
    <tableStyle name="PivotTable Style 1" table="0" count="2" xr9:uid="{00000000-0011-0000-FFFF-FFFF00000000}">
      <tableStyleElement type="headerRow" dxfId="18"/>
      <tableStyleElement type="pageFieldValues" dxfId="17"/>
    </tableStyle>
    <tableStyle name="PivotTable Style 2" table="0" count="2" xr9:uid="{00000000-0011-0000-FFFF-FFFF01000000}">
      <tableStyleElement type="wholeTable" dxfId="16"/>
      <tableStyleElement type="headerRow" dxfId="15"/>
    </tableStyle>
    <tableStyle name="PivotTable Style 2 2" table="0" count="3" xr9:uid="{00000000-0011-0000-FFFF-FFFF02000000}">
      <tableStyleElement type="wholeTable" dxfId="14"/>
      <tableStyleElement type="headerRow" dxfId="13"/>
      <tableStyleElement type="blankRow" dxfId="12"/>
    </tableStyle>
    <tableStyle name="PivotTable Style 2 2 2" table="0" count="3" xr9:uid="{00000000-0011-0000-FFFF-FFFF03000000}">
      <tableStyleElement type="wholeTable" dxfId="11"/>
      <tableStyleElement type="headerRow" dxfId="10"/>
      <tableStyleElement type="blankRow" dxfId="9"/>
    </tableStyle>
    <tableStyle name="PivotTable Style 2 2 3" table="0" count="3" xr9:uid="{00000000-0011-0000-FFFF-FFFF04000000}">
      <tableStyleElement type="wholeTable" dxfId="8"/>
      <tableStyleElement type="headerRow" dxfId="7"/>
      <tableStyleElement type="blankRow" dxfId="6"/>
    </tableStyle>
    <tableStyle name="PivotTable Style 2 2 3 2" table="0" count="3" xr9:uid="{00000000-0011-0000-FFFF-FFFF05000000}">
      <tableStyleElement type="wholeTable" dxfId="5"/>
      <tableStyleElement type="headerRow" dxfId="4"/>
      <tableStyleElement type="blankRow" dxfId="3"/>
    </tableStyle>
    <tableStyle name="PivotTable Style 2 2 3 2 2" table="0" count="3" xr9:uid="{00000000-0011-0000-FFFF-FFFF06000000}">
      <tableStyleElement type="wholeTable" dxfId="2"/>
      <tableStyleElement type="headerRow" dxfId="1"/>
      <tableStyleElement type="blankRow" dxfId="0"/>
    </tableStyle>
  </tableStyles>
  <colors>
    <mruColors>
      <color rgb="FFFFCC99"/>
      <color rgb="FFFF66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195580</xdr:rowOff>
    </xdr:from>
    <xdr:to>
      <xdr:col>15</xdr:col>
      <xdr:colOff>0</xdr:colOff>
      <xdr:row>19</xdr:row>
      <xdr:rowOff>152400</xdr:rowOff>
    </xdr:to>
    <xdr:sp macro="" textlink="">
      <xdr:nvSpPr>
        <xdr:cNvPr id="5" name="Rectangle 4" descr="Dark teal box with name of document and dat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1984623"/>
          <a:ext cx="10113065" cy="1944647"/>
        </a:xfrm>
        <a:prstGeom prst="rect">
          <a:avLst/>
        </a:prstGeom>
        <a:solidFill>
          <a:schemeClr val="bg1">
            <a:lumMod val="95000"/>
          </a:schemeClr>
        </a:solidFill>
        <a:ln w="254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99060</xdr:colOff>
      <xdr:row>12</xdr:row>
      <xdr:rowOff>106680</xdr:rowOff>
    </xdr:from>
    <xdr:to>
      <xdr:col>14</xdr:col>
      <xdr:colOff>640080</xdr:colOff>
      <xdr:row>18</xdr:row>
      <xdr:rowOff>53340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/>
        </xdr:cNvSpPr>
      </xdr:nvSpPr>
      <xdr:spPr>
        <a:xfrm>
          <a:off x="99060" y="3474720"/>
          <a:ext cx="10256520" cy="1135380"/>
        </a:xfrm>
        <a:prstGeom prst="rect">
          <a:avLst/>
        </a:prstGeom>
        <a:noFill/>
        <a:ln>
          <a:noFill/>
        </a:ln>
        <a:effectLst/>
        <a:extLst>
          <a:ext uri="{C572A759-6A51-4108-AA02-DFA0A04FC94B}"/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>
            <a:spcBef>
              <a:spcPts val="0"/>
            </a:spcBef>
            <a:spcAft>
              <a:spcPts val="600"/>
            </a:spcAft>
          </a:pPr>
          <a:r>
            <a:rPr lang="en-US" sz="2200" kern="900" cap="all" spc="25" baseline="0">
              <a:solidFill>
                <a:sysClr val="windowText" lastClr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Vermont All-Payer Medicare ACO model FINAL Shared Savings</a:t>
          </a:r>
          <a:br>
            <a:rPr lang="en-US" sz="2200" kern="900" cap="all" spc="25" baseline="0">
              <a:solidFill>
                <a:sysClr val="windowText" lastClr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2200" kern="900" cap="all" spc="25" baseline="0">
              <a:solidFill>
                <a:sysClr val="windowText" lastClr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Performance Year 2022 (6 month Run Out)</a:t>
          </a:r>
          <a:endParaRPr lang="en-US" sz="2200" kern="1400" cap="all" spc="25" baseline="0">
            <a:solidFill>
              <a:sysClr val="windowText" lastClr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600" baseline="0">
              <a:solidFill>
                <a:sysClr val="windowText" lastClr="000000"/>
              </a:solidFill>
              <a:effectLst/>
              <a:latin typeface="+mn-lt"/>
              <a:ea typeface="Arial" panose="020B0604020202020204" pitchFamily="34" charset="0"/>
              <a:cs typeface="Times New Roman" panose="02020603050405020304" pitchFamily="18" charset="0"/>
            </a:rPr>
            <a:t>July 28, 2023</a:t>
          </a:r>
          <a:endParaRPr lang="en-US" sz="1100">
            <a:solidFill>
              <a:sysClr val="windowText" lastClr="000000"/>
            </a:solidFill>
            <a:effectLst/>
            <a:latin typeface="+mn-lt"/>
            <a:ea typeface="Arial" panose="020B0604020202020204" pitchFamily="34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3</xdr:col>
      <xdr:colOff>563880</xdr:colOff>
      <xdr:row>20</xdr:row>
      <xdr:rowOff>99060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552700" y="5052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22860</xdr:colOff>
      <xdr:row>20</xdr:row>
      <xdr:rowOff>0</xdr:rowOff>
    </xdr:from>
    <xdr:ext cx="1778628" cy="280205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2860" y="3975652"/>
          <a:ext cx="177862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 The Lewin Group 2023</a:t>
          </a:r>
          <a:endParaRPr lang="en-US" sz="1200" b="1"/>
        </a:p>
      </xdr:txBody>
    </xdr:sp>
    <xdr:clientData/>
  </xdr:oneCellAnchor>
  <xdr:oneCellAnchor>
    <xdr:from>
      <xdr:col>0</xdr:col>
      <xdr:colOff>38100</xdr:colOff>
      <xdr:row>21</xdr:row>
      <xdr:rowOff>91440</xdr:rowOff>
    </xdr:from>
    <xdr:ext cx="5987537" cy="280205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8100" y="5242560"/>
          <a:ext cx="598753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Produced for the Centers for Medicare &amp; Medicaid under contract HHSM-500-2014-00033I</a:t>
          </a:r>
          <a:r>
            <a:rPr lang="en-US" sz="1200" b="1"/>
            <a:t> </a:t>
          </a:r>
        </a:p>
      </xdr:txBody>
    </xdr:sp>
    <xdr:clientData/>
  </xdr:oneCellAnchor>
  <xdr:twoCellAnchor editAs="oneCell">
    <xdr:from>
      <xdr:col>0</xdr:col>
      <xdr:colOff>88990</xdr:colOff>
      <xdr:row>6</xdr:row>
      <xdr:rowOff>114300</xdr:rowOff>
    </xdr:from>
    <xdr:to>
      <xdr:col>3</xdr:col>
      <xdr:colOff>194324</xdr:colOff>
      <xdr:row>9</xdr:row>
      <xdr:rowOff>45720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90" y="1338943"/>
          <a:ext cx="2609048" cy="543741"/>
        </a:xfrm>
        <a:prstGeom prst="rect">
          <a:avLst/>
        </a:prstGeom>
      </xdr:spPr>
    </xdr:pic>
    <xdr:clientData/>
  </xdr:twoCellAnchor>
  <xdr:twoCellAnchor>
    <xdr:from>
      <xdr:col>0</xdr:col>
      <xdr:colOff>175260</xdr:colOff>
      <xdr:row>16</xdr:row>
      <xdr:rowOff>102702</xdr:rowOff>
    </xdr:from>
    <xdr:to>
      <xdr:col>13</xdr:col>
      <xdr:colOff>419100</xdr:colOff>
      <xdr:row>16</xdr:row>
      <xdr:rowOff>110322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175260" y="3283224"/>
          <a:ext cx="9064818" cy="7620"/>
        </a:xfrm>
        <a:prstGeom prst="line">
          <a:avLst/>
        </a:prstGeom>
        <a:solidFill>
          <a:srgbClr val="EFEFEE"/>
        </a:solidFill>
        <a:ln w="19050">
          <a:solidFill>
            <a:srgbClr val="C45608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53788</xdr:colOff>
      <xdr:row>1</xdr:row>
      <xdr:rowOff>143436</xdr:rowOff>
    </xdr:from>
    <xdr:to>
      <xdr:col>2</xdr:col>
      <xdr:colOff>1142110</xdr:colOff>
      <xdr:row>3</xdr:row>
      <xdr:rowOff>123004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DC64C3-6013-47C6-9CE0-25A130AE9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688" y="333936"/>
          <a:ext cx="1602672" cy="3605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59267</xdr:colOff>
      <xdr:row>0</xdr:row>
      <xdr:rowOff>84667</xdr:rowOff>
    </xdr:from>
    <xdr:to>
      <xdr:col>2</xdr:col>
      <xdr:colOff>69335</xdr:colOff>
      <xdr:row>2</xdr:row>
      <xdr:rowOff>81168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7867" y="84667"/>
          <a:ext cx="1610716" cy="3470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Project/CMS%20SIM%20All-Payer/01.05645.060%20-%20Vermont/Task%204b%20-%20TCOC%20and%20Shared%20Savings/PY%202019%20Shared%20Savings/Final%20PY%202019%20Shared%20Savings%20(Sept%202020)/PY%202019%20VT%20APM%20Final%20Shared%20Savings%20Calculation.xlsx?A0435A05" TargetMode="External"/><Relationship Id="rId1" Type="http://schemas.openxmlformats.org/officeDocument/2006/relationships/externalLinkPath" Target="file:///\\A0435A05\PY%202019%20VT%20APM%20Final%20Shared%20Savings%20Calcul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win.com\dfs\Project\CMS%20SIM%20All-Payer\01.05645.060%20-%20Vermont\Task%204b%20-%20TCOC%20and%20Shared%20Savings\PY%202019%20Shared%20Savings\Final%20PY%202019%20Shared%20Savings%20(Sept%202020)\PY%202019%20VT%20APM%20Final%20Shared%20Savings%20Calculation.xlsx" TargetMode="External"/></Relationships>
</file>

<file path=xl/externalLinks/_rels/externalLink3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uslewincollabsvcs.sharepoint.com/sites/StateInnovationsGroup/Shared%20Documents/5.%20VT%20APM/4b.%20Shared%20Savings%20and%20TCOC/PY%202022%20Shared%20Savings%20Calculation/Final%20Shared%20Savings%20Package/PY%202022%20VTAPM%20Final%20Shared%20Savings%206M.xlsx" TargetMode="External"/><Relationship Id="rId2" Type="http://schemas.microsoft.com/office/2019/04/relationships/externalLinkLongPath" Target="PY%202022%20VTAPM%20Final%20Shared%20Savings%206M.xlsx?617233B0" TargetMode="External"/><Relationship Id="rId1" Type="http://schemas.openxmlformats.org/officeDocument/2006/relationships/externalLinkPath" Target="file:///\\617233B0\PY%202022%20VTAPM%20Final%20Shared%20Savings%206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1. PY 2019 Final Settlement"/>
      <sheetName val="1a. PY 2019 Prelim Settlement"/>
      <sheetName val="2. Adjusted Benchmark PY 2019"/>
      <sheetName val="3. Final Benchmark Forecast"/>
      <sheetName val="4.PY2019 Act ExpenSet_6MRunout"/>
      <sheetName val="5. Eligibility Exclusions"/>
      <sheetName val="6. Aligned Expend Parameters"/>
      <sheetName val="7. Benchmark Parameters"/>
      <sheetName val="ARIMAData"/>
      <sheetName val="PY 2019 Quality Score"/>
      <sheetName val="Preliminary Settlement Sheet"/>
      <sheetName val="3. ARIMA Forecast"/>
      <sheetName val="4. PY 2019 Benchmark (May 2019)"/>
      <sheetName val="5. PY 2019 Prelim Settlement"/>
      <sheetName val="10. Adjusted Benchmark 2019"/>
      <sheetName val="Benchmark Dec.2018"/>
      <sheetName val="CalcTool"/>
      <sheetName val="2018 Settlement Sheet Final"/>
      <sheetName val="ARIMA Forecast May 2019"/>
      <sheetName val="ARIMA May 2019 Adj Eligibility"/>
      <sheetName val="Benes by Exclusion Reason"/>
    </sheetNames>
    <sheetDataSet>
      <sheetData sheetId="0"/>
      <sheetData sheetId="1"/>
      <sheetData sheetId="2"/>
      <sheetData sheetId="3">
        <row r="15">
          <cell r="P15">
            <v>48126</v>
          </cell>
        </row>
      </sheetData>
      <sheetData sheetId="4"/>
      <sheetData sheetId="5">
        <row r="16">
          <cell r="C16">
            <v>49949</v>
          </cell>
        </row>
      </sheetData>
      <sheetData sheetId="6"/>
      <sheetData sheetId="7"/>
      <sheetData sheetId="8"/>
      <sheetData sheetId="9"/>
      <sheetData sheetId="10">
        <row r="10">
          <cell r="G10">
            <v>0.91874999999999996</v>
          </cell>
        </row>
      </sheetData>
      <sheetData sheetId="11"/>
      <sheetData sheetId="12"/>
      <sheetData sheetId="13">
        <row r="21">
          <cell r="N21">
            <v>0.995</v>
          </cell>
        </row>
        <row r="22">
          <cell r="N22">
            <v>5.0000000000000044E-3</v>
          </cell>
        </row>
      </sheetData>
      <sheetData sheetId="14"/>
      <sheetData sheetId="15"/>
      <sheetData sheetId="16">
        <row r="10">
          <cell r="M10">
            <v>9155.4402644752245</v>
          </cell>
        </row>
        <row r="11">
          <cell r="M11">
            <v>86664.560182324771</v>
          </cell>
        </row>
        <row r="13">
          <cell r="M13">
            <v>58575</v>
          </cell>
        </row>
        <row r="14">
          <cell r="M14">
            <v>207</v>
          </cell>
        </row>
        <row r="15">
          <cell r="M15">
            <v>0.99647851383076447</v>
          </cell>
        </row>
        <row r="16">
          <cell r="M16">
            <v>3.5214861692354801E-3</v>
          </cell>
        </row>
        <row r="23">
          <cell r="M23">
            <v>891.07</v>
          </cell>
        </row>
        <row r="24">
          <cell r="M24">
            <v>7833.28</v>
          </cell>
        </row>
        <row r="26">
          <cell r="M26">
            <v>1.0404712696021767</v>
          </cell>
        </row>
        <row r="27">
          <cell r="M27">
            <v>1.0325587771608746</v>
          </cell>
        </row>
        <row r="30">
          <cell r="M30">
            <v>1.0402258848990327</v>
          </cell>
        </row>
        <row r="34">
          <cell r="M34" t="e">
            <v>#REF!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1. PY 2019 Final Settlement"/>
      <sheetName val="1a. PY 2019 Prelim Settlement"/>
      <sheetName val="2. Adjusted Benchmark PY 2019"/>
      <sheetName val="3. Final Benchmark Forecast"/>
      <sheetName val="4.PY2019 Act ExpenSet_6MRunout"/>
      <sheetName val="5. Eligibility Exclusions"/>
      <sheetName val="6. Aligned Expend Parameters"/>
      <sheetName val="7. Benchmark Parameters"/>
      <sheetName val="ARIMAData"/>
      <sheetName val="PY 2019 Quality Score"/>
      <sheetName val="Preliminary Settlement Sheet"/>
      <sheetName val="3. ARIMA Forecast"/>
      <sheetName val="4. PY 2019 Benchmark (May 2019)"/>
      <sheetName val="5. PY 2019 Prelim Settlement"/>
      <sheetName val="10. Adjusted Benchmark 2019"/>
      <sheetName val="Benchmark Dec.2018"/>
      <sheetName val="CalcTool"/>
      <sheetName val="2018 Settlement Sheet Final"/>
      <sheetName val="ARIMA Forecast May 2019"/>
      <sheetName val="ARIMA May 2019 Adj Eligibility"/>
      <sheetName val="Benes by Exclusion Reason"/>
    </sheetNames>
    <sheetDataSet>
      <sheetData sheetId="0" refreshError="1"/>
      <sheetData sheetId="1"/>
      <sheetData sheetId="2" refreshError="1"/>
      <sheetData sheetId="3">
        <row r="15">
          <cell r="P15">
            <v>48126</v>
          </cell>
        </row>
      </sheetData>
      <sheetData sheetId="4"/>
      <sheetData sheetId="5">
        <row r="16">
          <cell r="C16">
            <v>49949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10">
          <cell r="G10">
            <v>0.91874999999999996</v>
          </cell>
        </row>
      </sheetData>
      <sheetData sheetId="11" refreshError="1"/>
      <sheetData sheetId="12" refreshError="1"/>
      <sheetData sheetId="13">
        <row r="21">
          <cell r="N21">
            <v>0.995</v>
          </cell>
        </row>
        <row r="22">
          <cell r="N22">
            <v>5.0000000000000044E-3</v>
          </cell>
        </row>
      </sheetData>
      <sheetData sheetId="14" refreshError="1"/>
      <sheetData sheetId="15" refreshError="1"/>
      <sheetData sheetId="16">
        <row r="10">
          <cell r="M10">
            <v>9155.4402644752245</v>
          </cell>
        </row>
        <row r="11">
          <cell r="M11">
            <v>86664.560182324771</v>
          </cell>
        </row>
        <row r="13">
          <cell r="M13">
            <v>58575</v>
          </cell>
        </row>
        <row r="14">
          <cell r="M14">
            <v>207</v>
          </cell>
        </row>
        <row r="15">
          <cell r="M15">
            <v>0.99647851383076447</v>
          </cell>
        </row>
        <row r="16">
          <cell r="M16">
            <v>3.5214861692354801E-3</v>
          </cell>
        </row>
        <row r="23">
          <cell r="M23">
            <v>891.07</v>
          </cell>
        </row>
        <row r="24">
          <cell r="M24">
            <v>7833.28</v>
          </cell>
        </row>
        <row r="26">
          <cell r="M26">
            <v>1.0404712696021767</v>
          </cell>
        </row>
        <row r="27">
          <cell r="M27">
            <v>1.0325587771608746</v>
          </cell>
        </row>
        <row r="30">
          <cell r="M30">
            <v>1.0402258848990327</v>
          </cell>
        </row>
        <row r="34">
          <cell r="M34" t="e">
            <v>#REF!</v>
          </cell>
        </row>
      </sheetData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Cover Page"/>
      <sheetName val="2022 6M Final Settlement Sheet"/>
      <sheetName val="2022 3M Prelim Settlement Sheet"/>
      <sheetName val="Adjusted Benchmark 2022"/>
      <sheetName val="Baseline 2022 PMPM"/>
      <sheetName val="PY22 Aligned Final TCOC"/>
      <sheetName val="PY22 Aligned Prelim TCOC"/>
      <sheetName val="QEM Check Points"/>
      <sheetName val="YoY TCOC"/>
    </sheetNames>
    <sheetDataSet>
      <sheetData sheetId="0" refreshError="1"/>
      <sheetData sheetId="1" refreshError="1"/>
      <sheetData sheetId="2" refreshError="1"/>
      <sheetData sheetId="3">
        <row r="15">
          <cell r="C15">
            <v>45832</v>
          </cell>
          <cell r="O15">
            <v>538153</v>
          </cell>
        </row>
        <row r="16">
          <cell r="C16">
            <v>140</v>
          </cell>
          <cell r="O16">
            <v>1721</v>
          </cell>
        </row>
        <row r="19">
          <cell r="O19">
            <v>458953631.1028899</v>
          </cell>
        </row>
        <row r="20">
          <cell r="O20">
            <v>10689124.322519999</v>
          </cell>
        </row>
      </sheetData>
      <sheetData sheetId="4" refreshError="1"/>
      <sheetData sheetId="5">
        <row r="37">
          <cell r="P37">
            <v>255779052.81</v>
          </cell>
        </row>
        <row r="38">
          <cell r="P38">
            <v>214716134.69</v>
          </cell>
        </row>
        <row r="39">
          <cell r="P39">
            <v>-3240537.7700000005</v>
          </cell>
        </row>
        <row r="40">
          <cell r="P40">
            <v>-5388753.9185699997</v>
          </cell>
        </row>
        <row r="41">
          <cell r="P41">
            <v>-3403880.2528261002</v>
          </cell>
        </row>
        <row r="42">
          <cell r="P42">
            <v>-11704201.26</v>
          </cell>
        </row>
        <row r="44">
          <cell r="P44">
            <v>5913363.5599999996</v>
          </cell>
        </row>
        <row r="45">
          <cell r="P45">
            <v>5393368.0700000012</v>
          </cell>
        </row>
        <row r="46">
          <cell r="P46">
            <v>-70380.92</v>
          </cell>
        </row>
        <row r="47">
          <cell r="P47">
            <v>-51302.288564999995</v>
          </cell>
        </row>
        <row r="48">
          <cell r="P48">
            <v>-83739.584039784007</v>
          </cell>
        </row>
        <row r="49">
          <cell r="P49">
            <v>-307632.01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Red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  <pageSetUpPr fitToPage="1"/>
  </sheetPr>
  <dimension ref="A1:O30"/>
  <sheetViews>
    <sheetView showGridLines="0" tabSelected="1" zoomScale="115" zoomScaleNormal="115" workbookViewId="0"/>
  </sheetViews>
  <sheetFormatPr defaultColWidth="0" defaultRowHeight="15.6" customHeight="1" zeroHeight="1"/>
  <cols>
    <col min="1" max="1" width="16" style="1" customWidth="1"/>
    <col min="2" max="15" width="9.7109375" style="1" customWidth="1"/>
    <col min="16" max="16384" width="9.7109375" style="1" hidden="1"/>
  </cols>
  <sheetData>
    <row r="1" ht="15.75"/>
    <row r="2" ht="15.75"/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6" customHeight="1"/>
    <row r="27" ht="15.6" customHeight="1"/>
    <row r="28" ht="15.6" customHeight="1"/>
    <row r="29" ht="15.6" customHeight="1"/>
    <row r="30" ht="15.6" customHeight="1"/>
  </sheetData>
  <pageMargins left="0.7" right="0.7" top="0.75" bottom="0.75" header="0.3" footer="0.3"/>
  <pageSetup scale="80" orientation="landscape" r:id="rId1"/>
  <headerFooter>
    <oddHeader>&amp;C&amp;A</oddHeader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FE1A5-FCDF-410A-BE91-5BAE1416F084}">
  <sheetPr>
    <tabColor theme="7" tint="-0.249977111117893"/>
    <pageSetUpPr fitToPage="1"/>
  </sheetPr>
  <dimension ref="B3:Q54"/>
  <sheetViews>
    <sheetView zoomScale="85" zoomScaleNormal="85" workbookViewId="0">
      <pane xSplit="1" ySplit="9" topLeftCell="B26" activePane="bottomRight" state="frozen"/>
      <selection pane="topRight" activeCell="B1" sqref="B1"/>
      <selection pane="bottomLeft" activeCell="A10" sqref="A10"/>
      <selection pane="bottomRight" activeCell="N45" sqref="N45"/>
    </sheetView>
  </sheetViews>
  <sheetFormatPr defaultColWidth="8.85546875" defaultRowHeight="15"/>
  <cols>
    <col min="1" max="1" width="5.140625" style="2" customWidth="1"/>
    <col min="2" max="2" width="7.7109375" style="2" customWidth="1"/>
    <col min="3" max="3" width="61.7109375" style="2" customWidth="1"/>
    <col min="4" max="4" width="19.140625" style="2" customWidth="1"/>
    <col min="5" max="5" width="16.85546875" style="2" customWidth="1"/>
    <col min="6" max="6" width="40.7109375" style="2" customWidth="1"/>
    <col min="7" max="7" width="18" style="2" hidden="1" customWidth="1"/>
    <col min="8" max="8" width="3.28515625" style="2" hidden="1" customWidth="1"/>
    <col min="9" max="9" width="16.85546875" style="2" hidden="1" customWidth="1"/>
    <col min="10" max="10" width="8.85546875" style="2" hidden="1" customWidth="1"/>
    <col min="11" max="11" width="16.7109375" style="2" hidden="1" customWidth="1"/>
    <col min="12" max="12" width="14.28515625" style="2" hidden="1" customWidth="1"/>
    <col min="13" max="13" width="8.85546875" style="2"/>
    <col min="14" max="14" width="16.28515625" style="2" customWidth="1"/>
    <col min="15" max="15" width="11.85546875" style="2" bestFit="1" customWidth="1"/>
    <col min="16" max="16" width="8.85546875" style="2"/>
    <col min="17" max="17" width="11.85546875" style="2" bestFit="1" customWidth="1"/>
    <col min="18" max="18" width="8.85546875" style="2"/>
    <col min="19" max="19" width="8.85546875" style="2" customWidth="1"/>
    <col min="20" max="16384" width="8.85546875" style="2"/>
  </cols>
  <sheetData>
    <row r="3" spans="2:9">
      <c r="F3" s="3" t="s">
        <v>0</v>
      </c>
    </row>
    <row r="4" spans="2:9" ht="25.9" customHeight="1" thickBot="1">
      <c r="F4" s="4" t="s">
        <v>1</v>
      </c>
    </row>
    <row r="5" spans="2:9" ht="25.9" customHeight="1">
      <c r="B5" s="113" t="s">
        <v>2</v>
      </c>
      <c r="C5" s="114"/>
      <c r="D5" s="115"/>
      <c r="E5" s="129" t="s">
        <v>56</v>
      </c>
      <c r="F5" s="130"/>
    </row>
    <row r="6" spans="2:9" ht="19.5" thickBot="1">
      <c r="B6" s="116" t="s">
        <v>3</v>
      </c>
      <c r="C6" s="64"/>
      <c r="D6" s="65"/>
      <c r="E6" s="131"/>
      <c r="F6" s="132"/>
    </row>
    <row r="7" spans="2:9" ht="15.75" thickBot="1">
      <c r="B7" s="6"/>
      <c r="F7" s="7"/>
    </row>
    <row r="8" spans="2:9" s="5" customFormat="1" ht="15" customHeight="1">
      <c r="B8" s="8"/>
      <c r="C8" s="9"/>
      <c r="D8" s="9"/>
      <c r="E8" s="9"/>
      <c r="F8" s="10"/>
      <c r="G8" s="2"/>
      <c r="H8" s="2"/>
      <c r="I8" s="2"/>
    </row>
    <row r="9" spans="2:9" s="5" customFormat="1" ht="15.75">
      <c r="B9" s="11"/>
      <c r="C9" s="12"/>
      <c r="D9" s="13" t="s">
        <v>4</v>
      </c>
      <c r="E9" s="13" t="s">
        <v>5</v>
      </c>
      <c r="F9" s="14" t="s">
        <v>6</v>
      </c>
      <c r="G9" s="2"/>
      <c r="H9" s="2"/>
      <c r="I9" s="2"/>
    </row>
    <row r="10" spans="2:9" s="5" customFormat="1" ht="15.75">
      <c r="B10" s="11" t="s">
        <v>7</v>
      </c>
      <c r="C10" s="15"/>
      <c r="D10" s="16"/>
      <c r="E10" s="16"/>
      <c r="F10" s="17"/>
      <c r="G10" s="2"/>
      <c r="H10" s="2"/>
      <c r="I10" s="2"/>
    </row>
    <row r="11" spans="2:9" s="5" customFormat="1" ht="15.75">
      <c r="B11" s="19">
        <v>1</v>
      </c>
      <c r="C11" s="20" t="s">
        <v>8</v>
      </c>
      <c r="D11" s="72">
        <v>527991753.73000002</v>
      </c>
      <c r="E11" s="72">
        <v>10732597.09</v>
      </c>
      <c r="F11" s="81">
        <f>D11+E11</f>
        <v>538724350.82000005</v>
      </c>
      <c r="G11" s="2"/>
      <c r="H11" s="18"/>
      <c r="I11" s="18"/>
    </row>
    <row r="12" spans="2:9" s="5" customFormat="1" ht="15.75">
      <c r="B12" s="19">
        <v>2</v>
      </c>
      <c r="C12" s="23" t="s">
        <v>9</v>
      </c>
      <c r="D12" s="66"/>
      <c r="E12" s="66"/>
      <c r="F12" s="81">
        <v>9073982</v>
      </c>
      <c r="G12" s="2"/>
      <c r="H12" s="18"/>
      <c r="I12" s="18"/>
    </row>
    <row r="13" spans="2:9" s="5" customFormat="1" ht="15.75">
      <c r="B13" s="19">
        <v>3</v>
      </c>
      <c r="C13" s="23" t="s">
        <v>10</v>
      </c>
      <c r="D13" s="66"/>
      <c r="E13" s="66"/>
      <c r="F13" s="81">
        <f>F11+F12</f>
        <v>547798332.82000005</v>
      </c>
      <c r="G13" s="2"/>
    </row>
    <row r="14" spans="2:9" s="5" customFormat="1" ht="15.75">
      <c r="B14" s="19"/>
      <c r="C14" s="23"/>
      <c r="D14" s="21"/>
      <c r="E14" s="21"/>
      <c r="F14" s="22"/>
    </row>
    <row r="15" spans="2:9" s="5" customFormat="1" ht="18">
      <c r="B15" s="11" t="s">
        <v>55</v>
      </c>
      <c r="C15" s="23"/>
      <c r="D15" s="21"/>
      <c r="E15" s="21"/>
      <c r="F15" s="22"/>
    </row>
    <row r="16" spans="2:9" s="5" customFormat="1" ht="15.75">
      <c r="B16" s="19">
        <v>4</v>
      </c>
      <c r="C16" s="23" t="s">
        <v>11</v>
      </c>
      <c r="D16" s="21">
        <f>'[3]Adjusted Benchmark 2022'!O19</f>
        <v>458953631.1028899</v>
      </c>
      <c r="E16" s="21">
        <f>'[3]Adjusted Benchmark 2022'!O20</f>
        <v>10689124.322519999</v>
      </c>
      <c r="F16" s="22">
        <f>D16+E16</f>
        <v>469642755.42540991</v>
      </c>
      <c r="G16" s="25"/>
    </row>
    <row r="17" spans="2:13" s="5" customFormat="1" ht="15.75">
      <c r="B17" s="19">
        <f>B16+1</f>
        <v>5</v>
      </c>
      <c r="C17" s="23" t="s">
        <v>12</v>
      </c>
      <c r="D17" s="21"/>
      <c r="E17" s="21"/>
      <c r="F17" s="22">
        <f>F12</f>
        <v>9073982</v>
      </c>
      <c r="H17" s="24"/>
    </row>
    <row r="18" spans="2:13" s="5" customFormat="1" ht="15.75">
      <c r="B18" s="19">
        <v>6</v>
      </c>
      <c r="C18" s="23" t="s">
        <v>13</v>
      </c>
      <c r="D18" s="26"/>
      <c r="E18" s="26"/>
      <c r="F18" s="27">
        <f>F16+F17</f>
        <v>478716737.42540991</v>
      </c>
      <c r="H18" s="80"/>
    </row>
    <row r="19" spans="2:13" s="5" customFormat="1" ht="15.75">
      <c r="B19" s="19"/>
      <c r="C19" s="23"/>
      <c r="D19" s="26"/>
      <c r="E19" s="26"/>
      <c r="F19" s="27"/>
    </row>
    <row r="20" spans="2:13" s="5" customFormat="1" ht="15.75">
      <c r="B20" s="28" t="s">
        <v>14</v>
      </c>
      <c r="C20" s="29"/>
      <c r="D20" s="30"/>
      <c r="E20" s="30"/>
      <c r="F20" s="31"/>
    </row>
    <row r="21" spans="2:13" s="5" customFormat="1" ht="15.75">
      <c r="B21" s="32">
        <v>7</v>
      </c>
      <c r="C21" s="20" t="s">
        <v>15</v>
      </c>
      <c r="D21" s="33">
        <f>'[3]Adjusted Benchmark 2022'!C15</f>
        <v>45832</v>
      </c>
      <c r="E21" s="33">
        <f>'[3]Adjusted Benchmark 2022'!C16</f>
        <v>140</v>
      </c>
      <c r="F21" s="34">
        <f>SUM(D21:E21)</f>
        <v>45972</v>
      </c>
      <c r="G21" s="24"/>
    </row>
    <row r="22" spans="2:13" s="5" customFormat="1" ht="15.75">
      <c r="B22" s="19">
        <f>B21+1</f>
        <v>8</v>
      </c>
      <c r="C22" s="20" t="s">
        <v>16</v>
      </c>
      <c r="D22" s="35">
        <f>'[3]Adjusted Benchmark 2022'!O15</f>
        <v>538153</v>
      </c>
      <c r="E22" s="35">
        <f>'[3]Adjusted Benchmark 2022'!O16</f>
        <v>1721</v>
      </c>
      <c r="F22" s="34">
        <f>SUM(D22:E22)</f>
        <v>539874</v>
      </c>
    </row>
    <row r="23" spans="2:13" s="5" customFormat="1" ht="15.75">
      <c r="B23" s="36"/>
      <c r="C23" s="37"/>
      <c r="D23" s="38"/>
      <c r="E23" s="38"/>
      <c r="F23" s="39"/>
      <c r="K23" s="18"/>
      <c r="L23" s="18"/>
    </row>
    <row r="24" spans="2:13" s="5" customFormat="1" ht="15.75">
      <c r="B24" s="28" t="s">
        <v>17</v>
      </c>
      <c r="C24" s="29"/>
      <c r="D24" s="30"/>
      <c r="E24" s="30"/>
      <c r="F24" s="31"/>
    </row>
    <row r="25" spans="2:13" s="5" customFormat="1" ht="15.75">
      <c r="B25" s="32">
        <f>B22+1</f>
        <v>9</v>
      </c>
      <c r="C25" s="41" t="s">
        <v>18</v>
      </c>
      <c r="D25" s="42"/>
      <c r="E25" s="42"/>
      <c r="F25" s="43">
        <f>F31/F22</f>
        <v>847.51532973619601</v>
      </c>
    </row>
    <row r="26" spans="2:13" s="5" customFormat="1" ht="15.75">
      <c r="B26" s="44"/>
      <c r="C26" s="45"/>
      <c r="D26" s="46"/>
      <c r="E26" s="46"/>
      <c r="F26" s="47"/>
    </row>
    <row r="27" spans="2:13" s="5" customFormat="1" ht="18">
      <c r="B27" s="28" t="s">
        <v>19</v>
      </c>
      <c r="C27" s="29"/>
      <c r="D27" s="30"/>
      <c r="E27" s="30"/>
      <c r="F27" s="31"/>
    </row>
    <row r="28" spans="2:13" s="5" customFormat="1" ht="15.75">
      <c r="B28" s="32">
        <f>B25+1</f>
        <v>10</v>
      </c>
      <c r="C28" s="23" t="s">
        <v>20</v>
      </c>
      <c r="D28" s="21"/>
      <c r="E28" s="21"/>
      <c r="F28" s="48">
        <f>'[3]PY22 Aligned Final TCOC'!P37+'[3]PY22 Aligned Final TCOC'!P44</f>
        <v>261692416.37</v>
      </c>
    </row>
    <row r="29" spans="2:13" s="5" customFormat="1" ht="15.75">
      <c r="B29" s="32">
        <v>11</v>
      </c>
      <c r="C29" s="23" t="s">
        <v>21</v>
      </c>
      <c r="D29" s="21"/>
      <c r="E29" s="21"/>
      <c r="F29" s="48">
        <f>'[3]PY22 Aligned Final TCOC'!P38+'[3]PY22 Aligned Final TCOC'!P45</f>
        <v>220109502.75999999</v>
      </c>
    </row>
    <row r="30" spans="2:13" s="5" customFormat="1" ht="15.75">
      <c r="B30" s="32">
        <v>12</v>
      </c>
      <c r="C30" s="23" t="s">
        <v>22</v>
      </c>
      <c r="D30" s="49"/>
      <c r="E30" s="49"/>
      <c r="F30" s="48">
        <f>'[3]PY22 Aligned Final TCOC'!P39+'[3]PY22 Aligned Final TCOC'!P40+'[3]PY22 Aligned Final TCOC'!P41+'[3]PY22 Aligned Final TCOC'!P42+'[3]PY22 Aligned Final TCOC'!P46+'[3]PY22 Aligned Final TCOC'!P47+'[3]PY22 Aligned Final TCOC'!P48+'[3]PY22 Aligned Final TCOC'!P49</f>
        <v>-24250428.004000887</v>
      </c>
      <c r="I30" s="25"/>
    </row>
    <row r="31" spans="2:13" s="5" customFormat="1" ht="15.75">
      <c r="B31" s="32">
        <v>13</v>
      </c>
      <c r="C31" s="23" t="s">
        <v>23</v>
      </c>
      <c r="D31" s="50"/>
      <c r="E31" s="50"/>
      <c r="F31" s="51">
        <f>F28+F29+F30</f>
        <v>457551491.12599909</v>
      </c>
      <c r="G31" s="52"/>
      <c r="I31" s="24"/>
      <c r="K31" s="24"/>
      <c r="M31" s="117"/>
    </row>
    <row r="32" spans="2:13" s="5" customFormat="1" ht="15.75">
      <c r="B32" s="32"/>
      <c r="C32" s="23"/>
      <c r="D32" s="53"/>
      <c r="E32" s="53"/>
      <c r="F32" s="54"/>
      <c r="K32" s="24"/>
    </row>
    <row r="33" spans="2:17" s="5" customFormat="1" ht="18">
      <c r="B33" s="28" t="s">
        <v>24</v>
      </c>
      <c r="C33" s="29"/>
      <c r="D33" s="30"/>
      <c r="E33" s="30"/>
      <c r="F33" s="31"/>
      <c r="K33" s="40"/>
    </row>
    <row r="34" spans="2:17" s="5" customFormat="1" ht="15.75">
      <c r="B34" s="32">
        <f>B31+1</f>
        <v>14</v>
      </c>
      <c r="C34" s="23" t="s">
        <v>25</v>
      </c>
      <c r="D34" s="21"/>
      <c r="E34" s="21"/>
      <c r="F34" s="55">
        <f>F31*0.005</f>
        <v>2287757.4556299956</v>
      </c>
    </row>
    <row r="35" spans="2:17" s="5" customFormat="1" ht="15.75">
      <c r="B35" s="32">
        <f>B34+1</f>
        <v>15</v>
      </c>
      <c r="C35" s="23" t="s">
        <v>26</v>
      </c>
      <c r="D35" s="21"/>
      <c r="E35" s="21"/>
      <c r="F35" s="56">
        <v>0.65629999999999999</v>
      </c>
      <c r="N35" s="80"/>
    </row>
    <row r="36" spans="2:17" s="5" customFormat="1" ht="15.75">
      <c r="B36" s="32">
        <f>B35+1</f>
        <v>16</v>
      </c>
      <c r="C36" s="23" t="s">
        <v>27</v>
      </c>
      <c r="D36" s="21"/>
      <c r="E36" s="21"/>
      <c r="F36" s="55">
        <f>F34*(1-F35)*-1</f>
        <v>-786302.2375000295</v>
      </c>
    </row>
    <row r="37" spans="2:17" s="5" customFormat="1" ht="15.75">
      <c r="B37" s="44"/>
      <c r="C37" s="45"/>
      <c r="D37" s="46"/>
      <c r="E37" s="46"/>
      <c r="F37" s="47"/>
    </row>
    <row r="38" spans="2:17" s="5" customFormat="1" ht="15.75">
      <c r="B38" s="28" t="s">
        <v>28</v>
      </c>
      <c r="C38" s="29"/>
      <c r="D38" s="30"/>
      <c r="E38" s="30"/>
      <c r="F38" s="31"/>
      <c r="G38" s="24"/>
      <c r="K38" s="40"/>
    </row>
    <row r="39" spans="2:17" s="5" customFormat="1" ht="15.75">
      <c r="B39" s="32">
        <f>B36+1</f>
        <v>17</v>
      </c>
      <c r="C39" s="23" t="s">
        <v>29</v>
      </c>
      <c r="D39" s="21"/>
      <c r="E39" s="21"/>
      <c r="F39" s="22">
        <f>F18-F31+F36</f>
        <v>20378944.061910789</v>
      </c>
      <c r="H39" s="80"/>
      <c r="I39" s="80"/>
    </row>
    <row r="40" spans="2:17" s="5" customFormat="1" ht="31.5">
      <c r="B40" s="32">
        <f>B39+1</f>
        <v>18</v>
      </c>
      <c r="C40" s="23" t="s">
        <v>30</v>
      </c>
      <c r="D40" s="21"/>
      <c r="E40" s="21"/>
      <c r="F40" s="22">
        <f>IF(F39&lt;0,(0.02*F18)*-1, (0.02*F18))</f>
        <v>9574334.7485081982</v>
      </c>
      <c r="G40" s="80"/>
      <c r="H40" s="80"/>
      <c r="N40" s="80"/>
      <c r="O40" s="120"/>
      <c r="Q40" s="120"/>
    </row>
    <row r="41" spans="2:17" s="5" customFormat="1" ht="15.75">
      <c r="B41" s="32">
        <f>B40+1</f>
        <v>19</v>
      </c>
      <c r="C41" s="23" t="s">
        <v>31</v>
      </c>
      <c r="D41" s="21"/>
      <c r="E41" s="21"/>
      <c r="F41" s="22">
        <f>IF(F39&lt;0,IF(F39&gt;((0.02*F18)*-1),F39,(0.02*F18)*-1), IF(F39&lt;((0.02*F18)),F39,(0.02*F18)))</f>
        <v>9574334.7485081982</v>
      </c>
      <c r="H41" s="80"/>
      <c r="Q41" s="120"/>
    </row>
    <row r="42" spans="2:17" s="5" customFormat="1" ht="15.75">
      <c r="B42" s="32"/>
      <c r="C42" s="23"/>
      <c r="D42" s="21"/>
      <c r="E42" s="21"/>
      <c r="F42" s="22"/>
      <c r="Q42" s="120"/>
    </row>
    <row r="43" spans="2:17" s="5" customFormat="1" ht="15.75">
      <c r="B43" s="28" t="s">
        <v>32</v>
      </c>
      <c r="C43" s="23"/>
      <c r="D43" s="21"/>
      <c r="E43" s="21"/>
      <c r="F43" s="22"/>
      <c r="Q43" s="120"/>
    </row>
    <row r="44" spans="2:17" s="5" customFormat="1" ht="31.5">
      <c r="B44" s="57">
        <f>B41+1</f>
        <v>20</v>
      </c>
      <c r="C44" s="23" t="s">
        <v>33</v>
      </c>
      <c r="D44" s="21"/>
      <c r="E44" s="21"/>
      <c r="F44" s="22">
        <f>F41</f>
        <v>9574334.7485081982</v>
      </c>
      <c r="H44" s="24"/>
    </row>
    <row r="45" spans="2:17" s="5" customFormat="1" ht="33.75">
      <c r="B45" s="32">
        <f>B44+1</f>
        <v>21</v>
      </c>
      <c r="C45" s="118" t="s">
        <v>34</v>
      </c>
      <c r="D45" s="58"/>
      <c r="E45" s="58"/>
      <c r="F45" s="60">
        <f>F44-F17</f>
        <v>500352.74850819819</v>
      </c>
    </row>
    <row r="46" spans="2:17" s="5" customFormat="1" ht="15.75">
      <c r="B46" s="32">
        <f>B45+1</f>
        <v>22</v>
      </c>
      <c r="C46" s="23" t="s">
        <v>58</v>
      </c>
      <c r="D46" s="59"/>
      <c r="E46" s="59"/>
      <c r="F46" s="119">
        <f>F45*0.02</f>
        <v>10007.054970163965</v>
      </c>
    </row>
    <row r="47" spans="2:17" s="5" customFormat="1" ht="16.5" thickBot="1">
      <c r="B47" s="61">
        <f>B46+1</f>
        <v>23</v>
      </c>
      <c r="C47" s="62" t="s">
        <v>35</v>
      </c>
      <c r="D47" s="63"/>
      <c r="E47" s="63"/>
      <c r="F47" s="60">
        <f>F45-F46</f>
        <v>490345.69353803422</v>
      </c>
    </row>
    <row r="48" spans="2:17" ht="28.15" customHeight="1" thickTop="1">
      <c r="B48" s="133" t="s">
        <v>36</v>
      </c>
      <c r="C48" s="133"/>
      <c r="D48" s="133"/>
      <c r="E48" s="133"/>
      <c r="F48" s="133"/>
    </row>
    <row r="49" spans="2:14" ht="7.9" customHeight="1">
      <c r="B49" s="134"/>
      <c r="C49" s="134"/>
      <c r="D49" s="134"/>
      <c r="E49" s="134"/>
      <c r="F49" s="134"/>
    </row>
    <row r="50" spans="2:14" ht="65.45" customHeight="1">
      <c r="B50" s="128" t="s">
        <v>59</v>
      </c>
      <c r="C50" s="128"/>
      <c r="D50" s="128"/>
      <c r="E50" s="128"/>
      <c r="F50" s="128"/>
      <c r="G50" s="128"/>
      <c r="H50" s="128"/>
      <c r="I50" s="128"/>
      <c r="K50" s="122"/>
      <c r="L50" s="122"/>
      <c r="N50" s="123"/>
    </row>
    <row r="51" spans="2:14" ht="38.450000000000003" customHeight="1">
      <c r="B51" s="128" t="s">
        <v>60</v>
      </c>
      <c r="C51" s="128"/>
      <c r="D51" s="128"/>
      <c r="E51" s="128"/>
      <c r="F51" s="128"/>
      <c r="G51" s="128"/>
      <c r="H51" s="128"/>
      <c r="I51" s="128"/>
    </row>
    <row r="52" spans="2:14" ht="16.5" customHeight="1">
      <c r="B52" s="127" t="s">
        <v>62</v>
      </c>
      <c r="C52" s="127"/>
      <c r="D52" s="127"/>
      <c r="E52" s="127"/>
      <c r="F52" s="127"/>
      <c r="N52" s="121"/>
    </row>
    <row r="53" spans="2:14" ht="18.75" customHeight="1">
      <c r="B53" s="143" t="s">
        <v>61</v>
      </c>
      <c r="N53" s="121"/>
    </row>
    <row r="54" spans="2:14">
      <c r="B54" s="127"/>
      <c r="C54" s="127"/>
      <c r="D54" s="127"/>
      <c r="E54" s="127"/>
      <c r="F54" s="127"/>
    </row>
  </sheetData>
  <mergeCells count="6">
    <mergeCell ref="B52:F52"/>
    <mergeCell ref="B51:I51"/>
    <mergeCell ref="B54:F54"/>
    <mergeCell ref="E5:F6"/>
    <mergeCell ref="B48:F49"/>
    <mergeCell ref="B50:I50"/>
  </mergeCells>
  <hyperlinks>
    <hyperlink ref="C29" location="_ftn1" display="_ftn1" xr:uid="{DA002982-77F5-45B0-97B2-5EFF6CAD9D8E}"/>
  </hyperlinks>
  <pageMargins left="0.25" right="0.25" top="0.75" bottom="0.75" header="0.3" footer="0.3"/>
  <pageSetup scale="7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7" tint="0.39997558519241921"/>
    <outlinePr summaryBelow="0"/>
  </sheetPr>
  <dimension ref="B2:O34"/>
  <sheetViews>
    <sheetView showGridLines="0" topLeftCell="A5" zoomScaleNormal="100" workbookViewId="0">
      <selection activeCell="C10" sqref="C10"/>
    </sheetView>
  </sheetViews>
  <sheetFormatPr defaultColWidth="9.140625" defaultRowHeight="12.75"/>
  <cols>
    <col min="1" max="1" width="3.28515625" style="67" customWidth="1"/>
    <col min="2" max="2" width="23.28515625" style="67" customWidth="1"/>
    <col min="3" max="3" width="13.5703125" style="67" customWidth="1"/>
    <col min="4" max="4" width="17" style="67" customWidth="1"/>
    <col min="5" max="6" width="14.140625" style="67" customWidth="1"/>
    <col min="7" max="7" width="15.5703125" style="67" customWidth="1"/>
    <col min="8" max="8" width="15.7109375" style="67" customWidth="1"/>
    <col min="9" max="10" width="14.140625" style="67" customWidth="1"/>
    <col min="11" max="15" width="16.5703125" style="67" customWidth="1"/>
    <col min="16" max="16384" width="9.140625" style="67"/>
  </cols>
  <sheetData>
    <row r="2" spans="2:15" ht="15">
      <c r="O2" s="3" t="s">
        <v>0</v>
      </c>
    </row>
    <row r="3" spans="2:15" ht="15">
      <c r="O3" s="4" t="s">
        <v>1</v>
      </c>
    </row>
    <row r="4" spans="2:15" ht="13.5" thickBot="1"/>
    <row r="5" spans="2:15" ht="30" customHeight="1" thickTop="1">
      <c r="B5" s="135" t="s">
        <v>37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9" t="s">
        <v>56</v>
      </c>
      <c r="N5" s="139"/>
      <c r="O5" s="140"/>
    </row>
    <row r="6" spans="2:15" ht="18.95" customHeight="1" thickBot="1">
      <c r="B6" s="137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41"/>
      <c r="N6" s="141"/>
      <c r="O6" s="142"/>
    </row>
    <row r="7" spans="2:15" ht="14.25" thickTop="1" thickBot="1"/>
    <row r="8" spans="2:15" ht="34.5" thickTop="1">
      <c r="B8" s="102" t="s">
        <v>38</v>
      </c>
      <c r="C8" s="103" t="s">
        <v>39</v>
      </c>
      <c r="D8" s="103" t="s">
        <v>40</v>
      </c>
      <c r="E8" s="104" t="s">
        <v>41</v>
      </c>
      <c r="G8" s="79"/>
    </row>
    <row r="9" spans="2:15" ht="15.75">
      <c r="B9" s="105" t="s">
        <v>42</v>
      </c>
      <c r="C9" s="109">
        <v>794.81</v>
      </c>
      <c r="D9" s="110">
        <v>1.073</v>
      </c>
      <c r="E9" s="106">
        <f>C9*D9</f>
        <v>852.83112999999992</v>
      </c>
      <c r="G9" s="75"/>
      <c r="H9" s="75"/>
      <c r="I9" s="75"/>
      <c r="J9" s="76"/>
    </row>
    <row r="10" spans="2:15" ht="16.5" thickBot="1">
      <c r="B10" s="107" t="s">
        <v>5</v>
      </c>
      <c r="C10" s="111">
        <v>5788.44</v>
      </c>
      <c r="D10" s="112">
        <v>1.073</v>
      </c>
      <c r="E10" s="108">
        <f>C10*D10</f>
        <v>6210.9961199999989</v>
      </c>
      <c r="G10" s="75"/>
      <c r="H10" s="75"/>
      <c r="I10" s="75"/>
      <c r="J10" s="75"/>
    </row>
    <row r="11" spans="2:15" ht="13.5" thickTop="1">
      <c r="B11" s="68"/>
      <c r="C11" s="77"/>
      <c r="D11" s="78"/>
      <c r="G11" s="69"/>
      <c r="H11" s="69"/>
      <c r="I11" s="69"/>
      <c r="J11" s="78"/>
    </row>
    <row r="12" spans="2:15" ht="13.5" thickBot="1">
      <c r="D12" s="78"/>
    </row>
    <row r="13" spans="2:15" ht="16.5" thickTop="1">
      <c r="B13" s="84"/>
      <c r="C13" s="85">
        <v>44562</v>
      </c>
      <c r="D13" s="85">
        <v>44593</v>
      </c>
      <c r="E13" s="85">
        <v>44621</v>
      </c>
      <c r="F13" s="85">
        <v>44652</v>
      </c>
      <c r="G13" s="85">
        <v>44682</v>
      </c>
      <c r="H13" s="85">
        <v>44713</v>
      </c>
      <c r="I13" s="85">
        <v>44743</v>
      </c>
      <c r="J13" s="85">
        <v>44774</v>
      </c>
      <c r="K13" s="85">
        <v>44805</v>
      </c>
      <c r="L13" s="85">
        <v>44835</v>
      </c>
      <c r="M13" s="85">
        <v>44866</v>
      </c>
      <c r="N13" s="85">
        <v>44896</v>
      </c>
      <c r="O13" s="86" t="s">
        <v>43</v>
      </c>
    </row>
    <row r="14" spans="2:15" ht="15.75">
      <c r="B14" s="87" t="s">
        <v>44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9"/>
    </row>
    <row r="15" spans="2:15" ht="18">
      <c r="B15" s="90" t="s">
        <v>45</v>
      </c>
      <c r="C15" s="92">
        <v>45832</v>
      </c>
      <c r="D15" s="92">
        <v>45576</v>
      </c>
      <c r="E15" s="92">
        <v>45448</v>
      </c>
      <c r="F15" s="92">
        <v>45271</v>
      </c>
      <c r="G15" s="92">
        <v>45045</v>
      </c>
      <c r="H15" s="92">
        <v>44892</v>
      </c>
      <c r="I15" s="92">
        <v>44765</v>
      </c>
      <c r="J15" s="92">
        <v>44607</v>
      </c>
      <c r="K15" s="92">
        <v>44449</v>
      </c>
      <c r="L15" s="92">
        <v>44250</v>
      </c>
      <c r="M15" s="92">
        <v>44088</v>
      </c>
      <c r="N15" s="92">
        <v>43930</v>
      </c>
      <c r="O15" s="93">
        <v>538153</v>
      </c>
    </row>
    <row r="16" spans="2:15" ht="18">
      <c r="B16" s="90" t="s">
        <v>46</v>
      </c>
      <c r="C16" s="92">
        <v>140</v>
      </c>
      <c r="D16" s="92">
        <v>141</v>
      </c>
      <c r="E16" s="92">
        <v>142</v>
      </c>
      <c r="F16" s="92">
        <v>147</v>
      </c>
      <c r="G16" s="92">
        <v>149</v>
      </c>
      <c r="H16" s="92">
        <v>147</v>
      </c>
      <c r="I16" s="92">
        <v>141</v>
      </c>
      <c r="J16" s="92">
        <v>144</v>
      </c>
      <c r="K16" s="92">
        <v>143</v>
      </c>
      <c r="L16" s="92">
        <v>145</v>
      </c>
      <c r="M16" s="92">
        <v>143</v>
      </c>
      <c r="N16" s="92">
        <v>139</v>
      </c>
      <c r="O16" s="93">
        <v>1721</v>
      </c>
    </row>
    <row r="17" spans="2:15" ht="18">
      <c r="B17" s="90" t="s">
        <v>47</v>
      </c>
      <c r="C17" s="92">
        <v>45972</v>
      </c>
      <c r="D17" s="92">
        <v>45717</v>
      </c>
      <c r="E17" s="92">
        <v>45590</v>
      </c>
      <c r="F17" s="92">
        <v>45418</v>
      </c>
      <c r="G17" s="92">
        <v>45194</v>
      </c>
      <c r="H17" s="92">
        <v>45039</v>
      </c>
      <c r="I17" s="92">
        <v>44906</v>
      </c>
      <c r="J17" s="92">
        <v>44751</v>
      </c>
      <c r="K17" s="92">
        <v>44592</v>
      </c>
      <c r="L17" s="92">
        <v>44395</v>
      </c>
      <c r="M17" s="92">
        <v>44231</v>
      </c>
      <c r="N17" s="92">
        <v>44069</v>
      </c>
      <c r="O17" s="93">
        <v>539874</v>
      </c>
    </row>
    <row r="18" spans="2:15" ht="12.6" customHeight="1"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4"/>
    </row>
    <row r="19" spans="2:15" ht="15.75">
      <c r="B19" s="90" t="s">
        <v>48</v>
      </c>
      <c r="C19" s="95">
        <v>39086956.350159995</v>
      </c>
      <c r="D19" s="95">
        <v>38868631.580879994</v>
      </c>
      <c r="E19" s="95">
        <v>38759469.196239993</v>
      </c>
      <c r="F19" s="95">
        <v>38608518.086229995</v>
      </c>
      <c r="G19" s="95">
        <v>38415778.250849999</v>
      </c>
      <c r="H19" s="95">
        <v>38285295.087959997</v>
      </c>
      <c r="I19" s="95">
        <v>38176985.534449995</v>
      </c>
      <c r="J19" s="95">
        <v>38042238.215909995</v>
      </c>
      <c r="K19" s="95">
        <v>37907490.897369996</v>
      </c>
      <c r="L19" s="95">
        <v>37737777.502499998</v>
      </c>
      <c r="M19" s="95">
        <v>37599618.859439999</v>
      </c>
      <c r="N19" s="95">
        <v>37464871.540899999</v>
      </c>
      <c r="O19" s="96">
        <v>458953631.1028899</v>
      </c>
    </row>
    <row r="20" spans="2:15" ht="15.75">
      <c r="B20" s="90" t="s">
        <v>49</v>
      </c>
      <c r="C20" s="95">
        <v>869539.45679999981</v>
      </c>
      <c r="D20" s="95">
        <v>875750.45291999984</v>
      </c>
      <c r="E20" s="95">
        <v>881961.44903999986</v>
      </c>
      <c r="F20" s="95">
        <v>913016.42963999987</v>
      </c>
      <c r="G20" s="95">
        <v>925438.42187999981</v>
      </c>
      <c r="H20" s="95">
        <v>913016.42963999987</v>
      </c>
      <c r="I20" s="95">
        <v>875750.45291999984</v>
      </c>
      <c r="J20" s="95">
        <v>894383.4412799998</v>
      </c>
      <c r="K20" s="95">
        <v>888172.44515999989</v>
      </c>
      <c r="L20" s="95">
        <v>900594.43739999982</v>
      </c>
      <c r="M20" s="95">
        <v>888172.44515999989</v>
      </c>
      <c r="N20" s="95">
        <v>863328.4606799999</v>
      </c>
      <c r="O20" s="96">
        <v>10689124.322519999</v>
      </c>
    </row>
    <row r="21" spans="2:15" ht="15.75">
      <c r="B21" s="90" t="s">
        <v>50</v>
      </c>
      <c r="C21" s="95">
        <v>756165.16666666663</v>
      </c>
      <c r="D21" s="95">
        <v>756165.16666666663</v>
      </c>
      <c r="E21" s="95">
        <v>756165.16666666663</v>
      </c>
      <c r="F21" s="95">
        <v>756165.16666666663</v>
      </c>
      <c r="G21" s="95">
        <v>756165.16666666663</v>
      </c>
      <c r="H21" s="95">
        <v>756165.16666666663</v>
      </c>
      <c r="I21" s="95">
        <v>756165.16666666663</v>
      </c>
      <c r="J21" s="95">
        <v>756165.16666666663</v>
      </c>
      <c r="K21" s="95">
        <v>756165.16666666663</v>
      </c>
      <c r="L21" s="95">
        <v>756165.16666666663</v>
      </c>
      <c r="M21" s="95">
        <v>756165.16666666663</v>
      </c>
      <c r="N21" s="95">
        <v>756165.16666666663</v>
      </c>
      <c r="O21" s="96">
        <v>9073982.0000000019</v>
      </c>
    </row>
    <row r="22" spans="2:15" ht="15.75">
      <c r="B22" s="90" t="s">
        <v>51</v>
      </c>
      <c r="C22" s="95">
        <v>40712660.973626658</v>
      </c>
      <c r="D22" s="95">
        <v>40500547.200466655</v>
      </c>
      <c r="E22" s="95">
        <v>40397595.81194666</v>
      </c>
      <c r="F22" s="95">
        <v>40277699.682536662</v>
      </c>
      <c r="G22" s="95">
        <v>40097381.839396663</v>
      </c>
      <c r="H22" s="95">
        <v>39954476.684266664</v>
      </c>
      <c r="I22" s="95">
        <v>39808901.154036656</v>
      </c>
      <c r="J22" s="95">
        <v>39692786.823856659</v>
      </c>
      <c r="K22" s="95">
        <v>39551828.509196661</v>
      </c>
      <c r="L22" s="95">
        <v>39394537.10656666</v>
      </c>
      <c r="M22" s="95">
        <v>39243956.471266665</v>
      </c>
      <c r="N22" s="95">
        <v>39084365.168246664</v>
      </c>
      <c r="O22" s="96">
        <v>478716737.42540991</v>
      </c>
    </row>
    <row r="23" spans="2:15" ht="15.75">
      <c r="B23" s="90" t="s">
        <v>52</v>
      </c>
      <c r="C23" s="97">
        <v>885.59690623915992</v>
      </c>
      <c r="D23" s="97">
        <v>885.89686988355879</v>
      </c>
      <c r="E23" s="97">
        <v>886.10651046165083</v>
      </c>
      <c r="F23" s="97">
        <v>886.82239822397867</v>
      </c>
      <c r="G23" s="97">
        <v>887.22799131293232</v>
      </c>
      <c r="H23" s="97">
        <v>887.10843234234028</v>
      </c>
      <c r="I23" s="97">
        <v>886.49403540811147</v>
      </c>
      <c r="J23" s="97">
        <v>886.96982914027978</v>
      </c>
      <c r="K23" s="97">
        <v>886.97139642080776</v>
      </c>
      <c r="L23" s="97">
        <v>887.36427765664291</v>
      </c>
      <c r="M23" s="97">
        <v>887.25003891539109</v>
      </c>
      <c r="N23" s="97">
        <v>886.89022143108912</v>
      </c>
      <c r="O23" s="98">
        <v>886.71937790189918</v>
      </c>
    </row>
    <row r="24" spans="2:15" ht="16.5" thickBot="1">
      <c r="B24" s="99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1"/>
    </row>
    <row r="25" spans="2:15" ht="13.5" thickTop="1">
      <c r="B25" s="73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3"/>
    </row>
    <row r="26" spans="2:15" ht="15">
      <c r="B26" s="83" t="s">
        <v>57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</row>
    <row r="27" spans="2:15" ht="15">
      <c r="B27" s="83" t="s">
        <v>53</v>
      </c>
      <c r="D27" s="71"/>
    </row>
    <row r="28" spans="2:15" ht="15">
      <c r="B28" s="83" t="s">
        <v>54</v>
      </c>
    </row>
    <row r="30" spans="2:15">
      <c r="D30" s="82"/>
    </row>
    <row r="32" spans="2:15">
      <c r="C32" s="126"/>
      <c r="D32" s="125"/>
    </row>
    <row r="33" spans="3:4">
      <c r="C33" s="124"/>
      <c r="D33" s="125"/>
    </row>
    <row r="34" spans="3:4">
      <c r="D34" s="125"/>
    </row>
  </sheetData>
  <mergeCells count="2">
    <mergeCell ref="B5:L6"/>
    <mergeCell ref="M5:O6"/>
  </mergeCells>
  <pageMargins left="0.75" right="0.75" top="0.75" bottom="0.75" header="0.5" footer="0.5"/>
  <pageSetup pageOrder="overThenDown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FC3DA80916284A93C065CADB0D8CB0" ma:contentTypeVersion="1" ma:contentTypeDescription="Create a new document." ma:contentTypeScope="" ma:versionID="39bcbf07b8bbc6e9007fb22b228714f2">
  <xsd:schema xmlns:xsd="http://www.w3.org/2001/XMLSchema" xmlns:xs="http://www.w3.org/2001/XMLSchema" xmlns:p="http://schemas.microsoft.com/office/2006/metadata/properties" xmlns:ns2="16f0b0d4-e284-4efc-a672-cbd520da3983" targetNamespace="http://schemas.microsoft.com/office/2006/metadata/properties" ma:root="true" ma:fieldsID="95beaa162369290dacdc1d81e6403816" ns2:_="">
    <xsd:import namespace="16f0b0d4-e284-4efc-a672-cbd520da3983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b0d4-e284-4efc-a672-cbd520da398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2CF813-A3A3-46B7-B38F-3B7F30A648EB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terms/"/>
    <ds:schemaRef ds:uri="12b71f74-0d6b-441b-b6bf-d60c6c688702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40730630-fd11-4379-8797-c35ca942e04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E568AC6-E871-49A6-AF39-9F583AEAFE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6243CA-0525-4248-B492-4424F5544F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Page</vt:lpstr>
      <vt:lpstr>2022 6M Final Settlement Sheet</vt:lpstr>
      <vt:lpstr>Adjusted Benchmark 2022</vt:lpstr>
      <vt:lpstr>'2022 6M Final Settlement Sheet'!Print_Area</vt:lpstr>
      <vt:lpstr>'Cover Page'!Print_Area</vt:lpstr>
    </vt:vector>
  </TitlesOfParts>
  <Manager/>
  <Company>The Lewin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%username%</dc:creator>
  <cp:keywords/>
  <dc:description/>
  <cp:lastModifiedBy>Owen, Katherine</cp:lastModifiedBy>
  <cp:revision/>
  <dcterms:created xsi:type="dcterms:W3CDTF">2018-11-12T19:02:02Z</dcterms:created>
  <dcterms:modified xsi:type="dcterms:W3CDTF">2023-07-28T18:19:58Z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0x01010040FC3DA80916284A93C065CADB0D8CB0</vt:lpwstr>
  </property>
  <property fmtid="{D5CDD505-2E9C-101B-9397-08002B2CF9AE}" pid="3" name="MediaServiceImageTags">
    <vt:lpwstr/>
  </property>
</Properties>
</file>